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mc:AlternateContent xmlns:mc="http://schemas.openxmlformats.org/markup-compatibility/2006">
    <mc:Choice Requires="x15">
      <x15ac:absPath xmlns:x15ac="http://schemas.microsoft.com/office/spreadsheetml/2010/11/ac" url="C:\Users\3194087\Desktop\AVALON - FONDOS\"/>
    </mc:Choice>
  </mc:AlternateContent>
  <xr:revisionPtr revIDLastSave="0" documentId="13_ncr:1_{9F9FEE28-9E09-476B-B0AC-6E3AC17B253E}" xr6:coauthVersionLast="47" xr6:coauthVersionMax="47" xr10:uidLastSave="{00000000-0000-0000-0000-000000000000}"/>
  <bookViews>
    <workbookView xWindow="-108" yWindow="-108" windowWidth="23256" windowHeight="12456" tabRatio="886" activeTab="1" xr2:uid="{00000000-000D-0000-FFFF-FFFF00000000}"/>
  </bookViews>
  <sheets>
    <sheet name="Indice" sheetId="15" r:id="rId1"/>
    <sheet name="Información general" sheetId="14" r:id="rId2"/>
    <sheet name="Balance General" sheetId="26" r:id="rId3"/>
    <sheet name="Estado de Resultados" sheetId="30" r:id="rId4"/>
    <sheet name="Flujo de Efectivo" sheetId="19" r:id="rId5"/>
    <sheet name="CA EF" sheetId="6" state="hidden" r:id="rId6"/>
    <sheet name="Variación Patrimonio Neto" sheetId="7" r:id="rId7"/>
    <sheet name="Notas 1 a Nota 3" sheetId="8" r:id="rId8"/>
    <sheet name="Nota 4 a Nota 10" sheetId="9" r:id="rId9"/>
    <sheet name="BG 2022" sheetId="29" state="hidden" r:id="rId10"/>
    <sheet name="BG 2021" sheetId="32" state="hidden" r:id="rId11"/>
    <sheet name="Clasificación 09.2022" sheetId="34" state="hidden" r:id="rId12"/>
  </sheets>
  <definedNames>
    <definedName name="\a" localSheetId="1">#REF!</definedName>
    <definedName name="\a" localSheetId="8">#REF!</definedName>
    <definedName name="\a" localSheetId="7">#REF!</definedName>
    <definedName name="\a">#REF!</definedName>
    <definedName name="_____DAT23" localSheetId="1">#REF!</definedName>
    <definedName name="_____DAT23" localSheetId="8">#REF!</definedName>
    <definedName name="_____DAT23" localSheetId="7">#REF!</definedName>
    <definedName name="_____DAT23">#REF!</definedName>
    <definedName name="_____DAT24" localSheetId="1">#REF!</definedName>
    <definedName name="_____DAT24" localSheetId="8">#REF!</definedName>
    <definedName name="_____DAT24" localSheetId="7">#REF!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6">#REF!</definedName>
    <definedName name="__DAT23">#REF!</definedName>
    <definedName name="__DAT24" localSheetId="6">#REF!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6">#REF!</definedName>
    <definedName name="_DAT13">#REF!</definedName>
    <definedName name="_DAT14" localSheetId="6">#REF!</definedName>
    <definedName name="_DAT14">#REF!</definedName>
    <definedName name="_DAT15">#REF!</definedName>
    <definedName name="_DAT16">#REF!</definedName>
    <definedName name="_DAT17" localSheetId="6">#REF!</definedName>
    <definedName name="_DAT17">#REF!</definedName>
    <definedName name="_DAT18" localSheetId="6">#REF!</definedName>
    <definedName name="_DAT18">#REF!</definedName>
    <definedName name="_DAT19" localSheetId="6">#REF!</definedName>
    <definedName name="_DAT19">#REF!</definedName>
    <definedName name="_DAT2">#REF!</definedName>
    <definedName name="_DAT20" localSheetId="6">#REF!</definedName>
    <definedName name="_DAT20">#REF!</definedName>
    <definedName name="_DAT22" localSheetId="6">#REF!</definedName>
    <definedName name="_DAT22">#REF!</definedName>
    <definedName name="_DAT23" localSheetId="6">#REF!</definedName>
    <definedName name="_DAT23">#REF!</definedName>
    <definedName name="_DAT24" localSheetId="6">#REF!</definedName>
    <definedName name="_DAT24">#REF!</definedName>
    <definedName name="_DAT3" localSheetId="6">#REF!</definedName>
    <definedName name="_DAT3">#REF!</definedName>
    <definedName name="_DAT4" localSheetId="6">#REF!</definedName>
    <definedName name="_DAT4">#REF!</definedName>
    <definedName name="_DAT5" localSheetId="6">#REF!</definedName>
    <definedName name="_DAT5">#REF!</definedName>
    <definedName name="_DAT6">#REF!</definedName>
    <definedName name="_DAT7">#REF!</definedName>
    <definedName name="_DAT8">#REF!</definedName>
    <definedName name="_xlnm._FilterDatabase" localSheetId="9" hidden="1">'BG 2022'!$A$1:$E$222</definedName>
    <definedName name="_xlnm._FilterDatabase" localSheetId="5" hidden="1">'CA EF'!$A$3:$BA$212</definedName>
    <definedName name="_xlnm._FilterDatabase" localSheetId="11" hidden="1">'Clasificación 09.2022'!$A$4:$J$789</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Parse_In" localSheetId="6" hidden="1">#REF!</definedName>
    <definedName name="_Parse_In" hidden="1">#REF!</definedName>
    <definedName name="_Parse_Out" localSheetId="6" hidden="1">#REF!</definedName>
    <definedName name="_Parse_Out" hidden="1">#REF!</definedName>
    <definedName name="_RSE1">#REF!</definedName>
    <definedName name="_RSE2">#REF!</definedName>
    <definedName name="_TPy530231">#REF!</definedName>
    <definedName name="a" localSheetId="2" hidden="1">{#N/A,#N/A,FALSE,"Aging Summary";#N/A,#N/A,FALSE,"Ratio Analysis";#N/A,#N/A,FALSE,"Test 120 Day Accts";#N/A,#N/A,FALSE,"Tickmarks"}</definedName>
    <definedName name="a" localSheetId="9" hidden="1">{#N/A,#N/A,FALSE,"Aging Summary";#N/A,#N/A,FALSE,"Ratio Analysis";#N/A,#N/A,FALSE,"Test 120 Day Accts";#N/A,#N/A,FALSE,"Tickmarks"}</definedName>
    <definedName name="a" localSheetId="11" hidden="1">{#N/A,#N/A,FALSE,"Aging Summary";#N/A,#N/A,FALSE,"Ratio Analysis";#N/A,#N/A,FALSE,"Test 120 Day Accts";#N/A,#N/A,FALSE,"Tickmarks"}</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6">#REF!</definedName>
    <definedName name="a" hidden="1">{#N/A,#N/A,FALSE,"Aging Summary";#N/A,#N/A,FALSE,"Ratio Analysis";#N/A,#N/A,FALSE,"Test 120 Day Accts";#N/A,#N/A,FALSE,"Tickmarks"}</definedName>
    <definedName name="A_impresión_IM" localSheetId="6">#REF!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6">#REF!</definedName>
    <definedName name="ADV_PROM">#REF!</definedName>
    <definedName name="APSUMMARY">#REF!</definedName>
    <definedName name="AR_Balance">#REF!</definedName>
    <definedName name="ARA_Threshold">#REF!</definedName>
    <definedName name="_xlnm.Print_Area" localSheetId="2">'Balance General'!$A$1:$J$63</definedName>
    <definedName name="_xlnm.Print_Area" localSheetId="3">'Estado de Resultados'!$A$4:$E$38</definedName>
    <definedName name="_xlnm.Print_Area" localSheetId="4">'Flujo de Efectivo'!$A$1:$D$54</definedName>
    <definedName name="_xlnm.Print_Area" localSheetId="8">'Nota 4 a Nota 10'!$A$1:$I$318</definedName>
    <definedName name="_xlnm.Print_Area" localSheetId="7">'Notas 1 a Nota 3'!$B$3:$M$64</definedName>
    <definedName name="_xlnm.Print_Area" localSheetId="6">'Variación Patrimonio Neto'!$B$2:$L$32</definedName>
    <definedName name="Area_de_impresión2" localSheetId="1">#REF!</definedName>
    <definedName name="Area_de_impresión2" localSheetId="8">#REF!</definedName>
    <definedName name="Area_de_impresión2" localSheetId="7">#REF!</definedName>
    <definedName name="Area_de_impresión2" localSheetId="6">#REF!</definedName>
    <definedName name="Area_de_impresión2">#REF!</definedName>
    <definedName name="Area_de_impresión3" localSheetId="6">#REF!</definedName>
    <definedName name="Area_de_impresión3">#REF!</definedName>
    <definedName name="ARGENTINA" localSheetId="6">#REF!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6" hidden="1">#REF!</definedName>
    <definedName name="AS2StaticLS" hidden="1">#REF!</definedName>
    <definedName name="AS2SyncStepLS" hidden="1">0</definedName>
    <definedName name="AS2TickmarkLS" localSheetId="6" hidden="1">#REF!</definedName>
    <definedName name="AS2TickmarkLS" hidden="1">#REF!</definedName>
    <definedName name="AS2VersionLS" hidden="1">300</definedName>
    <definedName name="assssssssssssssssssssssssssssssssssssssssss" hidden="1">#REF!</definedName>
    <definedName name="B" localSheetId="6">#REF!</definedName>
    <definedName name="B">#REF!</definedName>
    <definedName name="_xlnm.Database" localSheetId="6">#REF!</definedName>
    <definedName name="_xlnm.Database">#REF!</definedName>
    <definedName name="basemeta" localSheetId="6">#REF!</definedName>
    <definedName name="basemeta">#REF!</definedName>
    <definedName name="basenueva" localSheetId="6">#REF!</definedName>
    <definedName name="basenueva">#REF!</definedName>
    <definedName name="BB">#REF!</definedName>
    <definedName name="BCDE" localSheetId="2" hidden="1">{#N/A,#N/A,FALSE,"Aging Summary";#N/A,#N/A,FALSE,"Ratio Analysis";#N/A,#N/A,FALSE,"Test 120 Day Accts";#N/A,#N/A,FALSE,"Tickmarks"}</definedName>
    <definedName name="BCDE" localSheetId="9" hidden="1">{#N/A,#N/A,FALSE,"Aging Summary";#N/A,#N/A,FALSE,"Ratio Analysis";#N/A,#N/A,FALSE,"Test 120 Day Accts";#N/A,#N/A,FALSE,"Tickmarks"}</definedName>
    <definedName name="BCDE" localSheetId="11" hidden="1">{#N/A,#N/A,FALSE,"Aging Summary";#N/A,#N/A,FALSE,"Ratio Analysis";#N/A,#N/A,FALSE,"Test 120 Day Accts";#N/A,#N/A,FALSE,"Tickmarks"}</definedName>
    <definedName name="BCDE" localSheetId="3" hidden="1">{#N/A,#N/A,FALSE,"Aging Summary";#N/A,#N/A,FALSE,"Ratio Analysis";#N/A,#N/A,FALSE,"Test 120 Day Accts";#N/A,#N/A,FALSE,"Tickmarks"}</definedName>
    <definedName name="BCDE" localSheetId="4"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8"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6"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6">#REF!</definedName>
    <definedName name="BRASIL">#REF!</definedName>
    <definedName name="bsusocomb1">#REF!</definedName>
    <definedName name="bsusonorte1">#REF!</definedName>
    <definedName name="bsusosur1">#REF!</definedName>
    <definedName name="BuiltIn_Print_Area" localSheetId="6">#REF!</definedName>
    <definedName name="BuiltIn_Print_Area">#REF!</definedName>
    <definedName name="BuiltIn_Print_Area___0___0___0___0___0" localSheetId="6">#REF!</definedName>
    <definedName name="BuiltIn_Print_Area___0___0___0___0___0">#REF!</definedName>
    <definedName name="BuiltIn_Print_Area___0___0___0___0___0___0___0___0" localSheetId="6">#REF!</definedName>
    <definedName name="BuiltIn_Print_Area___0___0___0___0___0___0___0___0">#REF!</definedName>
    <definedName name="canal" localSheetId="6">#REF!</definedName>
    <definedName name="canal">#REF!</definedName>
    <definedName name="Capitali">#REF!</definedName>
    <definedName name="CC" localSheetId="6">#REF!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6">#REF!</definedName>
    <definedName name="chart1">#REF!</definedName>
    <definedName name="cliente" localSheetId="6">#REF!</definedName>
    <definedName name="cliente">#REF!</definedName>
    <definedName name="cliente2" localSheetId="6">#REF!</definedName>
    <definedName name="cliente2">#REF!</definedName>
    <definedName name="Clientes" localSheetId="6">#REF!</definedName>
    <definedName name="Clientes">#REF!</definedName>
    <definedName name="Clients_Population_Total" localSheetId="6">#REF!</definedName>
    <definedName name="Clients_Population_Total">#REF!</definedName>
    <definedName name="cndsuuuuuuuuuuuuuuuuuuuuuuuuuuuuuuuuuuuuuuuuuuuuuuuuuuuuu" hidden="1">#REF!</definedName>
    <definedName name="co" localSheetId="6">#REF!</definedName>
    <definedName name="co">#REF!</definedName>
    <definedName name="COMPAÑIAS" localSheetId="6">#REF!</definedName>
    <definedName name="COMPAÑIAS">#REF!</definedName>
    <definedName name="Compilacion">#REF!</definedName>
    <definedName name="complacu" localSheetId="6">#REF!</definedName>
    <definedName name="complacu">#REF!</definedName>
    <definedName name="complemes" localSheetId="6">#REF!</definedName>
    <definedName name="complemes">#REF!</definedName>
    <definedName name="Computed_Sample_Population_Total" localSheetId="6">#REF!</definedName>
    <definedName name="Computed_Sample_Population_Total">#REF!</definedName>
    <definedName name="COST_MP" localSheetId="6">#REF!</definedName>
    <definedName name="COST_MP">#REF!</definedName>
    <definedName name="crin0010">#REF!</definedName>
    <definedName name="Customer">#REF!</definedName>
    <definedName name="customerld">#REF!</definedName>
    <definedName name="CustomerPCS">#REF!</definedName>
    <definedName name="CY_Accounts_Receivable" localSheetId="6">#REF!</definedName>
    <definedName name="CY_Administration" localSheetId="6">#REF!</definedName>
    <definedName name="CY_Administration">#REF!</definedName>
    <definedName name="CY_Cash" localSheetId="6">#REF!</definedName>
    <definedName name="CY_Cash_Div_Dec" localSheetId="6">#REF!</definedName>
    <definedName name="CY_CASH_DIVIDENDS_DECLARED__per_common_share" localSheetId="6">#REF!</definedName>
    <definedName name="CY_Common_Equity" localSheetId="6">#REF!</definedName>
    <definedName name="CY_Cost_of_Sales" localSheetId="6">#REF!</definedName>
    <definedName name="CY_Current_Liabilities" localSheetId="6">#REF!</definedName>
    <definedName name="CY_Depreciation" localSheetId="6">#REF!</definedName>
    <definedName name="CY_Disc._Ops." localSheetId="6">#REF!</definedName>
    <definedName name="CY_Disc_mnth">#REF!</definedName>
    <definedName name="CY_Disc_pd">#REF!</definedName>
    <definedName name="CY_Discounts">#REF!</definedName>
    <definedName name="CY_Earnings_per_share" localSheetId="6">#REF!</definedName>
    <definedName name="CY_Extraord." localSheetId="6">#REF!</definedName>
    <definedName name="CY_Gross_Profit" localSheetId="6">#REF!</definedName>
    <definedName name="CY_INC_AFT_TAX" localSheetId="6">#REF!</definedName>
    <definedName name="CY_INC_BEF_EXTRAORD" localSheetId="6">#REF!</definedName>
    <definedName name="CY_Inc_Bef_Tax" localSheetId="6">#REF!</definedName>
    <definedName name="CY_Intangible_Assets" localSheetId="6">#REF!</definedName>
    <definedName name="CY_Intangible_Assets">#REF!</definedName>
    <definedName name="CY_Interest_Expense" localSheetId="6">#REF!</definedName>
    <definedName name="CY_Inventory" localSheetId="6">#REF!</definedName>
    <definedName name="CY_LIABIL_EQUITY" localSheetId="6">#REF!</definedName>
    <definedName name="CY_LIABIL_EQUITY">#REF!</definedName>
    <definedName name="CY_Long_term_Debt__excl_Dfd_Taxes" localSheetId="6">#REF!</definedName>
    <definedName name="CY_LT_Debt" localSheetId="6">#REF!</definedName>
    <definedName name="CY_Market_Value_of_Equity" localSheetId="6">#REF!</definedName>
    <definedName name="CY_Marketable_Sec" localSheetId="6">#REF!</definedName>
    <definedName name="CY_Marketable_Sec">#REF!</definedName>
    <definedName name="CY_NET_INCOME" localSheetId="6">#REF!</definedName>
    <definedName name="CY_NET_PROFIT">#REF!</definedName>
    <definedName name="CY_Net_Revenue" localSheetId="6">#REF!</definedName>
    <definedName name="CY_Operating_Income" localSheetId="6">#REF!</definedName>
    <definedName name="CY_Operating_Income">#REF!</definedName>
    <definedName name="CY_Other" localSheetId="6">#REF!</definedName>
    <definedName name="CY_Other">#REF!</definedName>
    <definedName name="CY_Other_Curr_Assets" localSheetId="6">#REF!</definedName>
    <definedName name="CY_Other_Curr_Assets">#REF!</definedName>
    <definedName name="CY_Other_LT_Assets" localSheetId="6">#REF!</definedName>
    <definedName name="CY_Other_LT_Assets">#REF!</definedName>
    <definedName name="CY_Other_LT_Liabilities" localSheetId="6">#REF!</definedName>
    <definedName name="CY_Other_LT_Liabilities">#REF!</definedName>
    <definedName name="CY_Preferred_Stock" localSheetId="6">#REF!</definedName>
    <definedName name="CY_Preferred_Stock">#REF!</definedName>
    <definedName name="CY_QUICK_ASSETS" localSheetId="6">#REF!</definedName>
    <definedName name="CY_Ret_mnth">#REF!</definedName>
    <definedName name="CY_Ret_pd">#REF!</definedName>
    <definedName name="CY_Retained_Earnings" localSheetId="6">#REF!</definedName>
    <definedName name="CY_Retained_Earnings">#REF!</definedName>
    <definedName name="CY_Returns">#REF!</definedName>
    <definedName name="CY_Selling" localSheetId="6">#REF!</definedName>
    <definedName name="CY_Selling">#REF!</definedName>
    <definedName name="CY_Tangible_Assets" localSheetId="6">#REF!</definedName>
    <definedName name="CY_Tangible_Assets">#REF!</definedName>
    <definedName name="CY_Tangible_Net_Worth" localSheetId="6">#REF!</definedName>
    <definedName name="CY_Taxes" localSheetId="6">#REF!</definedName>
    <definedName name="CY_TOTAL_ASSETS" localSheetId="6">#REF!</definedName>
    <definedName name="CY_TOTAL_CURR_ASSETS" localSheetId="6">#REF!</definedName>
    <definedName name="CY_TOTAL_DEBT" localSheetId="6">#REF!</definedName>
    <definedName name="CY_TOTAL_EQUITY" localSheetId="6">#REF!</definedName>
    <definedName name="CY_Trade_Payables" localSheetId="6">#REF!</definedName>
    <definedName name="CY_Weighted_Average" localSheetId="6">#REF!</definedName>
    <definedName name="CY_Working_Capital" localSheetId="6">#REF!</definedName>
    <definedName name="CY_Year_Income_Statement" localSheetId="6">#REF!</definedName>
    <definedName name="da" localSheetId="2" hidden="1">{#N/A,#N/A,FALSE,"Aging Summary";#N/A,#N/A,FALSE,"Ratio Analysis";#N/A,#N/A,FALSE,"Test 120 Day Accts";#N/A,#N/A,FALSE,"Tickmarks"}</definedName>
    <definedName name="da" localSheetId="9" hidden="1">{#N/A,#N/A,FALSE,"Aging Summary";#N/A,#N/A,FALSE,"Ratio Analysis";#N/A,#N/A,FALSE,"Test 120 Day Accts";#N/A,#N/A,FALSE,"Tickmarks"}</definedName>
    <definedName name="da" localSheetId="11" hidden="1">{#N/A,#N/A,FALSE,"Aging Summary";#N/A,#N/A,FALSE,"Ratio Analysis";#N/A,#N/A,FALSE,"Test 120 Day Accts";#N/A,#N/A,FALSE,"Tickmarks"}</definedName>
    <definedName name="da" localSheetId="3"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6" hidden="1">{#N/A,#N/A,FALSE,"Aging Summary";#N/A,#N/A,FALSE,"Ratio Analysis";#N/A,#N/A,FALSE,"Test 120 Day Accts";#N/A,#N/A,FALSE,"Tickmarks"}</definedName>
    <definedName name="da" hidden="1">{#N/A,#N/A,FALSE,"Aging Summary";#N/A,#N/A,FALSE,"Ratio Analysis";#N/A,#N/A,FALSE,"Test 120 Day Accts";#N/A,#N/A,FALSE,"Tickmarks"}</definedName>
    <definedName name="DAFDFAD" localSheetId="2" hidden="1">{#N/A,#N/A,FALSE,"VOL"}</definedName>
    <definedName name="DAFDFAD" localSheetId="9" hidden="1">{#N/A,#N/A,FALSE,"VOL"}</definedName>
    <definedName name="DAFDFAD" localSheetId="11" hidden="1">{#N/A,#N/A,FALSE,"VOL"}</definedName>
    <definedName name="DAFDFAD" localSheetId="3" hidden="1">{#N/A,#N/A,FALSE,"VOL"}</definedName>
    <definedName name="DAFDFAD" localSheetId="4" hidden="1">{#N/A,#N/A,FALSE,"VOL"}</definedName>
    <definedName name="DAFDFAD" localSheetId="1" hidden="1">{#N/A,#N/A,FALSE,"VOL"}</definedName>
    <definedName name="DAFDFAD" localSheetId="8" hidden="1">{#N/A,#N/A,FALSE,"VOL"}</definedName>
    <definedName name="DAFDFAD" localSheetId="7" hidden="1">{#N/A,#N/A,FALSE,"VOL"}</definedName>
    <definedName name="DAFDFAD" localSheetId="6" hidden="1">{#N/A,#N/A,FALSE,"VOL"}</definedName>
    <definedName name="DAFDFAD" hidden="1">{#N/A,#N/A,FALSE,"VOL"}</definedName>
    <definedName name="DASA" localSheetId="6">#REF!</definedName>
    <definedName name="DASA">#REF!</definedName>
    <definedName name="data" localSheetId="6">#REF!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6">#REF!</definedName>
    <definedName name="datos">#REF!</definedName>
    <definedName name="Definición">#REF!</definedName>
    <definedName name="desc" localSheetId="6">#REF!</definedName>
    <definedName name="desc">#REF!</definedName>
    <definedName name="detaacu" localSheetId="6">#REF!</definedName>
    <definedName name="detaacu">#REF!</definedName>
    <definedName name="detames" localSheetId="6">#REF!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6">#REF!</definedName>
    <definedName name="Dist">#REF!</definedName>
    <definedName name="distribuidores" localSheetId="6">#REF!</definedName>
    <definedName name="distribuidores">#REF!</definedName>
    <definedName name="Dollar_Threshold" localSheetId="6">#REF!</definedName>
    <definedName name="Dollar_Threshold">#REF!</definedName>
    <definedName name="dtt" hidden="1">#REF!</definedName>
    <definedName name="Edesa" localSheetId="6">#REF!</definedName>
    <definedName name="Edesa">#REF!</definedName>
    <definedName name="Enriputo" localSheetId="6">#REF!</definedName>
    <definedName name="Enriputo">#REF!</definedName>
    <definedName name="eoafh">#REF!</definedName>
    <definedName name="eoafn">#REF!</definedName>
    <definedName name="eoafs">#REF!</definedName>
    <definedName name="est" localSheetId="6">#REF!</definedName>
    <definedName name="est">#REF!</definedName>
    <definedName name="ESTBF" localSheetId="6">#REF!</definedName>
    <definedName name="ESTBF">#REF!</definedName>
    <definedName name="ESTIMADO" localSheetId="6">#REF!</definedName>
    <definedName name="ESTIMADO">#REF!</definedName>
    <definedName name="EV__LASTREFTIME__" hidden="1">38972.3597337963</definedName>
    <definedName name="EX" localSheetId="6">#REF!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6">#REF!</definedName>
    <definedName name="GASTOS">#REF!</definedName>
    <definedName name="grandes3">#REF!</definedName>
    <definedName name="histor" localSheetId="6">#REF!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6">#REF!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2" hidden="1">{#N/A,#N/A,FALSE,"VOL"}</definedName>
    <definedName name="liq" localSheetId="9" hidden="1">{#N/A,#N/A,FALSE,"VOL"}</definedName>
    <definedName name="liq" localSheetId="11" hidden="1">{#N/A,#N/A,FALSE,"VOL"}</definedName>
    <definedName name="liq" localSheetId="3" hidden="1">{#N/A,#N/A,FALSE,"VOL"}</definedName>
    <definedName name="liq" localSheetId="4" hidden="1">{#N/A,#N/A,FALSE,"VOL"}</definedName>
    <definedName name="liq" localSheetId="1" hidden="1">{#N/A,#N/A,FALSE,"VOL"}</definedName>
    <definedName name="liq" localSheetId="8" hidden="1">{#N/A,#N/A,FALSE,"VOL"}</definedName>
    <definedName name="liq" localSheetId="7" hidden="1">{#N/A,#N/A,FALSE,"VOL"}</definedName>
    <definedName name="liq" localSheetId="6" hidden="1">{#N/A,#N/A,FALSE,"VOL"}</definedName>
    <definedName name="liq" hidden="1">{#N/A,#N/A,FALSE,"VOL"}</definedName>
    <definedName name="listasuper" localSheetId="6">#REF!</definedName>
    <definedName name="listasuper">#REF!</definedName>
    <definedName name="Maintenance">#REF!</definedName>
    <definedName name="maintenanceld">#REF!</definedName>
    <definedName name="MaintenancePCS">#REF!</definedName>
    <definedName name="marca" localSheetId="6">#REF!</definedName>
    <definedName name="marca">#REF!</definedName>
    <definedName name="Marcas" localSheetId="6">#REF!</definedName>
    <definedName name="Marcas">#REF!</definedName>
    <definedName name="Minimis">#REF!</definedName>
    <definedName name="MKT">#REF!</definedName>
    <definedName name="mktld">#REF!</definedName>
    <definedName name="MKTPCS">#REF!</definedName>
    <definedName name="MP" localSheetId="6">#REF!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2" hidden="1">{#N/A,#N/A,FALSE,"Aging Summary";#N/A,#N/A,FALSE,"Ratio Analysis";#N/A,#N/A,FALSE,"Test 120 Day Accts";#N/A,#N/A,FALSE,"Tickmarks"}</definedName>
    <definedName name="new" localSheetId="9" hidden="1">{#N/A,#N/A,FALSE,"Aging Summary";#N/A,#N/A,FALSE,"Ratio Analysis";#N/A,#N/A,FALSE,"Test 120 Day Accts";#N/A,#N/A,FALSE,"Tickmarks"}</definedName>
    <definedName name="new" localSheetId="11" hidden="1">{#N/A,#N/A,FALSE,"Aging Summary";#N/A,#N/A,FALSE,"Ratio Analysis";#N/A,#N/A,FALSE,"Test 120 Day Accts";#N/A,#N/A,FALSE,"Tickmarks"}</definedName>
    <definedName name="new" localSheetId="3" hidden="1">{#N/A,#N/A,FALSE,"Aging Summary";#N/A,#N/A,FALSE,"Ratio Analysis";#N/A,#N/A,FALSE,"Test 120 Day Accts";#N/A,#N/A,FALSE,"Tickmarks"}</definedName>
    <definedName name="new" localSheetId="4"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8"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6"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8" hidden="1">#REF!</definedName>
    <definedName name="ngughuiyhuhhhhhhhhhhhhhhhhhh" localSheetId="7" hidden="1">#REF!</definedName>
    <definedName name="ngughuiyhuhhhhhhhhhhhhhhhhhh" hidden="1">#REF!</definedName>
    <definedName name="njkhoikh" localSheetId="1" hidden="1">#REF!</definedName>
    <definedName name="njkhoikh" localSheetId="8" hidden="1">#REF!</definedName>
    <definedName name="njkhoikh" localSheetId="7" hidden="1">#REF!</definedName>
    <definedName name="njkhoikh" hidden="1">#REF!</definedName>
    <definedName name="nmm" localSheetId="2" hidden="1">{#N/A,#N/A,FALSE,"VOL"}</definedName>
    <definedName name="nmm" localSheetId="9" hidden="1">{#N/A,#N/A,FALSE,"VOL"}</definedName>
    <definedName name="nmm" localSheetId="11" hidden="1">{#N/A,#N/A,FALSE,"VOL"}</definedName>
    <definedName name="nmm" localSheetId="3" hidden="1">{#N/A,#N/A,FALSE,"VOL"}</definedName>
    <definedName name="nmm" localSheetId="4" hidden="1">{#N/A,#N/A,FALSE,"VOL"}</definedName>
    <definedName name="nmm" localSheetId="1" hidden="1">{#N/A,#N/A,FALSE,"VOL"}</definedName>
    <definedName name="nmm" localSheetId="8" hidden="1">{#N/A,#N/A,FALSE,"VOL"}</definedName>
    <definedName name="nmm" localSheetId="7" hidden="1">{#N/A,#N/A,FALSE,"VOL"}</definedName>
    <definedName name="nmm" localSheetId="6" hidden="1">{#N/A,#N/A,FALSE,"VOL"}</definedName>
    <definedName name="nmm" hidden="1">{#N/A,#N/A,FALSE,"VOL"}</definedName>
    <definedName name="NO" localSheetId="2" hidden="1">{#N/A,#N/A,FALSE,"VOL"}</definedName>
    <definedName name="NO" localSheetId="9" hidden="1">{#N/A,#N/A,FALSE,"VOL"}</definedName>
    <definedName name="NO" localSheetId="11" hidden="1">{#N/A,#N/A,FALSE,"VOL"}</definedName>
    <definedName name="NO" localSheetId="3" hidden="1">{#N/A,#N/A,FALSE,"VOL"}</definedName>
    <definedName name="NO" localSheetId="4" hidden="1">{#N/A,#N/A,FALSE,"VOL"}</definedName>
    <definedName name="NO" localSheetId="1" hidden="1">{#N/A,#N/A,FALSE,"VOL"}</definedName>
    <definedName name="NO" localSheetId="8" hidden="1">{#N/A,#N/A,FALSE,"VOL"}</definedName>
    <definedName name="NO" localSheetId="7" hidden="1">{#N/A,#N/A,FALSE,"VOL"}</definedName>
    <definedName name="NO" localSheetId="6" hidden="1">{#N/A,#N/A,FALSE,"VOL"}</definedName>
    <definedName name="NO" hidden="1">{#N/A,#N/A,FALSE,"VOL"}</definedName>
    <definedName name="NonTop_Stratum_Value" localSheetId="6">#REF!</definedName>
    <definedName name="NonTop_Stratum_Value">#REF!</definedName>
    <definedName name="Number_of_Selections">#REF!</definedName>
    <definedName name="Numof_Selections2">#REF!</definedName>
    <definedName name="ñfdsl" localSheetId="8">#REF!</definedName>
    <definedName name="ñfdsl" localSheetId="7">#REF!</definedName>
    <definedName name="ñfdsl">#REF!</definedName>
    <definedName name="ññ" localSheetId="8">#REF!</definedName>
    <definedName name="ññ" localSheetId="7">#REF!</definedName>
    <definedName name="ññ">#REF!</definedName>
    <definedName name="OLE_LINK1" localSheetId="8">'Nota 4 a Nota 10'!$B$16</definedName>
    <definedName name="OPPROD" localSheetId="1">#REF!</definedName>
    <definedName name="OPPROD" localSheetId="8">#REF!</definedName>
    <definedName name="OPPROD" localSheetId="7">#REF!</definedName>
    <definedName name="OPPROD" localSheetId="6">#REF!</definedName>
    <definedName name="OPPROD">#REF!</definedName>
    <definedName name="opt" localSheetId="1">#REF!</definedName>
    <definedName name="opt" localSheetId="8">#REF!</definedName>
    <definedName name="opt" localSheetId="7">#REF!</definedName>
    <definedName name="opt">#REF!</definedName>
    <definedName name="optr">#REF!</definedName>
    <definedName name="Others">#REF!</definedName>
    <definedName name="othersld">#REF!</definedName>
    <definedName name="OthersPCS">#REF!</definedName>
    <definedName name="PARAGUAY" localSheetId="6">#REF!</definedName>
    <definedName name="PARAGUAY">#REF!</definedName>
    <definedName name="participa" localSheetId="6">#REF!</definedName>
    <definedName name="participa">#REF!</definedName>
    <definedName name="Partidas_seleccionadas_test_de_">#REF!</definedName>
    <definedName name="Partidas_Selecionadas">#REF!</definedName>
    <definedName name="Percent_Threshold" localSheetId="6">#REF!</definedName>
    <definedName name="Percent_Threshold">#REF!</definedName>
    <definedName name="PL_Dollar_Threshold" localSheetId="6">#REF!</definedName>
    <definedName name="PL_Dollar_Threshold">#REF!</definedName>
    <definedName name="PL_Percent_Threshold" localSheetId="6">#REF!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6">#REF!</definedName>
    <definedName name="POLYAR">#REF!</definedName>
    <definedName name="potir">#REF!</definedName>
    <definedName name="ppc" localSheetId="6">#REF!</definedName>
    <definedName name="ppc">#REF!</definedName>
    <definedName name="pr" localSheetId="6">#REF!</definedName>
    <definedName name="pr">#REF!</definedName>
    <definedName name="previs">#REF!</definedName>
    <definedName name="PS_Test_de_Gastos" localSheetId="8">#REF!</definedName>
    <definedName name="PS_Test_de_Gastos" localSheetId="7">#REF!</definedName>
    <definedName name="PS_Test_de_Gastos">#REF!</definedName>
    <definedName name="PY_Accounts_Receivable" localSheetId="6">#REF!</definedName>
    <definedName name="PY_Administration" localSheetId="6">#REF!</definedName>
    <definedName name="PY_Administration">#REF!</definedName>
    <definedName name="PY_Cash" localSheetId="6">#REF!</definedName>
    <definedName name="PY_Cash_Div_Dec" localSheetId="6">#REF!</definedName>
    <definedName name="PY_CASH_DIVIDENDS_DECLARED__per_common_share" localSheetId="6">#REF!</definedName>
    <definedName name="PY_Common_Equity" localSheetId="6">#REF!</definedName>
    <definedName name="PY_Cost_of_Sales" localSheetId="6">#REF!</definedName>
    <definedName name="PY_Current_Liabilities" localSheetId="6">#REF!</definedName>
    <definedName name="PY_Depreciation" localSheetId="6">#REF!</definedName>
    <definedName name="PY_Disc._Ops." localSheetId="6">#REF!</definedName>
    <definedName name="PY_Disc_allow">#REF!</definedName>
    <definedName name="PY_Disc_mnth">#REF!</definedName>
    <definedName name="PY_Disc_pd">#REF!</definedName>
    <definedName name="PY_Discounts">#REF!</definedName>
    <definedName name="PY_Earnings_per_share" localSheetId="6">#REF!</definedName>
    <definedName name="PY_Extraord." localSheetId="6">#REF!</definedName>
    <definedName name="PY_Gross_Profit" localSheetId="6">#REF!</definedName>
    <definedName name="PY_INC_AFT_TAX" localSheetId="6">#REF!</definedName>
    <definedName name="PY_INC_BEF_EXTRAORD" localSheetId="6">#REF!</definedName>
    <definedName name="PY_Inc_Bef_Tax" localSheetId="6">#REF!</definedName>
    <definedName name="PY_Intangible_Assets" localSheetId="6">#REF!</definedName>
    <definedName name="PY_Intangible_Assets">#REF!</definedName>
    <definedName name="PY_Interest_Expense" localSheetId="6">#REF!</definedName>
    <definedName name="PY_Inventory" localSheetId="6">#REF!</definedName>
    <definedName name="PY_LIABIL_EQUITY" localSheetId="6">#REF!</definedName>
    <definedName name="PY_LIABIL_EQUITY">#REF!</definedName>
    <definedName name="PY_Long_term_Debt__excl_Dfd_Taxes" localSheetId="6">#REF!</definedName>
    <definedName name="PY_LT_Debt" localSheetId="6">#REF!</definedName>
    <definedName name="PY_Market_Value_of_Equity" localSheetId="6">#REF!</definedName>
    <definedName name="PY_Marketable_Sec" localSheetId="6">#REF!</definedName>
    <definedName name="PY_Marketable_Sec">#REF!</definedName>
    <definedName name="PY_NET_INCOME" localSheetId="6">#REF!</definedName>
    <definedName name="PY_NET_PROFIT">#REF!</definedName>
    <definedName name="PY_Net_Revenue" localSheetId="6">#REF!</definedName>
    <definedName name="PY_Operating_Inc" localSheetId="6">#REF!</definedName>
    <definedName name="PY_Operating_Inc">#REF!</definedName>
    <definedName name="PY_Operating_Income" localSheetId="6">#REF!</definedName>
    <definedName name="PY_Operating_Income">#REF!</definedName>
    <definedName name="PY_Other_Curr_Assets" localSheetId="6">#REF!</definedName>
    <definedName name="PY_Other_Curr_Assets">#REF!</definedName>
    <definedName name="PY_Other_Exp" localSheetId="6">#REF!</definedName>
    <definedName name="PY_Other_Exp">#REF!</definedName>
    <definedName name="PY_Other_LT_Assets" localSheetId="6">#REF!</definedName>
    <definedName name="PY_Other_LT_Assets">#REF!</definedName>
    <definedName name="PY_Other_LT_Liabilities" localSheetId="6">#REF!</definedName>
    <definedName name="PY_Other_LT_Liabilities">#REF!</definedName>
    <definedName name="PY_Preferred_Stock" localSheetId="6">#REF!</definedName>
    <definedName name="PY_Preferred_Stock">#REF!</definedName>
    <definedName name="PY_QUICK_ASSETS" localSheetId="6">#REF!</definedName>
    <definedName name="PY_Ret_allow">#REF!</definedName>
    <definedName name="PY_Ret_mnth">#REF!</definedName>
    <definedName name="PY_Ret_pd">#REF!</definedName>
    <definedName name="PY_Retained_Earnings" localSheetId="6">#REF!</definedName>
    <definedName name="PY_Retained_Earnings">#REF!</definedName>
    <definedName name="PY_Returns">#REF!</definedName>
    <definedName name="PY_Selling" localSheetId="6">#REF!</definedName>
    <definedName name="PY_Selling">#REF!</definedName>
    <definedName name="PY_Tangible_Assets" localSheetId="6">#REF!</definedName>
    <definedName name="PY_Tangible_Assets">#REF!</definedName>
    <definedName name="PY_Tangible_Net_Worth" localSheetId="6">#REF!</definedName>
    <definedName name="PY_Taxes" localSheetId="6">#REF!</definedName>
    <definedName name="PY_TOTAL_ASSETS" localSheetId="6">#REF!</definedName>
    <definedName name="PY_TOTAL_CURR_ASSETS" localSheetId="6">#REF!</definedName>
    <definedName name="PY_TOTAL_DEBT" localSheetId="6">#REF!</definedName>
    <definedName name="PY_TOTAL_EQUITY" localSheetId="6">#REF!</definedName>
    <definedName name="PY_Trade_Payables" localSheetId="6">#REF!</definedName>
    <definedName name="PY_Weighted_Average" localSheetId="6">#REF!</definedName>
    <definedName name="PY_Working_Capital" localSheetId="6">#REF!</definedName>
    <definedName name="PY_Year_Income_Statement" localSheetId="6">#REF!</definedName>
    <definedName name="PY2_Accounts_Receivable" localSheetId="6">#REF!</definedName>
    <definedName name="PY2_Administration" localSheetId="6">#REF!</definedName>
    <definedName name="PY2_Cash" localSheetId="6">#REF!</definedName>
    <definedName name="PY2_Cash_Div_Dec" localSheetId="6">#REF!</definedName>
    <definedName name="PY2_CASH_DIVIDENDS_DECLARED__per_common_share" localSheetId="6">#REF!</definedName>
    <definedName name="PY2_Common_Equity" localSheetId="6">#REF!</definedName>
    <definedName name="PY2_Cost_of_Sales" localSheetId="6">#REF!</definedName>
    <definedName name="PY2_Current_Liabilities" localSheetId="6">#REF!</definedName>
    <definedName name="PY2_Depreciation" localSheetId="6">#REF!</definedName>
    <definedName name="PY2_Disc._Ops." localSheetId="6">#REF!</definedName>
    <definedName name="PY2_Earnings_per_share" localSheetId="6">#REF!</definedName>
    <definedName name="PY2_Extraord." localSheetId="6">#REF!</definedName>
    <definedName name="PY2_Gross_Profit" localSheetId="6">#REF!</definedName>
    <definedName name="PY2_INC_AFT_TAX" localSheetId="6">#REF!</definedName>
    <definedName name="PY2_INC_BEF_EXTRAORD" localSheetId="6">#REF!</definedName>
    <definedName name="PY2_Inc_Bef_Tax" localSheetId="6">#REF!</definedName>
    <definedName name="PY2_Intangible_Assets" localSheetId="6">#REF!</definedName>
    <definedName name="PY2_Interest_Expense" localSheetId="6">#REF!</definedName>
    <definedName name="PY2_Inventory" localSheetId="6">#REF!</definedName>
    <definedName name="PY2_LIABIL_EQUITY" localSheetId="6">#REF!</definedName>
    <definedName name="PY2_Long_term_Debt__excl_Dfd_Taxes" localSheetId="6">#REF!</definedName>
    <definedName name="PY2_LT_Debt" localSheetId="6">#REF!</definedName>
    <definedName name="PY2_Market_Value_of_Equity" localSheetId="6">#REF!</definedName>
    <definedName name="PY2_Marketable_Sec" localSheetId="6">#REF!</definedName>
    <definedName name="PY2_NET_INCOME" localSheetId="6">#REF!</definedName>
    <definedName name="PY2_Net_Revenue" localSheetId="6">#REF!</definedName>
    <definedName name="PY2_Operating_Inc" localSheetId="6">#REF!</definedName>
    <definedName name="PY2_Operating_Income" localSheetId="6">#REF!</definedName>
    <definedName name="PY2_Other_Curr_Assets" localSheetId="6">#REF!</definedName>
    <definedName name="PY2_Other_Exp." localSheetId="6">#REF!</definedName>
    <definedName name="PY2_Other_LT_Assets" localSheetId="6">#REF!</definedName>
    <definedName name="PY2_Other_LT_Liabilities" localSheetId="6">#REF!</definedName>
    <definedName name="PY2_Preferred_Stock" localSheetId="6">#REF!</definedName>
    <definedName name="PY2_QUICK_ASSETS" localSheetId="6">#REF!</definedName>
    <definedName name="PY2_Retained_Earnings" localSheetId="6">#REF!</definedName>
    <definedName name="PY2_Selling" localSheetId="6">#REF!</definedName>
    <definedName name="PY2_Tangible_Assets" localSheetId="6">#REF!</definedName>
    <definedName name="PY2_Tangible_Net_Worth" localSheetId="6">#REF!</definedName>
    <definedName name="PY2_Taxes" localSheetId="6">#REF!</definedName>
    <definedName name="PY2_TOTAL_ASSETS" localSheetId="6">#REF!</definedName>
    <definedName name="PY2_TOTAL_CURR_ASSETS" localSheetId="6">#REF!</definedName>
    <definedName name="PY2_TOTAL_DEBT" localSheetId="6">#REF!</definedName>
    <definedName name="PY2_TOTAL_EQUITY" localSheetId="6">#REF!</definedName>
    <definedName name="PY2_Trade_Payables" localSheetId="6">#REF!</definedName>
    <definedName name="PY2_Weighted_Average" localSheetId="6">#REF!</definedName>
    <definedName name="PY2_Working_Capital" localSheetId="6">#REF!</definedName>
    <definedName name="PY2_Year_Income_Statement" localSheetId="6">#REF!</definedName>
    <definedName name="PY3_Accounts_Receivable" localSheetId="6">#REF!</definedName>
    <definedName name="PY3_Administration" localSheetId="6">#REF!</definedName>
    <definedName name="PY3_Cash" localSheetId="6">#REF!</definedName>
    <definedName name="PY3_Common_Equity" localSheetId="6">#REF!</definedName>
    <definedName name="PY3_Cost_of_Sales" localSheetId="6">#REF!</definedName>
    <definedName name="PY3_Current_Liabilities" localSheetId="6">#REF!</definedName>
    <definedName name="PY3_Depreciation" localSheetId="6">#REF!</definedName>
    <definedName name="PY3_Disc._Ops." localSheetId="6">#REF!</definedName>
    <definedName name="PY3_Extraord." localSheetId="6">#REF!</definedName>
    <definedName name="PY3_Gross_Profit" localSheetId="6">#REF!</definedName>
    <definedName name="PY3_INC_AFT_TAX" localSheetId="6">#REF!</definedName>
    <definedName name="PY3_INC_BEF_EXTRAORD" localSheetId="6">#REF!</definedName>
    <definedName name="PY3_Inc_Bef_Tax" localSheetId="6">#REF!</definedName>
    <definedName name="PY3_Intangible_Assets" localSheetId="6">#REF!</definedName>
    <definedName name="PY3_Intangible_Assets">#REF!</definedName>
    <definedName name="PY3_Interest_Expense" localSheetId="6">#REF!</definedName>
    <definedName name="PY3_Inventory" localSheetId="6">#REF!</definedName>
    <definedName name="PY3_LIABIL_EQUITY" localSheetId="6">#REF!</definedName>
    <definedName name="PY3_Long_term_Debt__excl_Dfd_Taxes" localSheetId="6">#REF!</definedName>
    <definedName name="PY3_Marketable_Sec" localSheetId="6">#REF!</definedName>
    <definedName name="PY3_Marketable_Sec">#REF!</definedName>
    <definedName name="PY3_NET_INCOME" localSheetId="6">#REF!</definedName>
    <definedName name="PY3_Net_Revenue" localSheetId="6">#REF!</definedName>
    <definedName name="PY3_Operating_Inc" localSheetId="6">#REF!</definedName>
    <definedName name="PY3_Other_Curr_Assets" localSheetId="6">#REF!</definedName>
    <definedName name="PY3_Other_Curr_Assets">#REF!</definedName>
    <definedName name="PY3_Other_Exp." localSheetId="6">#REF!</definedName>
    <definedName name="PY3_Other_LT_Assets" localSheetId="6">#REF!</definedName>
    <definedName name="PY3_Other_LT_Assets">#REF!</definedName>
    <definedName name="PY3_Other_LT_Liabilities" localSheetId="6">#REF!</definedName>
    <definedName name="PY3_Other_LT_Liabilities">#REF!</definedName>
    <definedName name="PY3_Preferred_Stock" localSheetId="6">#REF!</definedName>
    <definedName name="PY3_Preferred_Stock">#REF!</definedName>
    <definedName name="PY3_QUICK_ASSETS" localSheetId="6">#REF!</definedName>
    <definedName name="PY3_Retained_Earnings" localSheetId="6">#REF!</definedName>
    <definedName name="PY3_Retained_Earnings">#REF!</definedName>
    <definedName name="PY3_Selling" localSheetId="6">#REF!</definedName>
    <definedName name="PY3_Tangible_Assets" localSheetId="6">#REF!</definedName>
    <definedName name="PY3_Tangible_Assets">#REF!</definedName>
    <definedName name="PY3_Taxes" localSheetId="6">#REF!</definedName>
    <definedName name="PY3_TOTAL_ASSETS" localSheetId="6">#REF!</definedName>
    <definedName name="PY3_TOTAL_CURR_ASSETS" localSheetId="6">#REF!</definedName>
    <definedName name="PY3_TOTAL_DEBT" localSheetId="6">#REF!</definedName>
    <definedName name="PY3_TOTAL_EQUITY" localSheetId="6">#REF!</definedName>
    <definedName name="PY3_Trade_Payables" localSheetId="6">#REF!</definedName>
    <definedName name="PY3_Year_Income_Statement" localSheetId="6">#REF!</definedName>
    <definedName name="PY4_Accounts_Receivable" localSheetId="6">#REF!</definedName>
    <definedName name="PY4_Administration" localSheetId="6">#REF!</definedName>
    <definedName name="PY4_Cash" localSheetId="6">#REF!</definedName>
    <definedName name="PY4_Common_Equity" localSheetId="6">#REF!</definedName>
    <definedName name="PY4_Cost_of_Sales" localSheetId="6">#REF!</definedName>
    <definedName name="PY4_Current_Liabilities" localSheetId="6">#REF!</definedName>
    <definedName name="PY4_Depreciation" localSheetId="6">#REF!</definedName>
    <definedName name="PY4_Disc._Ops." localSheetId="6">#REF!</definedName>
    <definedName name="PY4_Extraord." localSheetId="6">#REF!</definedName>
    <definedName name="PY4_Gross_Profit" localSheetId="6">#REF!</definedName>
    <definedName name="PY4_INC_AFT_TAX" localSheetId="6">#REF!</definedName>
    <definedName name="PY4_INC_BEF_EXTRAORD" localSheetId="6">#REF!</definedName>
    <definedName name="PY4_Inc_Bef_Tax" localSheetId="6">#REF!</definedName>
    <definedName name="PY4_Intangible_Assets" localSheetId="6">#REF!</definedName>
    <definedName name="PY4_Intangible_Assets">#REF!</definedName>
    <definedName name="PY4_Interest_Expense" localSheetId="6">#REF!</definedName>
    <definedName name="PY4_Inventory" localSheetId="6">#REF!</definedName>
    <definedName name="PY4_LIABIL_EQUITY" localSheetId="6">#REF!</definedName>
    <definedName name="PY4_Long_term_Debt__excl_Dfd_Taxes" localSheetId="6">#REF!</definedName>
    <definedName name="PY4_Marketable_Sec" localSheetId="6">#REF!</definedName>
    <definedName name="PY4_Marketable_Sec">#REF!</definedName>
    <definedName name="PY4_NET_INCOME" localSheetId="6">#REF!</definedName>
    <definedName name="PY4_Net_Revenue" localSheetId="6">#REF!</definedName>
    <definedName name="PY4_Operating_Inc" localSheetId="6">#REF!</definedName>
    <definedName name="PY4_Other_Cur_Assets" localSheetId="6">#REF!</definedName>
    <definedName name="PY4_Other_Cur_Assets">#REF!</definedName>
    <definedName name="PY4_Other_Exp." localSheetId="6">#REF!</definedName>
    <definedName name="PY4_Other_LT_Assets" localSheetId="6">#REF!</definedName>
    <definedName name="PY4_Other_LT_Assets">#REF!</definedName>
    <definedName name="PY4_Other_LT_Liabilities" localSheetId="6">#REF!</definedName>
    <definedName name="PY4_Other_LT_Liabilities">#REF!</definedName>
    <definedName name="PY4_Preferred_Stock" localSheetId="6">#REF!</definedName>
    <definedName name="PY4_Preferred_Stock">#REF!</definedName>
    <definedName name="PY4_QUICK_ASSETS" localSheetId="6">#REF!</definedName>
    <definedName name="PY4_Retained_Earnings" localSheetId="6">#REF!</definedName>
    <definedName name="PY4_Retained_Earnings">#REF!</definedName>
    <definedName name="PY4_Selling" localSheetId="6">#REF!</definedName>
    <definedName name="PY4_Tangible_Assets" localSheetId="6">#REF!</definedName>
    <definedName name="PY4_Tangible_Assets">#REF!</definedName>
    <definedName name="PY4_Taxes" localSheetId="6">#REF!</definedName>
    <definedName name="PY4_TOTAL_ASSETS" localSheetId="6">#REF!</definedName>
    <definedName name="PY4_TOTAL_CURR_ASSETS" localSheetId="6">#REF!</definedName>
    <definedName name="PY4_TOTAL_DEBT" localSheetId="6">#REF!</definedName>
    <definedName name="PY4_TOTAL_EQUITY" localSheetId="6">#REF!</definedName>
    <definedName name="PY4_Trade_Payables" localSheetId="6">#REF!</definedName>
    <definedName name="PY4_Year_Income_Statement" localSheetId="6">#REF!</definedName>
    <definedName name="PY5_Accounts_Receivable" localSheetId="6">#REF!</definedName>
    <definedName name="PY5_Accounts_Receivable">#REF!</definedName>
    <definedName name="PY5_Administration" localSheetId="6">#REF!</definedName>
    <definedName name="PY5_Cash" localSheetId="6">#REF!</definedName>
    <definedName name="PY5_Common_Equity" localSheetId="6">#REF!</definedName>
    <definedName name="PY5_Cost_of_Sales" localSheetId="6">#REF!</definedName>
    <definedName name="PY5_Current_Liabilities" localSheetId="6">#REF!</definedName>
    <definedName name="PY5_Depreciation" localSheetId="6">#REF!</definedName>
    <definedName name="PY5_Disc._Ops." localSheetId="6">#REF!</definedName>
    <definedName name="PY5_Extraord." localSheetId="6">#REF!</definedName>
    <definedName name="PY5_Gross_Profit" localSheetId="6">#REF!</definedName>
    <definedName name="PY5_INC_AFT_TAX" localSheetId="6">#REF!</definedName>
    <definedName name="PY5_INC_BEF_EXTRAORD" localSheetId="6">#REF!</definedName>
    <definedName name="PY5_Inc_Bef_Tax" localSheetId="6">#REF!</definedName>
    <definedName name="PY5_Intangible_Assets" localSheetId="6">#REF!</definedName>
    <definedName name="PY5_Intangible_Assets">#REF!</definedName>
    <definedName name="PY5_Interest_Expense" localSheetId="6">#REF!</definedName>
    <definedName name="PY5_Inventory" localSheetId="6">#REF!</definedName>
    <definedName name="PY5_Inventory">#REF!</definedName>
    <definedName name="PY5_LIABIL_EQUITY" localSheetId="6">#REF!</definedName>
    <definedName name="PY5_Long_term_Debt__excl_Dfd_Taxes" localSheetId="6">#REF!</definedName>
    <definedName name="PY5_Marketable_Sec" localSheetId="6">#REF!</definedName>
    <definedName name="PY5_Marketable_Sec">#REF!</definedName>
    <definedName name="PY5_NET_INCOME" localSheetId="6">#REF!</definedName>
    <definedName name="PY5_Net_Revenue" localSheetId="6">#REF!</definedName>
    <definedName name="PY5_Operating_Inc" localSheetId="6">#REF!</definedName>
    <definedName name="PY5_Other_Curr_Assets" localSheetId="6">#REF!</definedName>
    <definedName name="PY5_Other_Curr_Assets">#REF!</definedName>
    <definedName name="PY5_Other_Exp." localSheetId="6">#REF!</definedName>
    <definedName name="PY5_Other_LT_Assets" localSheetId="6">#REF!</definedName>
    <definedName name="PY5_Other_LT_Assets">#REF!</definedName>
    <definedName name="PY5_Other_LT_Liabilities" localSheetId="6">#REF!</definedName>
    <definedName name="PY5_Other_LT_Liabilities">#REF!</definedName>
    <definedName name="PY5_Preferred_Stock" localSheetId="6">#REF!</definedName>
    <definedName name="PY5_Preferred_Stock">#REF!</definedName>
    <definedName name="PY5_QUICK_ASSETS" localSheetId="6">#REF!</definedName>
    <definedName name="PY5_Retained_Earnings" localSheetId="6">#REF!</definedName>
    <definedName name="PY5_Retained_Earnings">#REF!</definedName>
    <definedName name="PY5_Selling" localSheetId="6">#REF!</definedName>
    <definedName name="PY5_Tangible_Assets" localSheetId="6">#REF!</definedName>
    <definedName name="PY5_Tangible_Assets">#REF!</definedName>
    <definedName name="PY5_Taxes" localSheetId="6">#REF!</definedName>
    <definedName name="PY5_TOTAL_ASSETS" localSheetId="6">#REF!</definedName>
    <definedName name="PY5_TOTAL_CURR_ASSETS" localSheetId="6">#REF!</definedName>
    <definedName name="PY5_TOTAL_DEBT" localSheetId="6">#REF!</definedName>
    <definedName name="PY5_TOTAL_EQUITY" localSheetId="6">#REF!</definedName>
    <definedName name="PY5_Trade_Payables" localSheetId="6">#REF!</definedName>
    <definedName name="PY5_Year_Income_Statement" localSheetId="6">#REF!</definedName>
    <definedName name="QGPL_CLTESLB">#REF!</definedName>
    <definedName name="quarter" localSheetId="6">#REF!</definedName>
    <definedName name="quarter">#REF!</definedName>
    <definedName name="R_Factor" localSheetId="6">#REF!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6" hidden="1">1</definedName>
    <definedName name="SAPBEXrevision" hidden="1">3</definedName>
    <definedName name="SAPBEXsysID" hidden="1">"PLW"</definedName>
    <definedName name="SAPBEXwbID" localSheetId="6" hidden="1">"0B3C5WPQ1PKHTD1CRY997L2MI"</definedName>
    <definedName name="SAPBEXwbID" hidden="1">"14RHU0IXG8KL7C7PJMON454VM"</definedName>
    <definedName name="sdfnlsd" hidden="1">#REF!</definedName>
    <definedName name="sectores">#REF!</definedName>
    <definedName name="sedal" localSheetId="6">#REF!</definedName>
    <definedName name="sedal">#REF!</definedName>
    <definedName name="Selection_Remainder" localSheetId="6">#REF!</definedName>
    <definedName name="Selection_Remainder">#REF!</definedName>
    <definedName name="sku" localSheetId="6">#REF!</definedName>
    <definedName name="sku">#REF!</definedName>
    <definedName name="skus" localSheetId="6">#REF!</definedName>
    <definedName name="skus">#REF!</definedName>
    <definedName name="Starting_Point" localSheetId="6">#REF!</definedName>
    <definedName name="Starting_Point">#REF!</definedName>
    <definedName name="STKDIARIO" localSheetId="6">#REF!</definedName>
    <definedName name="STKDIARIO">#REF!</definedName>
    <definedName name="STKDIARIOPX01" localSheetId="6">#REF!</definedName>
    <definedName name="STKDIARIOPX01">#REF!</definedName>
    <definedName name="STKDIARIOPX04" localSheetId="6">#REF!</definedName>
    <definedName name="STKDIARIOPX04">#REF!</definedName>
    <definedName name="Suma_de_ABR_U_3">#REF!</definedName>
    <definedName name="SUMMARY" localSheetId="6">#REF!</definedName>
    <definedName name="SUMMARY">#REF!</definedName>
    <definedName name="super" localSheetId="6">#REF!</definedName>
    <definedName name="super">#REF!</definedName>
    <definedName name="tablasun" localSheetId="6">#REF!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6">#REF!</definedName>
    <definedName name="TEST0">#REF!</definedName>
    <definedName name="TEST1" localSheetId="6">#REF!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6">#REF!</definedName>
    <definedName name="TESTKEYS">#REF!</definedName>
    <definedName name="TextRefCopy1">#REF!</definedName>
    <definedName name="TextRefCopy10" localSheetId="6">#REF!</definedName>
    <definedName name="TextRefCopy10">#REF!</definedName>
    <definedName name="TextRefCopy100" localSheetId="6">#REF!</definedName>
    <definedName name="TextRefCopy100">#REF!</definedName>
    <definedName name="TextRefCopy102" localSheetId="6">#REF!</definedName>
    <definedName name="TextRefCopy102">#REF!</definedName>
    <definedName name="TextRefCopy103" localSheetId="6">#REF!</definedName>
    <definedName name="TextRefCopy103">#REF!</definedName>
    <definedName name="TextRefCopy104" localSheetId="6">#REF!</definedName>
    <definedName name="TextRefCopy104">#REF!</definedName>
    <definedName name="TextRefCopy105" localSheetId="6">#REF!</definedName>
    <definedName name="TextRefCopy105">#REF!</definedName>
    <definedName name="TextRefCopy107" localSheetId="6">#REF!</definedName>
    <definedName name="TextRefCopy107">#REF!</definedName>
    <definedName name="TextRefCopy108" localSheetId="6">#REF!</definedName>
    <definedName name="TextRefCopy108">#REF!</definedName>
    <definedName name="TextRefCopy109" localSheetId="6">#REF!</definedName>
    <definedName name="TextRefCopy109">#REF!</definedName>
    <definedName name="TextRefCopy11" localSheetId="6">#REF!</definedName>
    <definedName name="TextRefCopy111">#REF!</definedName>
    <definedName name="TextRefCopy112" localSheetId="6">#REF!</definedName>
    <definedName name="TextRefCopy112">#REF!</definedName>
    <definedName name="TextRefCopy113" localSheetId="6">#REF!</definedName>
    <definedName name="TextRefCopy113">#REF!</definedName>
    <definedName name="TextRefCopy114">#REF!</definedName>
    <definedName name="TextRefCopy116" localSheetId="6">#REF!</definedName>
    <definedName name="TextRefCopy116">#REF!</definedName>
    <definedName name="TextRefCopy118" localSheetId="6">#REF!</definedName>
    <definedName name="TextRefCopy118">#REF!</definedName>
    <definedName name="TextRefCopy119" localSheetId="6">#REF!</definedName>
    <definedName name="TextRefCopy119">#REF!</definedName>
    <definedName name="TextRefCopy12" localSheetId="6">#REF!</definedName>
    <definedName name="TextRefCopy120" localSheetId="6">#REF!</definedName>
    <definedName name="TextRefCopy120">#REF!</definedName>
    <definedName name="TextRefCopy121" localSheetId="6">#REF!</definedName>
    <definedName name="TextRefCopy121">#REF!</definedName>
    <definedName name="TextRefCopy122">#REF!</definedName>
    <definedName name="TextRefCopy123">#REF!</definedName>
    <definedName name="TextRefCopy127" localSheetId="6">#REF!</definedName>
    <definedName name="TextRefCopy127">#REF!</definedName>
    <definedName name="TextRefCopy13" localSheetId="6">#REF!</definedName>
    <definedName name="TextRefCopy14" localSheetId="6">#REF!</definedName>
    <definedName name="TextRefCopy15" localSheetId="6">#REF!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6">#REF!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6">#REF!</definedName>
    <definedName name="TextRefCopy4">#REF!</definedName>
    <definedName name="TextRefCopy41">#REF!</definedName>
    <definedName name="TextRefCopy42" localSheetId="6">#REF!</definedName>
    <definedName name="TextRefCopy42">#REF!</definedName>
    <definedName name="TextRefCopy43" localSheetId="6">#REF!</definedName>
    <definedName name="TextRefCopy44" localSheetId="6">#REF!</definedName>
    <definedName name="TextRefCopy44">#REF!</definedName>
    <definedName name="TextRefCopy46">#REF!</definedName>
    <definedName name="TextRefCopy53" localSheetId="6">#REF!</definedName>
    <definedName name="TextRefCopy53">#REF!</definedName>
    <definedName name="TextRefCopy54" localSheetId="6">#REF!</definedName>
    <definedName name="TextRefCopy54">#REF!</definedName>
    <definedName name="TextRefCopy55" localSheetId="6">#REF!</definedName>
    <definedName name="TextRefCopy55">#REF!</definedName>
    <definedName name="TextRefCopy56" localSheetId="6">#REF!</definedName>
    <definedName name="TextRefCopy56">#REF!</definedName>
    <definedName name="TextRefCopy6">#REF!</definedName>
    <definedName name="TextRefCopy63" localSheetId="6">#REF!</definedName>
    <definedName name="TextRefCopy63">#REF!</definedName>
    <definedName name="TextRefCopy65" localSheetId="6">#REF!</definedName>
    <definedName name="TextRefCopy65">#REF!</definedName>
    <definedName name="TextRefCopy66" localSheetId="6">#REF!</definedName>
    <definedName name="TextRefCopy66">#REF!</definedName>
    <definedName name="TextRefCopy67" localSheetId="6">#REF!</definedName>
    <definedName name="TextRefCopy67">#REF!</definedName>
    <definedName name="TextRefCopy68" localSheetId="6">#REF!</definedName>
    <definedName name="TextRefCopy68">#REF!</definedName>
    <definedName name="TextRefCopy7" localSheetId="6">#REF!</definedName>
    <definedName name="TextRefCopy7">#REF!</definedName>
    <definedName name="TextRefCopy70" localSheetId="6">#REF!</definedName>
    <definedName name="TextRefCopy70">#REF!</definedName>
    <definedName name="TextRefCopy71" localSheetId="6">#REF!</definedName>
    <definedName name="TextRefCopy71">#REF!</definedName>
    <definedName name="TextRefCopy73" localSheetId="6">#REF!</definedName>
    <definedName name="TextRefCopy73">#REF!</definedName>
    <definedName name="TextRefCopy75" localSheetId="6">#REF!</definedName>
    <definedName name="TextRefCopy75">#REF!</definedName>
    <definedName name="TextRefCopy77" localSheetId="6">#REF!</definedName>
    <definedName name="TextRefCopy77">#REF!</definedName>
    <definedName name="TextRefCopy79" localSheetId="6">#REF!</definedName>
    <definedName name="TextRefCopy79">#REF!</definedName>
    <definedName name="TextRefCopy8" localSheetId="6">#REF!</definedName>
    <definedName name="TextRefCopy8">#REF!</definedName>
    <definedName name="TextRefCopy80" localSheetId="6">#REF!</definedName>
    <definedName name="TextRefCopy80">#REF!</definedName>
    <definedName name="TextRefCopy82" localSheetId="6">#REF!</definedName>
    <definedName name="TextRefCopy82">#REF!</definedName>
    <definedName name="TextRefCopy85" localSheetId="6">#REF!</definedName>
    <definedName name="TextRefCopy86" localSheetId="6">#REF!</definedName>
    <definedName name="TextRefCopy88" localSheetId="6">#REF!</definedName>
    <definedName name="TextRefCopy89" localSheetId="6">#REF!</definedName>
    <definedName name="TextRefCopy90" localSheetId="6">#REF!</definedName>
    <definedName name="TextRefCopy91" localSheetId="6">#REF!</definedName>
    <definedName name="TextRefCopy92" localSheetId="6">#REF!</definedName>
    <definedName name="TextRefCopy93" localSheetId="6">#REF!</definedName>
    <definedName name="TextRefCopy97" localSheetId="6">#REF!</definedName>
    <definedName name="TextRefCopy97">#REF!</definedName>
    <definedName name="TextRefCopy98">#REF!</definedName>
    <definedName name="TextRefCopyRangeCount" localSheetId="6" hidden="1">12</definedName>
    <definedName name="TextRefCopyRangeCount" hidden="1">1</definedName>
    <definedName name="Top_Stratum_Number" localSheetId="6">#REF!</definedName>
    <definedName name="Top_Stratum_Number">#REF!</definedName>
    <definedName name="Top_Stratum_Value" localSheetId="6">#REF!</definedName>
    <definedName name="Top_Stratum_Value">#REF!</definedName>
    <definedName name="Total_Amount">#REF!</definedName>
    <definedName name="Total_Number_Selections" localSheetId="6">#REF!</definedName>
    <definedName name="Total_Number_Selections">#REF!</definedName>
    <definedName name="tp" localSheetId="6">#REF!</definedName>
    <definedName name="tp">#REF!</definedName>
    <definedName name="Unidades" localSheetId="6">#REF!</definedName>
    <definedName name="Unidades">#REF!</definedName>
    <definedName name="URUGUAY" localSheetId="6">#REF!</definedName>
    <definedName name="URUGUAY">#REF!</definedName>
    <definedName name="vencidos">#REF!</definedName>
    <definedName name="vigencia" localSheetId="6">#REF!</definedName>
    <definedName name="vigencia">#REF!</definedName>
    <definedName name="vpphold">#REF!</definedName>
    <definedName name="VTADIAR" localSheetId="6">#REF!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9" hidden="1">{#N/A,#N/A,FALSE,"VOL"}</definedName>
    <definedName name="wrn.Volumen." localSheetId="11" hidden="1">{#N/A,#N/A,FALSE,"VOL"}</definedName>
    <definedName name="wrn.Volumen." localSheetId="3" hidden="1">{#N/A,#N/A,FALSE,"VOL"}</definedName>
    <definedName name="wrn.Volumen." localSheetId="4" hidden="1">{#N/A,#N/A,FALSE,"VOL"}</definedName>
    <definedName name="wrn.Volumen." localSheetId="1" hidden="1">{#N/A,#N/A,FALSE,"VOL"}</definedName>
    <definedName name="wrn.Volumen." localSheetId="8" hidden="1">{#N/A,#N/A,FALSE,"VOL"}</definedName>
    <definedName name="wrn.Volumen." localSheetId="7" hidden="1">{#N/A,#N/A,FALSE,"VOL"}</definedName>
    <definedName name="wrn.Volumen." localSheetId="6" hidden="1">{#N/A,#N/A,FALSE,"VOL"}</definedName>
    <definedName name="wrn.Volumen." hidden="1">{#N/A,#N/A,FALSE,"VOL"}</definedName>
    <definedName name="xdc">#REF!</definedName>
    <definedName name="XREF_COLUMN_1" hidden="1">#REF!</definedName>
    <definedName name="XREF_COLUMN_10" hidden="1">#REF!</definedName>
    <definedName name="XREF_COLUMN_11" localSheetId="6" hidden="1">'Variación Patrimonio Neto'!#REF!</definedName>
    <definedName name="XREF_COLUMN_12" localSheetId="6" hidden="1">'Variación Patrimonio Neto'!#REF!</definedName>
    <definedName name="XREF_COLUMN_12" hidden="1">#REF!</definedName>
    <definedName name="XREF_COLUMN_13" localSheetId="6" hidden="1">'Variación Patrimonio Neto'!#REF!</definedName>
    <definedName name="XREF_COLUMN_13" hidden="1">#REF!</definedName>
    <definedName name="XREF_COLUMN_14" localSheetId="6" hidden="1">'Variación Patrimonio Neto'!$Q:$Q</definedName>
    <definedName name="XREF_COLUMN_14" hidden="1">#REF!</definedName>
    <definedName name="XREF_COLUMN_15" localSheetId="6" hidden="1">#REF!</definedName>
    <definedName name="XREF_COLUMN_15" hidden="1">#REF!</definedName>
    <definedName name="XREF_COLUMN_17" localSheetId="6" hidden="1">#REF!</definedName>
    <definedName name="XREF_COLUMN_17" hidden="1">#REF!</definedName>
    <definedName name="XREF_COLUMN_2" hidden="1">#REF!</definedName>
    <definedName name="XREF_COLUMN_24" hidden="1">#REF!</definedName>
    <definedName name="XREF_COLUMN_4" localSheetId="6" hidden="1">#REF!</definedName>
    <definedName name="XREF_COLUMN_5" localSheetId="6" hidden="1">'Variación Patrimonio Neto'!$D:$D</definedName>
    <definedName name="XREF_COLUMN_7" hidden="1">#REF!</definedName>
    <definedName name="XREF_COLUMN_9" hidden="1">#REF!</definedName>
    <definedName name="XRefActiveRow" localSheetId="6" hidden="1">#REF!</definedName>
    <definedName name="XRefActiveRow" hidden="1">#REF!</definedName>
    <definedName name="XRefColumnsCount" localSheetId="6" hidden="1">14</definedName>
    <definedName name="XRefColumnsCount" hidden="1">2</definedName>
    <definedName name="XRefCopy1" localSheetId="6" hidden="1">#REF!</definedName>
    <definedName name="XRefCopy1" hidden="1">#REF!</definedName>
    <definedName name="XRefCopy10" localSheetId="6" hidden="1">#REF!</definedName>
    <definedName name="XRefCopy100" localSheetId="6" hidden="1">#REF!</definedName>
    <definedName name="XRefCopy100" hidden="1">#REF!</definedName>
    <definedName name="XRefCopy100Row" localSheetId="6" hidden="1">#REF!</definedName>
    <definedName name="XRefCopy100Row" hidden="1">#REF!</definedName>
    <definedName name="XRefCopy101" localSheetId="6" hidden="1">#REF!</definedName>
    <definedName name="XRefCopy101" hidden="1">#REF!</definedName>
    <definedName name="XRefCopy101Row" localSheetId="6" hidden="1">#REF!</definedName>
    <definedName name="XRefCopy101Row" hidden="1">#REF!</definedName>
    <definedName name="XRefCopy102" localSheetId="6" hidden="1">#REF!</definedName>
    <definedName name="XRefCopy102" hidden="1">#REF!</definedName>
    <definedName name="XRefCopy102Row" localSheetId="6" hidden="1">#REF!</definedName>
    <definedName name="XRefCopy102Row" hidden="1">#REF!</definedName>
    <definedName name="XRefCopy103" localSheetId="6" hidden="1">#REF!</definedName>
    <definedName name="XRefCopy103" hidden="1">#REF!</definedName>
    <definedName name="XRefCopy103Row" localSheetId="6" hidden="1">#REF!</definedName>
    <definedName name="XRefCopy103Row" hidden="1">#REF!</definedName>
    <definedName name="XRefCopy104" localSheetId="6" hidden="1">#REF!</definedName>
    <definedName name="XRefCopy104" hidden="1">#REF!</definedName>
    <definedName name="XRefCopy104Row" localSheetId="6" hidden="1">#REF!</definedName>
    <definedName name="XRefCopy104Row" hidden="1">#REF!</definedName>
    <definedName name="XRefCopy105" hidden="1">#REF!</definedName>
    <definedName name="XRefCopy105Row" localSheetId="6" hidden="1">#REF!</definedName>
    <definedName name="XRefCopy105Row" hidden="1">#REF!</definedName>
    <definedName name="XRefCopy106" hidden="1">#REF!</definedName>
    <definedName name="XRefCopy106Row" localSheetId="6" hidden="1">#REF!</definedName>
    <definedName name="XRefCopy106Row" hidden="1">#REF!</definedName>
    <definedName name="XRefCopy107" hidden="1">#REF!</definedName>
    <definedName name="XRefCopy107Row" localSheetId="6" hidden="1">#REF!</definedName>
    <definedName name="XRefCopy107Row" hidden="1">#REF!</definedName>
    <definedName name="XRefCopy108" hidden="1">#REF!</definedName>
    <definedName name="XRefCopy108Row" localSheetId="6" hidden="1">#REF!</definedName>
    <definedName name="XRefCopy108Row" hidden="1">#REF!</definedName>
    <definedName name="XRefCopy109" hidden="1">#REF!</definedName>
    <definedName name="XRefCopy109Row" localSheetId="6" hidden="1">#REF!</definedName>
    <definedName name="XRefCopy109Row" hidden="1">#REF!</definedName>
    <definedName name="XRefCopy10Row" localSheetId="6" hidden="1">#REF!</definedName>
    <definedName name="XRefCopy10Row" hidden="1">#REF!</definedName>
    <definedName name="XRefCopy11" localSheetId="6" hidden="1">#REF!</definedName>
    <definedName name="XRefCopy110Row" localSheetId="6" hidden="1">#REF!</definedName>
    <definedName name="XRefCopy110Row" hidden="1">#REF!</definedName>
    <definedName name="XRefCopy111Row" localSheetId="6" hidden="1">#REF!</definedName>
    <definedName name="XRefCopy111Row" hidden="1">#REF!</definedName>
    <definedName name="XRefCopy112" hidden="1">#REF!</definedName>
    <definedName name="XRefCopy112Row" localSheetId="6" hidden="1">#REF!</definedName>
    <definedName name="XRefCopy112Row" hidden="1">#REF!</definedName>
    <definedName name="XRefCopy113" hidden="1">#REF!</definedName>
    <definedName name="XRefCopy113Row" localSheetId="6" hidden="1">#REF!</definedName>
    <definedName name="XRefCopy113Row" hidden="1">#REF!</definedName>
    <definedName name="XRefCopy114" hidden="1">#REF!</definedName>
    <definedName name="XRefCopy114Row" localSheetId="6" hidden="1">#REF!</definedName>
    <definedName name="XRefCopy114Row" hidden="1">#REF!</definedName>
    <definedName name="XRefCopy115" hidden="1">#REF!</definedName>
    <definedName name="XRefCopy115Row" localSheetId="6" hidden="1">#REF!</definedName>
    <definedName name="XRefCopy115Row" hidden="1">#REF!</definedName>
    <definedName name="XRefCopy116" hidden="1">#REF!</definedName>
    <definedName name="XRefCopy116Row" localSheetId="6" hidden="1">#REF!</definedName>
    <definedName name="XRefCopy116Row" hidden="1">#REF!</definedName>
    <definedName name="XRefCopy117" hidden="1">#REF!</definedName>
    <definedName name="XRefCopy117Row" localSheetId="6" hidden="1">#REF!</definedName>
    <definedName name="XRefCopy117Row" hidden="1">#REF!</definedName>
    <definedName name="XRefCopy118" localSheetId="6" hidden="1">#REF!</definedName>
    <definedName name="XRefCopy118" hidden="1">#REF!</definedName>
    <definedName name="XRefCopy118Row" localSheetId="6" hidden="1">#REF!</definedName>
    <definedName name="XRefCopy118Row" hidden="1">#REF!</definedName>
    <definedName name="XRefCopy119" localSheetId="6" hidden="1">#REF!</definedName>
    <definedName name="XRefCopy119" hidden="1">#REF!</definedName>
    <definedName name="XRefCopy119Row" localSheetId="6" hidden="1">#REF!</definedName>
    <definedName name="XRefCopy119Row" hidden="1">#REF!</definedName>
    <definedName name="XRefCopy11Row" localSheetId="6" hidden="1">#REF!</definedName>
    <definedName name="XRefCopy11Row" hidden="1">#REF!</definedName>
    <definedName name="XRefCopy12" hidden="1">#REF!</definedName>
    <definedName name="XRefCopy120" localSheetId="6" hidden="1">#REF!</definedName>
    <definedName name="XRefCopy120" hidden="1">#REF!</definedName>
    <definedName name="XRefCopy120Row" localSheetId="6" hidden="1">#REF!</definedName>
    <definedName name="XRefCopy120Row" hidden="1">#REF!</definedName>
    <definedName name="XRefCopy121" localSheetId="6" hidden="1">#REF!</definedName>
    <definedName name="XRefCopy121" hidden="1">#REF!</definedName>
    <definedName name="XRefCopy121Row" localSheetId="6" hidden="1">#REF!</definedName>
    <definedName name="XRefCopy121Row" hidden="1">#REF!</definedName>
    <definedName name="XRefCopy122" localSheetId="6" hidden="1">#REF!</definedName>
    <definedName name="XRefCopy122" hidden="1">#REF!</definedName>
    <definedName name="XRefCopy122Row" localSheetId="6" hidden="1">#REF!</definedName>
    <definedName name="XRefCopy122Row" hidden="1">#REF!</definedName>
    <definedName name="XRefCopy123" hidden="1">#REF!</definedName>
    <definedName name="XRefCopy123Row" localSheetId="6" hidden="1">#REF!</definedName>
    <definedName name="XRefCopy123Row" hidden="1">#REF!</definedName>
    <definedName name="XRefCopy124" hidden="1">#REF!</definedName>
    <definedName name="XRefCopy124Row" localSheetId="6" hidden="1">#REF!</definedName>
    <definedName name="XRefCopy124Row" hidden="1">#REF!</definedName>
    <definedName name="XRefCopy125" hidden="1">#REF!</definedName>
    <definedName name="XRefCopy125Row" localSheetId="6" hidden="1">#REF!</definedName>
    <definedName name="XRefCopy125Row" hidden="1">#REF!</definedName>
    <definedName name="XRefCopy126" hidden="1">#REF!</definedName>
    <definedName name="XRefCopy126Row" localSheetId="6" hidden="1">#REF!</definedName>
    <definedName name="XRefCopy126Row" hidden="1">#REF!</definedName>
    <definedName name="XRefCopy127" hidden="1">#REF!</definedName>
    <definedName name="XRefCopy127Row" localSheetId="6" hidden="1">#REF!</definedName>
    <definedName name="XRefCopy127Row" hidden="1">#REF!</definedName>
    <definedName name="XRefCopy128" hidden="1">#REF!</definedName>
    <definedName name="XRefCopy129" hidden="1">#REF!</definedName>
    <definedName name="XRefCopy129Row" localSheetId="6" hidden="1">#REF!</definedName>
    <definedName name="XRefCopy129Row" hidden="1">#REF!</definedName>
    <definedName name="XRefCopy12Row" localSheetId="6" hidden="1">#REF!</definedName>
    <definedName name="XRefCopy12Row" hidden="1">#REF!</definedName>
    <definedName name="XRefCopy13" localSheetId="6" hidden="1">#REF!</definedName>
    <definedName name="XRefCopy130" hidden="1">#REF!</definedName>
    <definedName name="XRefCopy130Row" localSheetId="6" hidden="1">#REF!</definedName>
    <definedName name="XRefCopy130Row" hidden="1">#REF!</definedName>
    <definedName name="XRefCopy131" hidden="1">#REF!</definedName>
    <definedName name="XRefCopy131Row" localSheetId="6" hidden="1">#REF!</definedName>
    <definedName name="XRefCopy131Row" hidden="1">#REF!</definedName>
    <definedName name="XRefCopy132" localSheetId="6" hidden="1">#REF!</definedName>
    <definedName name="XRefCopy132" hidden="1">#REF!</definedName>
    <definedName name="XRefCopy132Row" localSheetId="6" hidden="1">#REF!</definedName>
    <definedName name="XRefCopy132Row" hidden="1">#REF!</definedName>
    <definedName name="XRefCopy133" localSheetId="6" hidden="1">#REF!</definedName>
    <definedName name="XRefCopy133" hidden="1">#REF!</definedName>
    <definedName name="XRefCopy133Row" localSheetId="6" hidden="1">#REF!</definedName>
    <definedName name="XRefCopy133Row" hidden="1">#REF!</definedName>
    <definedName name="XRefCopy134" hidden="1">#REF!</definedName>
    <definedName name="XRefCopy134Row" localSheetId="6" hidden="1">#REF!</definedName>
    <definedName name="XRefCopy134Row" hidden="1">#REF!</definedName>
    <definedName name="XRefCopy135" hidden="1">#REF!</definedName>
    <definedName name="XRefCopy135Row" localSheetId="6" hidden="1">#REF!</definedName>
    <definedName name="XRefCopy135Row" hidden="1">#REF!</definedName>
    <definedName name="XRefCopy136" hidden="1">#REF!</definedName>
    <definedName name="XRefCopy136Row" localSheetId="6" hidden="1">#REF!</definedName>
    <definedName name="XRefCopy136Row" hidden="1">#REF!</definedName>
    <definedName name="XRefCopy137" hidden="1">#REF!</definedName>
    <definedName name="XRefCopy137Row" localSheetId="6" hidden="1">#REF!</definedName>
    <definedName name="XRefCopy137Row" hidden="1">#REF!</definedName>
    <definedName name="XRefCopy138" hidden="1">#REF!</definedName>
    <definedName name="XRefCopy138Row" localSheetId="6" hidden="1">#REF!</definedName>
    <definedName name="XRefCopy138Row" hidden="1">#REF!</definedName>
    <definedName name="XRefCopy139" hidden="1">#REF!</definedName>
    <definedName name="XRefCopy139Row" localSheetId="6" hidden="1">#REF!</definedName>
    <definedName name="XRefCopy139Row" hidden="1">#REF!</definedName>
    <definedName name="XRefCopy13Row" localSheetId="6" hidden="1">#REF!</definedName>
    <definedName name="XRefCopy13Row" hidden="1">#REF!</definedName>
    <definedName name="XRefCopy140" hidden="1">#REF!</definedName>
    <definedName name="XRefCopy140Row" localSheetId="6" hidden="1">#REF!</definedName>
    <definedName name="XRefCopy140Row" hidden="1">#REF!</definedName>
    <definedName name="XRefCopy141Row" localSheetId="6" hidden="1">#REF!</definedName>
    <definedName name="XRefCopy141Row" hidden="1">#REF!</definedName>
    <definedName name="XRefCopy142" localSheetId="6" hidden="1">#REF!</definedName>
    <definedName name="XRefCopy142Row" localSheetId="6" hidden="1">#REF!</definedName>
    <definedName name="XRefCopy142Row" hidden="1">#REF!</definedName>
    <definedName name="XRefCopy143" localSheetId="6" hidden="1">#REF!</definedName>
    <definedName name="XRefCopy143Row" localSheetId="6" hidden="1">#REF!</definedName>
    <definedName name="XRefCopy143Row" hidden="1">#REF!</definedName>
    <definedName name="XRefCopy144Row" localSheetId="6" hidden="1">#REF!</definedName>
    <definedName name="XRefCopy144Row" hidden="1">#REF!</definedName>
    <definedName name="XRefCopy145Row" localSheetId="6" hidden="1">#REF!</definedName>
    <definedName name="XRefCopy145Row" hidden="1">#REF!</definedName>
    <definedName name="XRefCopy146" localSheetId="6" hidden="1">#REF!</definedName>
    <definedName name="XRefCopy146Row" localSheetId="6" hidden="1">#REF!</definedName>
    <definedName name="XRefCopy146Row" hidden="1">#REF!</definedName>
    <definedName name="XRefCopy147" localSheetId="6" hidden="1">#REF!</definedName>
    <definedName name="XRefCopy147Row" localSheetId="6" hidden="1">#REF!</definedName>
    <definedName name="XRefCopy147Row" hidden="1">#REF!</definedName>
    <definedName name="XRefCopy148" localSheetId="6" hidden="1">#REF!</definedName>
    <definedName name="XRefCopy148Row" localSheetId="6" hidden="1">#REF!</definedName>
    <definedName name="XRefCopy148Row" hidden="1">#REF!</definedName>
    <definedName name="XRefCopy149" localSheetId="6" hidden="1">#REF!</definedName>
    <definedName name="XRefCopy149" hidden="1">#REF!</definedName>
    <definedName name="XRefCopy149Row" localSheetId="6" hidden="1">#REF!</definedName>
    <definedName name="XRefCopy149Row" hidden="1">#REF!</definedName>
    <definedName name="XRefCopy14Row" hidden="1">#REF!</definedName>
    <definedName name="XRefCopy150" localSheetId="6" hidden="1">#REF!</definedName>
    <definedName name="XRefCopy150" hidden="1">#REF!</definedName>
    <definedName name="XRefCopy150Row" localSheetId="6" hidden="1">#REF!</definedName>
    <definedName name="XRefCopy150Row" hidden="1">#REF!</definedName>
    <definedName name="XRefCopy151" localSheetId="6" hidden="1">#REF!</definedName>
    <definedName name="XRefCopy151" hidden="1">#REF!</definedName>
    <definedName name="XRefCopy151Row" localSheetId="6" hidden="1">#REF!</definedName>
    <definedName name="XRefCopy151Row" hidden="1">#REF!</definedName>
    <definedName name="XRefCopy152" localSheetId="6" hidden="1">#REF!</definedName>
    <definedName name="XRefCopy152" hidden="1">#REF!</definedName>
    <definedName name="XRefCopy152Row" localSheetId="6" hidden="1">#REF!</definedName>
    <definedName name="XRefCopy152Row" hidden="1">#REF!</definedName>
    <definedName name="XRefCopy153" localSheetId="6" hidden="1">#REF!</definedName>
    <definedName name="XRefCopy153" hidden="1">#REF!</definedName>
    <definedName name="XRefCopy153Row" localSheetId="6" hidden="1">#REF!</definedName>
    <definedName name="XRefCopy153Row" hidden="1">#REF!</definedName>
    <definedName name="XRefCopy154" localSheetId="6" hidden="1">#REF!</definedName>
    <definedName name="XRefCopy154" hidden="1">#REF!</definedName>
    <definedName name="XRefCopy154Row" localSheetId="6" hidden="1">#REF!</definedName>
    <definedName name="XRefCopy154Row" hidden="1">#REF!</definedName>
    <definedName name="XRefCopy155" localSheetId="6" hidden="1">#REF!</definedName>
    <definedName name="XRefCopy155" hidden="1">#REF!</definedName>
    <definedName name="XRefCopy155Row" localSheetId="6" hidden="1">#REF!</definedName>
    <definedName name="XRefCopy155Row" hidden="1">#REF!</definedName>
    <definedName name="XRefCopy156" localSheetId="6" hidden="1">#REF!</definedName>
    <definedName name="XRefCopy156" hidden="1">#REF!</definedName>
    <definedName name="XRefCopy156Row" localSheetId="6" hidden="1">#REF!</definedName>
    <definedName name="XRefCopy156Row" hidden="1">#REF!</definedName>
    <definedName name="XRefCopy157" localSheetId="6" hidden="1">#REF!</definedName>
    <definedName name="XRefCopy157" hidden="1">#REF!</definedName>
    <definedName name="XRefCopy157Row" localSheetId="6" hidden="1">#REF!</definedName>
    <definedName name="XRefCopy157Row" hidden="1">#REF!</definedName>
    <definedName name="XRefCopy158" localSheetId="6" hidden="1">#REF!</definedName>
    <definedName name="XRefCopy158" hidden="1">#REF!</definedName>
    <definedName name="XRefCopy158Row" localSheetId="6" hidden="1">#REF!</definedName>
    <definedName name="XRefCopy158Row" hidden="1">#REF!</definedName>
    <definedName name="XRefCopy159" localSheetId="6" hidden="1">#REF!</definedName>
    <definedName name="XRefCopy159" hidden="1">#REF!</definedName>
    <definedName name="XRefCopy159Row" localSheetId="6" hidden="1">#REF!</definedName>
    <definedName name="XRefCopy159Row" hidden="1">#REF!</definedName>
    <definedName name="XRefCopy15Row" localSheetId="6" hidden="1">#REF!</definedName>
    <definedName name="XRefCopy160" localSheetId="6" hidden="1">#REF!</definedName>
    <definedName name="XRefCopy160" hidden="1">#REF!</definedName>
    <definedName name="XRefCopy160Row" localSheetId="6" hidden="1">#REF!</definedName>
    <definedName name="XRefCopy160Row" hidden="1">#REF!</definedName>
    <definedName name="XRefCopy161" localSheetId="6" hidden="1">#REF!</definedName>
    <definedName name="XRefCopy161" hidden="1">#REF!</definedName>
    <definedName name="XRefCopy161Row" localSheetId="6" hidden="1">#REF!</definedName>
    <definedName name="XRefCopy161Row" hidden="1">#REF!</definedName>
    <definedName name="XRefCopy162" localSheetId="6" hidden="1">#REF!</definedName>
    <definedName name="XRefCopy162" hidden="1">#REF!</definedName>
    <definedName name="XRefCopy162Row" localSheetId="6" hidden="1">#REF!</definedName>
    <definedName name="XRefCopy162Row" hidden="1">#REF!</definedName>
    <definedName name="XRefCopy163" localSheetId="6" hidden="1">#REF!</definedName>
    <definedName name="XRefCopy163" hidden="1">#REF!</definedName>
    <definedName name="XRefCopy163Row" localSheetId="6" hidden="1">#REF!</definedName>
    <definedName name="XRefCopy163Row" hidden="1">#REF!</definedName>
    <definedName name="XRefCopy164" localSheetId="6" hidden="1">#REF!</definedName>
    <definedName name="XRefCopy164" hidden="1">#REF!</definedName>
    <definedName name="XRefCopy164Row" localSheetId="6" hidden="1">#REF!</definedName>
    <definedName name="XRefCopy164Row" hidden="1">#REF!</definedName>
    <definedName name="XRefCopy165" localSheetId="6" hidden="1">#REF!</definedName>
    <definedName name="XRefCopy165" hidden="1">#REF!</definedName>
    <definedName name="XRefCopy165Row" hidden="1">#REF!</definedName>
    <definedName name="XRefCopy166" localSheetId="6" hidden="1">#REF!</definedName>
    <definedName name="XRefCopy166" hidden="1">#REF!</definedName>
    <definedName name="XRefCopy166Row" hidden="1">#REF!</definedName>
    <definedName name="XRefCopy167" localSheetId="6"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6"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6"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6"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6" hidden="1">#REF!</definedName>
    <definedName name="XRefCopy19Row" hidden="1">#REF!</definedName>
    <definedName name="XRefCopy1Row" localSheetId="6" hidden="1">#REF!</definedName>
    <definedName name="XRefCopy1Row" hidden="1">#REF!</definedName>
    <definedName name="XRefCopy2" localSheetId="6" hidden="1">#REF!</definedName>
    <definedName name="XRefCopy2" hidden="1">#REF!</definedName>
    <definedName name="XRefCopy20" localSheetId="6"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6"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6"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6"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6"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6"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6"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6"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6"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6"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6" hidden="1">#REF!</definedName>
    <definedName name="XRefCopy29Row" hidden="1">#REF!</definedName>
    <definedName name="XRefCopy2Row" localSheetId="6" hidden="1">#REF!</definedName>
    <definedName name="XRefCopy2Row" hidden="1">#REF!</definedName>
    <definedName name="XRefCopy30Row" localSheetId="6" hidden="1">#REF!</definedName>
    <definedName name="XRefCopy30Row" hidden="1">#REF!</definedName>
    <definedName name="XRefCopy31Row" localSheetId="6" hidden="1">#REF!</definedName>
    <definedName name="XRefCopy31Row" hidden="1">#REF!</definedName>
    <definedName name="XRefCopy32Row" localSheetId="6" hidden="1">#REF!</definedName>
    <definedName name="XRefCopy32Row" hidden="1">#REF!</definedName>
    <definedName name="XRefCopy33Row" localSheetId="6" hidden="1">#REF!</definedName>
    <definedName name="XRefCopy33Row" hidden="1">#REF!</definedName>
    <definedName name="XRefCopy34Row" localSheetId="6" hidden="1">#REF!</definedName>
    <definedName name="XRefCopy34Row" hidden="1">#REF!</definedName>
    <definedName name="XRefCopy35Row" localSheetId="6" hidden="1">#REF!</definedName>
    <definedName name="XRefCopy35Row" hidden="1">#REF!</definedName>
    <definedName name="XRefCopy36Row" localSheetId="6" hidden="1">#REF!</definedName>
    <definedName name="XRefCopy36Row" hidden="1">#REF!</definedName>
    <definedName name="XRefCopy37Row" localSheetId="6" hidden="1">#REF!</definedName>
    <definedName name="XRefCopy37Row" hidden="1">#REF!</definedName>
    <definedName name="XRefCopy38Row" localSheetId="6" hidden="1">#REF!</definedName>
    <definedName name="XRefCopy38Row" hidden="1">#REF!</definedName>
    <definedName name="XRefCopy39Row" localSheetId="6" hidden="1">#REF!</definedName>
    <definedName name="XRefCopy39Row" hidden="1">#REF!</definedName>
    <definedName name="XRefCopy3Row" localSheetId="6" hidden="1">#REF!</definedName>
    <definedName name="XRefCopy40Row" localSheetId="6" hidden="1">#REF!</definedName>
    <definedName name="XRefCopy40Row" hidden="1">#REF!</definedName>
    <definedName name="XRefCopy41Row" localSheetId="6" hidden="1">#REF!</definedName>
    <definedName name="XRefCopy41Row" hidden="1">#REF!</definedName>
    <definedName name="XRefCopy42Row" localSheetId="6" hidden="1">#REF!</definedName>
    <definedName name="XRefCopy42Row" hidden="1">#REF!</definedName>
    <definedName name="XRefCopy43Row" localSheetId="6" hidden="1">#REF!</definedName>
    <definedName name="XRefCopy43Row" hidden="1">#REF!</definedName>
    <definedName name="XRefCopy44Row" localSheetId="6" hidden="1">#REF!</definedName>
    <definedName name="XRefCopy44Row" hidden="1">#REF!</definedName>
    <definedName name="XRefCopy45Row" localSheetId="6" hidden="1">#REF!</definedName>
    <definedName name="XRefCopy45Row" hidden="1">#REF!</definedName>
    <definedName name="XRefCopy46Row" localSheetId="6" hidden="1">#REF!</definedName>
    <definedName name="XRefCopy46Row" hidden="1">#REF!</definedName>
    <definedName name="XRefCopy47Row" localSheetId="6" hidden="1">#REF!</definedName>
    <definedName name="XRefCopy47Row" hidden="1">#REF!</definedName>
    <definedName name="XRefCopy48Row" localSheetId="6" hidden="1">#REF!</definedName>
    <definedName name="XRefCopy48Row" hidden="1">#REF!</definedName>
    <definedName name="XRefCopy49Row" localSheetId="6" hidden="1">#REF!</definedName>
    <definedName name="XRefCopy49Row" hidden="1">#REF!</definedName>
    <definedName name="XRefCopy4Row" localSheetId="6" hidden="1">#REF!</definedName>
    <definedName name="XRefCopy50Row" localSheetId="6" hidden="1">#REF!</definedName>
    <definedName name="XRefCopy50Row" hidden="1">#REF!</definedName>
    <definedName name="XRefCopy51Row" localSheetId="6" hidden="1">#REF!</definedName>
    <definedName name="XRefCopy51Row" hidden="1">#REF!</definedName>
    <definedName name="XRefCopy52Row" localSheetId="6" hidden="1">#REF!</definedName>
    <definedName name="XRefCopy52Row" hidden="1">#REF!</definedName>
    <definedName name="XRefCopy53" localSheetId="6" hidden="1">#REF!</definedName>
    <definedName name="XRefCopy53" hidden="1">#REF!</definedName>
    <definedName name="XRefCopy53Row" localSheetId="6" hidden="1">#REF!</definedName>
    <definedName name="XRefCopy53Row" hidden="1">#REF!</definedName>
    <definedName name="XRefCopy54" hidden="1">#REF!</definedName>
    <definedName name="XRefCopy54Row" localSheetId="6" hidden="1">#REF!</definedName>
    <definedName name="XRefCopy54Row" hidden="1">#REF!</definedName>
    <definedName name="XRefCopy55" hidden="1">#REF!</definedName>
    <definedName name="XRefCopy55Row" localSheetId="6" hidden="1">#REF!</definedName>
    <definedName name="XRefCopy55Row" hidden="1">#REF!</definedName>
    <definedName name="XRefCopy56" hidden="1">#REF!</definedName>
    <definedName name="XRefCopy56Row" localSheetId="6" hidden="1">#REF!</definedName>
    <definedName name="XRefCopy56Row" hidden="1">#REF!</definedName>
    <definedName name="XRefCopy57" hidden="1">#REF!</definedName>
    <definedName name="XRefCopy57Row" localSheetId="6" hidden="1">#REF!</definedName>
    <definedName name="XRefCopy57Row" hidden="1">#REF!</definedName>
    <definedName name="XRefCopy58" hidden="1">#REF!</definedName>
    <definedName name="XRefCopy58Row" localSheetId="6" hidden="1">#REF!</definedName>
    <definedName name="XRefCopy58Row" hidden="1">#REF!</definedName>
    <definedName name="XRefCopy59" hidden="1">#REF!</definedName>
    <definedName name="XRefCopy59Row" localSheetId="6" hidden="1">#REF!</definedName>
    <definedName name="XRefCopy59Row" hidden="1">#REF!</definedName>
    <definedName name="XRefCopy60" hidden="1">#REF!</definedName>
    <definedName name="XRefCopy60Row" localSheetId="6" hidden="1">#REF!</definedName>
    <definedName name="XRefCopy60Row" hidden="1">#REF!</definedName>
    <definedName name="XRefCopy61" hidden="1">#REF!</definedName>
    <definedName name="XRefCopy61Row" localSheetId="6" hidden="1">#REF!</definedName>
    <definedName name="XRefCopy61Row" hidden="1">#REF!</definedName>
    <definedName name="XRefCopy62" hidden="1">#REF!</definedName>
    <definedName name="XRefCopy62Row" localSheetId="6" hidden="1">#REF!</definedName>
    <definedName name="XRefCopy62Row" hidden="1">#REF!</definedName>
    <definedName name="XRefCopy63" hidden="1">#REF!</definedName>
    <definedName name="XRefCopy63Row" localSheetId="6" hidden="1">#REF!</definedName>
    <definedName name="XRefCopy63Row" hidden="1">#REF!</definedName>
    <definedName name="XRefCopy64" hidden="1">#REF!</definedName>
    <definedName name="XRefCopy64Row" localSheetId="6" hidden="1">#REF!</definedName>
    <definedName name="XRefCopy64Row" hidden="1">#REF!</definedName>
    <definedName name="XRefCopy65" hidden="1">#REF!</definedName>
    <definedName name="XRefCopy65Row" localSheetId="6" hidden="1">#REF!</definedName>
    <definedName name="XRefCopy65Row" hidden="1">#REF!</definedName>
    <definedName name="XRefCopy66" hidden="1">#REF!</definedName>
    <definedName name="XRefCopy66Row" localSheetId="6" hidden="1">#REF!</definedName>
    <definedName name="XRefCopy66Row" hidden="1">#REF!</definedName>
    <definedName name="XRefCopy67" hidden="1">#REF!</definedName>
    <definedName name="XRefCopy67Row" localSheetId="6" hidden="1">#REF!</definedName>
    <definedName name="XRefCopy67Row" hidden="1">#REF!</definedName>
    <definedName name="XRefCopy68" hidden="1">#REF!</definedName>
    <definedName name="XRefCopy68Row" localSheetId="6" hidden="1">#REF!</definedName>
    <definedName name="XRefCopy68Row" hidden="1">#REF!</definedName>
    <definedName name="XRefCopy69" hidden="1">#REF!</definedName>
    <definedName name="XRefCopy69Row" localSheetId="6" hidden="1">#REF!</definedName>
    <definedName name="XRefCopy69Row" hidden="1">#REF!</definedName>
    <definedName name="XRefCopy7" localSheetId="6" hidden="1">'Variación Patrimonio Neto'!#REF!</definedName>
    <definedName name="XRefCopy70" hidden="1">#REF!</definedName>
    <definedName name="XRefCopy70Row" localSheetId="6" hidden="1">#REF!</definedName>
    <definedName name="XRefCopy70Row" hidden="1">#REF!</definedName>
    <definedName name="XRefCopy71" hidden="1">#REF!</definedName>
    <definedName name="XRefCopy71Row" localSheetId="6" hidden="1">#REF!</definedName>
    <definedName name="XRefCopy71Row" hidden="1">#REF!</definedName>
    <definedName name="XRefCopy72" hidden="1">#REF!</definedName>
    <definedName name="XRefCopy72Row" localSheetId="6" hidden="1">#REF!</definedName>
    <definedName name="XRefCopy72Row" hidden="1">#REF!</definedName>
    <definedName name="XRefCopy73" hidden="1">#REF!</definedName>
    <definedName name="XRefCopy73Row" localSheetId="6" hidden="1">#REF!</definedName>
    <definedName name="XRefCopy73Row" hidden="1">#REF!</definedName>
    <definedName name="XRefCopy74" hidden="1">#REF!</definedName>
    <definedName name="XRefCopy74Row" localSheetId="6" hidden="1">#REF!</definedName>
    <definedName name="XRefCopy74Row" hidden="1">#REF!</definedName>
    <definedName name="XRefCopy75" localSheetId="6" hidden="1">'Variación Patrimonio Neto'!#REF!</definedName>
    <definedName name="XRefCopy75" hidden="1">#REF!</definedName>
    <definedName name="XRefCopy75Row" localSheetId="6" hidden="1">#REF!</definedName>
    <definedName name="XRefCopy75Row" hidden="1">#REF!</definedName>
    <definedName name="XRefCopy76" localSheetId="6" hidden="1">'Variación Patrimonio Neto'!#REF!</definedName>
    <definedName name="XRefCopy76" hidden="1">#REF!</definedName>
    <definedName name="XRefCopy76Row" localSheetId="6" hidden="1">#REF!</definedName>
    <definedName name="XRefCopy76Row" hidden="1">#REF!</definedName>
    <definedName name="XRefCopy77" hidden="1">#REF!</definedName>
    <definedName name="XRefCopy77Row" localSheetId="6" hidden="1">#REF!</definedName>
    <definedName name="XRefCopy77Row" hidden="1">#REF!</definedName>
    <definedName name="XRefCopy78" hidden="1">#REF!</definedName>
    <definedName name="XRefCopy78Row" localSheetId="6" hidden="1">#REF!</definedName>
    <definedName name="XRefCopy78Row" hidden="1">#REF!</definedName>
    <definedName name="XRefCopy79" hidden="1">#REF!</definedName>
    <definedName name="XRefCopy79Row" localSheetId="6" hidden="1">#REF!</definedName>
    <definedName name="XRefCopy79Row" hidden="1">#REF!</definedName>
    <definedName name="XRefCopy7Row" localSheetId="6" hidden="1">#REF!</definedName>
    <definedName name="XRefCopy7Row" hidden="1">#REF!</definedName>
    <definedName name="XRefCopy8" localSheetId="6" hidden="1">'Variación Patrimonio Neto'!#REF!</definedName>
    <definedName name="XRefCopy80Row" localSheetId="6" hidden="1">#REF!</definedName>
    <definedName name="XRefCopy80Row" hidden="1">#REF!</definedName>
    <definedName name="XRefCopy81Row" localSheetId="6" hidden="1">#REF!</definedName>
    <definedName name="XRefCopy81Row" hidden="1">#REF!</definedName>
    <definedName name="XRefCopy82Row" localSheetId="6" hidden="1">#REF!</definedName>
    <definedName name="XRefCopy82Row" hidden="1">#REF!</definedName>
    <definedName name="XRefCopy83Row" localSheetId="6" hidden="1">#REF!</definedName>
    <definedName name="XRefCopy83Row" hidden="1">#REF!</definedName>
    <definedName name="XRefCopy84Row" localSheetId="6" hidden="1">#REF!</definedName>
    <definedName name="XRefCopy84Row" hidden="1">#REF!</definedName>
    <definedName name="XRefCopy85" hidden="1">#REF!</definedName>
    <definedName name="XRefCopy85Row" localSheetId="6" hidden="1">#REF!</definedName>
    <definedName name="XRefCopy85Row" hidden="1">#REF!</definedName>
    <definedName name="XRefCopy86" hidden="1">#REF!</definedName>
    <definedName name="XRefCopy86Row" localSheetId="6" hidden="1">#REF!</definedName>
    <definedName name="XRefCopy86Row" hidden="1">#REF!</definedName>
    <definedName name="XRefCopy87" hidden="1">#REF!</definedName>
    <definedName name="XRefCopy87Row" localSheetId="6" hidden="1">#REF!</definedName>
    <definedName name="XRefCopy87Row" hidden="1">#REF!</definedName>
    <definedName name="XRefCopy88" hidden="1">#REF!</definedName>
    <definedName name="XRefCopy88Row" localSheetId="6" hidden="1">#REF!</definedName>
    <definedName name="XRefCopy88Row" hidden="1">#REF!</definedName>
    <definedName name="XRefCopy89" hidden="1">#REF!</definedName>
    <definedName name="XRefCopy89Row" localSheetId="6" hidden="1">#REF!</definedName>
    <definedName name="XRefCopy89Row" hidden="1">#REF!</definedName>
    <definedName name="XRefCopy8Row" localSheetId="6" hidden="1">#REF!</definedName>
    <definedName name="XRefCopy8Row" hidden="1">#REF!</definedName>
    <definedName name="XRefCopy9" localSheetId="6" hidden="1">'Variación Patrimonio Neto'!#REF!</definedName>
    <definedName name="XRefCopy90" hidden="1">#REF!</definedName>
    <definedName name="XRefCopy90Row" localSheetId="6" hidden="1">#REF!</definedName>
    <definedName name="XRefCopy90Row" hidden="1">#REF!</definedName>
    <definedName name="XRefCopy91" hidden="1">#REF!</definedName>
    <definedName name="XRefCopy91Row" localSheetId="6" hidden="1">#REF!</definedName>
    <definedName name="XRefCopy91Row" hidden="1">#REF!</definedName>
    <definedName name="XRefCopy92" localSheetId="6" hidden="1">#REF!</definedName>
    <definedName name="XRefCopy92" hidden="1">#REF!</definedName>
    <definedName name="XRefCopy92Row" localSheetId="6" hidden="1">#REF!</definedName>
    <definedName name="XRefCopy92Row" hidden="1">#REF!</definedName>
    <definedName name="XRefCopy93" localSheetId="6" hidden="1">#REF!</definedName>
    <definedName name="XRefCopy93" hidden="1">#REF!</definedName>
    <definedName name="XRefCopy93Row" localSheetId="6" hidden="1">#REF!</definedName>
    <definedName name="XRefCopy93Row" hidden="1">#REF!</definedName>
    <definedName name="XRefCopy94" localSheetId="6" hidden="1">#REF!</definedName>
    <definedName name="XRefCopy94" hidden="1">#REF!</definedName>
    <definedName name="XRefCopy94Row" localSheetId="6" hidden="1">#REF!</definedName>
    <definedName name="XRefCopy94Row" hidden="1">#REF!</definedName>
    <definedName name="XRefCopy95" hidden="1">#REF!</definedName>
    <definedName name="XRefCopy95Row" localSheetId="6" hidden="1">#REF!</definedName>
    <definedName name="XRefCopy95Row" hidden="1">#REF!</definedName>
    <definedName name="XRefCopy96" hidden="1">#REF!</definedName>
    <definedName name="XRefCopy96Row" localSheetId="6" hidden="1">#REF!</definedName>
    <definedName name="XRefCopy96Row" hidden="1">#REF!</definedName>
    <definedName name="XRefCopy97" hidden="1">#REF!</definedName>
    <definedName name="XRefCopy97Row" localSheetId="6" hidden="1">#REF!</definedName>
    <definedName name="XRefCopy97Row" hidden="1">#REF!</definedName>
    <definedName name="XRefCopy98" hidden="1">#REF!</definedName>
    <definedName name="XRefCopy98Row" localSheetId="6" hidden="1">#REF!</definedName>
    <definedName name="XRefCopy98Row" hidden="1">#REF!</definedName>
    <definedName name="XRefCopy99" hidden="1">#REF!</definedName>
    <definedName name="XRefCopy99Row" localSheetId="6" hidden="1">#REF!</definedName>
    <definedName name="XRefCopy99Row" hidden="1">#REF!</definedName>
    <definedName name="XRefCopy9Row" localSheetId="6" hidden="1">#REF!</definedName>
    <definedName name="XRefCopy9Row" hidden="1">#REF!</definedName>
    <definedName name="XRefCopyRangeCount" localSheetId="6" hidden="1">76</definedName>
    <definedName name="XRefCopyRangeCount" hidden="1">4</definedName>
    <definedName name="XRefPaste1" hidden="1">#REF!</definedName>
    <definedName name="XRefPaste10" hidden="1">#REF!</definedName>
    <definedName name="XRefPaste100" localSheetId="6" hidden="1">#REF!</definedName>
    <definedName name="XRefPaste100" hidden="1">#REF!</definedName>
    <definedName name="XRefPaste100Row" localSheetId="6" hidden="1">#REF!</definedName>
    <definedName name="XRefPaste100Row" hidden="1">#REF!</definedName>
    <definedName name="XRefPaste101" localSheetId="6" hidden="1">#REF!</definedName>
    <definedName name="XRefPaste101" hidden="1">#REF!</definedName>
    <definedName name="XRefPaste101Row" localSheetId="6" hidden="1">#REF!</definedName>
    <definedName name="XRefPaste101Row" hidden="1">#REF!</definedName>
    <definedName name="XRefPaste102" localSheetId="6" hidden="1">#REF!</definedName>
    <definedName name="XRefPaste102" hidden="1">#REF!</definedName>
    <definedName name="XRefPaste102Row" localSheetId="6" hidden="1">#REF!</definedName>
    <definedName name="XRefPaste102Row" hidden="1">#REF!</definedName>
    <definedName name="XRefPaste103" localSheetId="6" hidden="1">#REF!</definedName>
    <definedName name="XRefPaste103" hidden="1">#REF!</definedName>
    <definedName name="XRefPaste103Row" localSheetId="6" hidden="1">#REF!</definedName>
    <definedName name="XRefPaste103Row" hidden="1">#REF!</definedName>
    <definedName name="XRefPaste104" localSheetId="6" hidden="1">#REF!</definedName>
    <definedName name="XRefPaste104" hidden="1">#REF!</definedName>
    <definedName name="XRefPaste104Row" localSheetId="6" hidden="1">#REF!</definedName>
    <definedName name="XRefPaste104Row" hidden="1">#REF!</definedName>
    <definedName name="XRefPaste105" localSheetId="6" hidden="1">#REF!</definedName>
    <definedName name="XRefPaste105" hidden="1">#REF!</definedName>
    <definedName name="XRefPaste105Row" localSheetId="6" hidden="1">#REF!</definedName>
    <definedName name="XRefPaste105Row" hidden="1">#REF!</definedName>
    <definedName name="XRefPaste106" localSheetId="6" hidden="1">#REF!</definedName>
    <definedName name="XRefPaste106" hidden="1">#REF!</definedName>
    <definedName name="XRefPaste106Row" localSheetId="6" hidden="1">#REF!</definedName>
    <definedName name="XRefPaste106Row" hidden="1">#REF!</definedName>
    <definedName name="XRefPaste107" localSheetId="6" hidden="1">#REF!</definedName>
    <definedName name="XRefPaste107" hidden="1">#REF!</definedName>
    <definedName name="XRefPaste107Row" localSheetId="6" hidden="1">#REF!</definedName>
    <definedName name="XRefPaste107Row" hidden="1">#REF!</definedName>
    <definedName name="XRefPaste108" localSheetId="6" hidden="1">#REF!</definedName>
    <definedName name="XRefPaste108" hidden="1">#REF!</definedName>
    <definedName name="XRefPaste108Row" localSheetId="6" hidden="1">#REF!</definedName>
    <definedName name="XRefPaste108Row" hidden="1">#REF!</definedName>
    <definedName name="XRefPaste109" localSheetId="6" hidden="1">#REF!</definedName>
    <definedName name="XRefPaste109" hidden="1">#REF!</definedName>
    <definedName name="XRefPaste109Row" localSheetId="6" hidden="1">#REF!</definedName>
    <definedName name="XRefPaste109Row" hidden="1">#REF!</definedName>
    <definedName name="XRefPaste10Row" localSheetId="6" hidden="1">#REF!</definedName>
    <definedName name="XRefPaste10Row" hidden="1">#REF!</definedName>
    <definedName name="XRefPaste11" hidden="1">#REF!</definedName>
    <definedName name="XRefPaste110" localSheetId="6" hidden="1">#REF!</definedName>
    <definedName name="XRefPaste110" hidden="1">#REF!</definedName>
    <definedName name="XRefPaste110Row" localSheetId="6" hidden="1">#REF!</definedName>
    <definedName name="XRefPaste110Row" hidden="1">#REF!</definedName>
    <definedName name="XRefPaste111" localSheetId="6" hidden="1">#REF!</definedName>
    <definedName name="XRefPaste111" hidden="1">#REF!</definedName>
    <definedName name="XRefPaste111Row" localSheetId="6" hidden="1">#REF!</definedName>
    <definedName name="XRefPaste111Row" hidden="1">#REF!</definedName>
    <definedName name="XRefPaste112" localSheetId="6" hidden="1">#REF!</definedName>
    <definedName name="XRefPaste112" hidden="1">#REF!</definedName>
    <definedName name="XRefPaste112Row" localSheetId="6" hidden="1">#REF!</definedName>
    <definedName name="XRefPaste112Row" hidden="1">#REF!</definedName>
    <definedName name="XRefPaste113" localSheetId="6" hidden="1">#REF!</definedName>
    <definedName name="XRefPaste113" hidden="1">#REF!</definedName>
    <definedName name="XRefPaste113Row" localSheetId="6" hidden="1">#REF!</definedName>
    <definedName name="XRefPaste113Row" hidden="1">#REF!</definedName>
    <definedName name="XRefPaste114" localSheetId="6" hidden="1">#REF!</definedName>
    <definedName name="XRefPaste114" hidden="1">#REF!</definedName>
    <definedName name="XRefPaste114Row" localSheetId="6" hidden="1">#REF!</definedName>
    <definedName name="XRefPaste114Row" hidden="1">#REF!</definedName>
    <definedName name="XRefPaste115" localSheetId="6" hidden="1">#REF!</definedName>
    <definedName name="XRefPaste115" hidden="1">#REF!</definedName>
    <definedName name="XRefPaste115Row" localSheetId="6" hidden="1">#REF!</definedName>
    <definedName name="XRefPaste115Row" hidden="1">#REF!</definedName>
    <definedName name="XRefPaste116" localSheetId="6" hidden="1">#REF!</definedName>
    <definedName name="XRefPaste116" hidden="1">#REF!</definedName>
    <definedName name="XRefPaste116Row" localSheetId="6" hidden="1">#REF!</definedName>
    <definedName name="XRefPaste116Row" hidden="1">#REF!</definedName>
    <definedName name="XRefPaste117" localSheetId="6" hidden="1">#REF!</definedName>
    <definedName name="XRefPaste117" hidden="1">#REF!</definedName>
    <definedName name="XRefPaste117Row" localSheetId="6" hidden="1">#REF!</definedName>
    <definedName name="XRefPaste117Row" hidden="1">#REF!</definedName>
    <definedName name="XRefPaste118" localSheetId="6" hidden="1">#REF!</definedName>
    <definedName name="XRefPaste118" hidden="1">#REF!</definedName>
    <definedName name="XRefPaste118Row" localSheetId="6" hidden="1">#REF!</definedName>
    <definedName name="XRefPaste118Row" hidden="1">#REF!</definedName>
    <definedName name="XRefPaste119" localSheetId="6" hidden="1">#REF!</definedName>
    <definedName name="XRefPaste119" hidden="1">#REF!</definedName>
    <definedName name="XRefPaste119Row" localSheetId="6" hidden="1">#REF!</definedName>
    <definedName name="XRefPaste119Row" hidden="1">#REF!</definedName>
    <definedName name="XRefPaste11Row" localSheetId="6" hidden="1">#REF!</definedName>
    <definedName name="XRefPaste11Row" hidden="1">#REF!</definedName>
    <definedName name="XRefPaste12" localSheetId="6" hidden="1">#REF!</definedName>
    <definedName name="XRefPaste12" hidden="1">#REF!</definedName>
    <definedName name="XRefPaste120" localSheetId="6" hidden="1">#REF!</definedName>
    <definedName name="XRefPaste120" hidden="1">#REF!</definedName>
    <definedName name="XRefPaste120Row" localSheetId="6" hidden="1">#REF!</definedName>
    <definedName name="XRefPaste120Row" hidden="1">#REF!</definedName>
    <definedName name="XRefPaste121" localSheetId="6" hidden="1">#REF!</definedName>
    <definedName name="XRefPaste121" hidden="1">#REF!</definedName>
    <definedName name="XRefPaste121Row" localSheetId="6" hidden="1">#REF!</definedName>
    <definedName name="XRefPaste121Row" hidden="1">#REF!</definedName>
    <definedName name="XRefPaste122" localSheetId="6" hidden="1">#REF!</definedName>
    <definedName name="XRefPaste122" hidden="1">#REF!</definedName>
    <definedName name="XRefPaste122Row" localSheetId="6" hidden="1">#REF!</definedName>
    <definedName name="XRefPaste122Row" hidden="1">#REF!</definedName>
    <definedName name="XRefPaste123" localSheetId="6" hidden="1">#REF!</definedName>
    <definedName name="XRefPaste123" hidden="1">#REF!</definedName>
    <definedName name="XRefPaste123Row" localSheetId="6" hidden="1">#REF!</definedName>
    <definedName name="XRefPaste123Row" hidden="1">#REF!</definedName>
    <definedName name="XRefPaste124" localSheetId="6" hidden="1">#REF!</definedName>
    <definedName name="XRefPaste124" hidden="1">#REF!</definedName>
    <definedName name="XRefPaste124Row" localSheetId="6" hidden="1">#REF!</definedName>
    <definedName name="XRefPaste124Row" hidden="1">#REF!</definedName>
    <definedName name="XRefPaste125" localSheetId="6" hidden="1">#REF!</definedName>
    <definedName name="XRefPaste125" hidden="1">#REF!</definedName>
    <definedName name="XRefPaste125Row" localSheetId="6" hidden="1">#REF!</definedName>
    <definedName name="XRefPaste125Row" hidden="1">#REF!</definedName>
    <definedName name="XRefPaste126" localSheetId="6" hidden="1">#REF!</definedName>
    <definedName name="XRefPaste126" hidden="1">#REF!</definedName>
    <definedName name="XRefPaste126Row" localSheetId="6" hidden="1">#REF!</definedName>
    <definedName name="XRefPaste126Row" hidden="1">#REF!</definedName>
    <definedName name="XRefPaste127" localSheetId="6" hidden="1">#REF!</definedName>
    <definedName name="XRefPaste127" hidden="1">#REF!</definedName>
    <definedName name="XRefPaste127Row" localSheetId="6" hidden="1">#REF!</definedName>
    <definedName name="XRefPaste127Row" hidden="1">#REF!</definedName>
    <definedName name="XRefPaste128" localSheetId="6" hidden="1">#REF!</definedName>
    <definedName name="XRefPaste128" hidden="1">#REF!</definedName>
    <definedName name="XRefPaste128Row" localSheetId="6" hidden="1">#REF!</definedName>
    <definedName name="XRefPaste128Row" hidden="1">#REF!</definedName>
    <definedName name="XRefPaste129" localSheetId="6" hidden="1">#REF!</definedName>
    <definedName name="XRefPaste129" hidden="1">#REF!</definedName>
    <definedName name="XRefPaste129Row" localSheetId="6" hidden="1">#REF!</definedName>
    <definedName name="XRefPaste129Row" hidden="1">#REF!</definedName>
    <definedName name="XRefPaste12Row" localSheetId="6" hidden="1">#REF!</definedName>
    <definedName name="XRefPaste12Row" hidden="1">#REF!</definedName>
    <definedName name="XRefPaste130" localSheetId="6" hidden="1">#REF!</definedName>
    <definedName name="XRefPaste130" hidden="1">#REF!</definedName>
    <definedName name="XRefPaste130Row" localSheetId="6" hidden="1">#REF!</definedName>
    <definedName name="XRefPaste130Row" hidden="1">#REF!</definedName>
    <definedName name="XRefPaste131" localSheetId="6" hidden="1">#REF!</definedName>
    <definedName name="XRefPaste131" hidden="1">#REF!</definedName>
    <definedName name="XRefPaste131Row" localSheetId="6" hidden="1">#REF!</definedName>
    <definedName name="XRefPaste131Row" hidden="1">#REF!</definedName>
    <definedName name="XRefPaste132" localSheetId="6" hidden="1">#REF!</definedName>
    <definedName name="XRefPaste132" hidden="1">#REF!</definedName>
    <definedName name="XRefPaste132Row" localSheetId="6" hidden="1">#REF!</definedName>
    <definedName name="XRefPaste132Row" hidden="1">#REF!</definedName>
    <definedName name="XRefPaste133" localSheetId="6" hidden="1">#REF!</definedName>
    <definedName name="XRefPaste133" hidden="1">#REF!</definedName>
    <definedName name="XRefPaste133Row" localSheetId="6" hidden="1">#REF!</definedName>
    <definedName name="XRefPaste133Row" hidden="1">#REF!</definedName>
    <definedName name="XRefPaste134" localSheetId="6" hidden="1">#REF!</definedName>
    <definedName name="XRefPaste134" hidden="1">#REF!</definedName>
    <definedName name="XRefPaste134Row" localSheetId="6" hidden="1">#REF!</definedName>
    <definedName name="XRefPaste134Row" hidden="1">#REF!</definedName>
    <definedName name="XRefPaste135" localSheetId="6" hidden="1">#REF!</definedName>
    <definedName name="XRefPaste135" hidden="1">#REF!</definedName>
    <definedName name="XRefPaste135Row" localSheetId="6" hidden="1">#REF!</definedName>
    <definedName name="XRefPaste135Row" hidden="1">#REF!</definedName>
    <definedName name="XRefPaste136" localSheetId="6" hidden="1">#REF!</definedName>
    <definedName name="XRefPaste136" hidden="1">#REF!</definedName>
    <definedName name="XRefPaste136Row" localSheetId="6" hidden="1">#REF!</definedName>
    <definedName name="XRefPaste136Row" hidden="1">#REF!</definedName>
    <definedName name="XRefPaste137" localSheetId="6" hidden="1">#REF!</definedName>
    <definedName name="XRefPaste137" hidden="1">#REF!</definedName>
    <definedName name="XRefPaste137Row" localSheetId="6" hidden="1">#REF!</definedName>
    <definedName name="XRefPaste137Row" hidden="1">#REF!</definedName>
    <definedName name="XRefPaste138" localSheetId="6" hidden="1">#REF!</definedName>
    <definedName name="XRefPaste138" hidden="1">#REF!</definedName>
    <definedName name="XRefPaste138Row" localSheetId="6" hidden="1">#REF!</definedName>
    <definedName name="XRefPaste138Row" hidden="1">#REF!</definedName>
    <definedName name="XRefPaste139" localSheetId="6" hidden="1">#REF!</definedName>
    <definedName name="XRefPaste139" hidden="1">#REF!</definedName>
    <definedName name="XRefPaste139Row" localSheetId="6" hidden="1">#REF!</definedName>
    <definedName name="XRefPaste139Row" hidden="1">#REF!</definedName>
    <definedName name="XRefPaste13Row" localSheetId="6" hidden="1">#REF!</definedName>
    <definedName name="XRefPaste13Row" hidden="1">#REF!</definedName>
    <definedName name="XRefPaste14" localSheetId="6" hidden="1">#REF!</definedName>
    <definedName name="XRefPaste140" localSheetId="6" hidden="1">#REF!</definedName>
    <definedName name="XRefPaste140" hidden="1">#REF!</definedName>
    <definedName name="XRefPaste140Row" localSheetId="6" hidden="1">#REF!</definedName>
    <definedName name="XRefPaste140Row" hidden="1">#REF!</definedName>
    <definedName name="XRefPaste141" localSheetId="6" hidden="1">#REF!</definedName>
    <definedName name="XRefPaste141" hidden="1">#REF!</definedName>
    <definedName name="XRefPaste141Row" localSheetId="6" hidden="1">#REF!</definedName>
    <definedName name="XRefPaste141Row" hidden="1">#REF!</definedName>
    <definedName name="XRefPaste142" localSheetId="6" hidden="1">#REF!</definedName>
    <definedName name="XRefPaste142" hidden="1">#REF!</definedName>
    <definedName name="XRefPaste142Row" localSheetId="6" hidden="1">#REF!</definedName>
    <definedName name="XRefPaste142Row" hidden="1">#REF!</definedName>
    <definedName name="XRefPaste143" localSheetId="6" hidden="1">#REF!</definedName>
    <definedName name="XRefPaste143" hidden="1">#REF!</definedName>
    <definedName name="XRefPaste143Row" localSheetId="6" hidden="1">#REF!</definedName>
    <definedName name="XRefPaste143Row" hidden="1">#REF!</definedName>
    <definedName name="XRefPaste144" localSheetId="6" hidden="1">#REF!</definedName>
    <definedName name="XRefPaste144" hidden="1">#REF!</definedName>
    <definedName name="XRefPaste144Row" localSheetId="6" hidden="1">#REF!</definedName>
    <definedName name="XRefPaste144Row" hidden="1">#REF!</definedName>
    <definedName name="XRefPaste145" localSheetId="6" hidden="1">#REF!</definedName>
    <definedName name="XRefPaste145" hidden="1">#REF!</definedName>
    <definedName name="XRefPaste145Row" localSheetId="6" hidden="1">#REF!</definedName>
    <definedName name="XRefPaste145Row" hidden="1">#REF!</definedName>
    <definedName name="XRefPaste146" localSheetId="6" hidden="1">#REF!</definedName>
    <definedName name="XRefPaste146" hidden="1">#REF!</definedName>
    <definedName name="XRefPaste146Row" localSheetId="6" hidden="1">#REF!</definedName>
    <definedName name="XRefPaste146Row" hidden="1">#REF!</definedName>
    <definedName name="XRefPaste147" localSheetId="6" hidden="1">#REF!</definedName>
    <definedName name="XRefPaste147" hidden="1">#REF!</definedName>
    <definedName name="XRefPaste147Row" localSheetId="6" hidden="1">#REF!</definedName>
    <definedName name="XRefPaste147Row" hidden="1">#REF!</definedName>
    <definedName name="XRefPaste148" localSheetId="6" hidden="1">#REF!</definedName>
    <definedName name="XRefPaste148" hidden="1">#REF!</definedName>
    <definedName name="XRefPaste148Row" localSheetId="6" hidden="1">#REF!</definedName>
    <definedName name="XRefPaste148Row" hidden="1">#REF!</definedName>
    <definedName name="XRefPaste14Row" localSheetId="6" hidden="1">#REF!</definedName>
    <definedName name="XRefPaste14Row" hidden="1">#REF!</definedName>
    <definedName name="XRefPaste15" hidden="1">#REF!</definedName>
    <definedName name="XRefPaste15Row" localSheetId="6" hidden="1">#REF!</definedName>
    <definedName name="XRefPaste15Row" hidden="1">#REF!</definedName>
    <definedName name="XRefPaste16" hidden="1">#REF!</definedName>
    <definedName name="XRefPaste16Row" localSheetId="6" hidden="1">#REF!</definedName>
    <definedName name="XRefPaste17" hidden="1">#REF!</definedName>
    <definedName name="XRefPaste17Row" localSheetId="6" hidden="1">#REF!</definedName>
    <definedName name="XRefPaste17Row" hidden="1">#REF!</definedName>
    <definedName name="XRefPaste18" localSheetId="6" hidden="1">'Variación Patrimonio Neto'!#REF!</definedName>
    <definedName name="XRefPaste18" hidden="1">#REF!</definedName>
    <definedName name="XRefPaste18Row" localSheetId="6" hidden="1">#REF!</definedName>
    <definedName name="XRefPaste18Row" hidden="1">#REF!</definedName>
    <definedName name="XRefPaste19" localSheetId="6" hidden="1">#REF!</definedName>
    <definedName name="XRefPaste19" hidden="1">#REF!</definedName>
    <definedName name="XRefPaste19Row" localSheetId="6" hidden="1">#REF!</definedName>
    <definedName name="XRefPaste19Row" hidden="1">#REF!</definedName>
    <definedName name="XRefPaste1Row" localSheetId="6" hidden="1">#REF!</definedName>
    <definedName name="XRefPaste1Row" hidden="1">#REF!</definedName>
    <definedName name="XRefPaste20" localSheetId="6" hidden="1">#REF!</definedName>
    <definedName name="XRefPaste20" hidden="1">#REF!</definedName>
    <definedName name="XRefPaste20Row" localSheetId="6" hidden="1">#REF!</definedName>
    <definedName name="XRefPaste21" localSheetId="6" hidden="1">#REF!</definedName>
    <definedName name="XRefPaste21" hidden="1">#REF!</definedName>
    <definedName name="XRefPaste21Row" localSheetId="6" hidden="1">#REF!</definedName>
    <definedName name="XRefPaste21Row" hidden="1">#REF!</definedName>
    <definedName name="XRefPaste22" localSheetId="6" hidden="1">#REF!</definedName>
    <definedName name="XRefPaste22" hidden="1">#REF!</definedName>
    <definedName name="XRefPaste22Row" localSheetId="6" hidden="1">#REF!</definedName>
    <definedName name="XRefPaste23" localSheetId="6" hidden="1">#REF!</definedName>
    <definedName name="XRefPaste23" hidden="1">#REF!</definedName>
    <definedName name="XRefPaste23Row" localSheetId="6" hidden="1">#REF!</definedName>
    <definedName name="XRefPaste24" localSheetId="6" hidden="1">#REF!</definedName>
    <definedName name="XRefPaste24" hidden="1">#REF!</definedName>
    <definedName name="XRefPaste24Row" localSheetId="6" hidden="1">#REF!</definedName>
    <definedName name="XRefPaste24Row" hidden="1">#REF!</definedName>
    <definedName name="XRefPaste25" localSheetId="6" hidden="1">#REF!</definedName>
    <definedName name="XRefPaste25" hidden="1">#REF!</definedName>
    <definedName name="XRefPaste25Row" localSheetId="6" hidden="1">#REF!</definedName>
    <definedName name="XRefPaste25Row" hidden="1">#REF!</definedName>
    <definedName name="XRefPaste26" localSheetId="6" hidden="1">#REF!</definedName>
    <definedName name="XRefPaste26" hidden="1">#REF!</definedName>
    <definedName name="XRefPaste26Row" localSheetId="6" hidden="1">#REF!</definedName>
    <definedName name="XRefPaste26Row" hidden="1">#REF!</definedName>
    <definedName name="XRefPaste27" localSheetId="6" hidden="1">#REF!</definedName>
    <definedName name="XRefPaste27" hidden="1">#REF!</definedName>
    <definedName name="XRefPaste27Row" localSheetId="6" hidden="1">#REF!</definedName>
    <definedName name="XRefPaste27Row" hidden="1">#REF!</definedName>
    <definedName name="XRefPaste28" localSheetId="6" hidden="1">#REF!</definedName>
    <definedName name="XRefPaste28" hidden="1">#REF!</definedName>
    <definedName name="XRefPaste28Row" localSheetId="6" hidden="1">#REF!</definedName>
    <definedName name="XRefPaste28Row" hidden="1">#REF!</definedName>
    <definedName name="XRefPaste29" localSheetId="6" hidden="1">#REF!</definedName>
    <definedName name="XRefPaste29" hidden="1">#REF!</definedName>
    <definedName name="XRefPaste29Row" localSheetId="6" hidden="1">#REF!</definedName>
    <definedName name="XRefPaste29Row" hidden="1">#REF!</definedName>
    <definedName name="XRefPaste2Row" localSheetId="6" hidden="1">#REF!</definedName>
    <definedName name="XRefPaste2Row" hidden="1">#REF!</definedName>
    <definedName name="XRefPaste30" localSheetId="6" hidden="1">#REF!</definedName>
    <definedName name="XRefPaste30" hidden="1">#REF!</definedName>
    <definedName name="XRefPaste30Row" localSheetId="6" hidden="1">#REF!</definedName>
    <definedName name="XRefPaste31" localSheetId="6" hidden="1">#REF!</definedName>
    <definedName name="XRefPaste31" hidden="1">#REF!</definedName>
    <definedName name="XRefPaste31Row" localSheetId="6" hidden="1">#REF!</definedName>
    <definedName name="XRefPaste32" localSheetId="6" hidden="1">#REF!</definedName>
    <definedName name="XRefPaste32" hidden="1">#REF!</definedName>
    <definedName name="XRefPaste32Row" localSheetId="6" hidden="1">#REF!</definedName>
    <definedName name="XRefPaste32Row" hidden="1">#REF!</definedName>
    <definedName name="XRefPaste33" hidden="1">#REF!</definedName>
    <definedName name="XRefPaste33Row" localSheetId="6" hidden="1">#REF!</definedName>
    <definedName name="XRefPaste33Row" hidden="1">#REF!</definedName>
    <definedName name="XRefPaste34" localSheetId="6" hidden="1">#REF!</definedName>
    <definedName name="XRefPaste34" hidden="1">#REF!</definedName>
    <definedName name="XRefPaste34Row" localSheetId="6" hidden="1">#REF!</definedName>
    <definedName name="XRefPaste34Row" hidden="1">#REF!</definedName>
    <definedName name="XRefPaste35" hidden="1">#REF!</definedName>
    <definedName name="XRefPaste35Row" localSheetId="6" hidden="1">#REF!</definedName>
    <definedName name="XRefPaste35Row" hidden="1">#REF!</definedName>
    <definedName name="XRefPaste36" localSheetId="6" hidden="1">#REF!</definedName>
    <definedName name="XRefPaste36" hidden="1">#REF!</definedName>
    <definedName name="XRefPaste36Row" localSheetId="6" hidden="1">#REF!</definedName>
    <definedName name="XRefPaste36Row" hidden="1">#REF!</definedName>
    <definedName name="XRefPaste37" localSheetId="6" hidden="1">#REF!</definedName>
    <definedName name="XRefPaste37" hidden="1">#REF!</definedName>
    <definedName name="XRefPaste37Row" localSheetId="6" hidden="1">#REF!</definedName>
    <definedName name="XRefPaste37Row" hidden="1">#REF!</definedName>
    <definedName name="XRefPaste38" localSheetId="6" hidden="1">#REF!</definedName>
    <definedName name="XRefPaste38" hidden="1">#REF!</definedName>
    <definedName name="XRefPaste38Row" localSheetId="6" hidden="1">#REF!</definedName>
    <definedName name="XRefPaste38Row" hidden="1">#REF!</definedName>
    <definedName name="XRefPaste39" localSheetId="6" hidden="1">#REF!</definedName>
    <definedName name="XRefPaste39" hidden="1">#REF!</definedName>
    <definedName name="XRefPaste39Row" localSheetId="6" hidden="1">#REF!</definedName>
    <definedName name="XRefPaste39Row" hidden="1">#REF!</definedName>
    <definedName name="XRefPaste3Row" localSheetId="6" hidden="1">#REF!</definedName>
    <definedName name="XRefPaste40" localSheetId="6" hidden="1">#REF!</definedName>
    <definedName name="XRefPaste40" hidden="1">#REF!</definedName>
    <definedName name="XRefPaste40Row" localSheetId="6" hidden="1">#REF!</definedName>
    <definedName name="XRefPaste40Row" hidden="1">#REF!</definedName>
    <definedName name="XRefPaste41" localSheetId="6" hidden="1">#REF!</definedName>
    <definedName name="XRefPaste41" hidden="1">#REF!</definedName>
    <definedName name="XRefPaste41Row" localSheetId="6" hidden="1">#REF!</definedName>
    <definedName name="XRefPaste41Row" hidden="1">#REF!</definedName>
    <definedName name="XRefPaste42" localSheetId="6" hidden="1">#REF!</definedName>
    <definedName name="XRefPaste42" hidden="1">#REF!</definedName>
    <definedName name="XRefPaste42Row" localSheetId="6" hidden="1">#REF!</definedName>
    <definedName name="XRefPaste42Row" hidden="1">#REF!</definedName>
    <definedName name="XRefPaste43" localSheetId="6" hidden="1">#REF!</definedName>
    <definedName name="XRefPaste43" hidden="1">#REF!</definedName>
    <definedName name="XRefPaste43Row" localSheetId="6" hidden="1">#REF!</definedName>
    <definedName name="XRefPaste43Row" hidden="1">#REF!</definedName>
    <definedName name="XRefPaste44" localSheetId="6" hidden="1">#REF!</definedName>
    <definedName name="XRefPaste44" hidden="1">#REF!</definedName>
    <definedName name="XRefPaste44Row" localSheetId="6" hidden="1">#REF!</definedName>
    <definedName name="XRefPaste44Row" hidden="1">#REF!</definedName>
    <definedName name="XRefPaste45" localSheetId="6" hidden="1">#REF!</definedName>
    <definedName name="XRefPaste45" hidden="1">#REF!</definedName>
    <definedName name="XRefPaste45Row" localSheetId="6" hidden="1">#REF!</definedName>
    <definedName name="XRefPaste45Row" hidden="1">#REF!</definedName>
    <definedName name="XRefPaste46" localSheetId="6" hidden="1">#REF!</definedName>
    <definedName name="XRefPaste46" hidden="1">#REF!</definedName>
    <definedName name="XRefPaste46Row" localSheetId="6" hidden="1">#REF!</definedName>
    <definedName name="XRefPaste46Row" hidden="1">#REF!</definedName>
    <definedName name="XRefPaste47" localSheetId="6" hidden="1">#REF!</definedName>
    <definedName name="XRefPaste47" hidden="1">#REF!</definedName>
    <definedName name="XRefPaste47Row" localSheetId="6" hidden="1">#REF!</definedName>
    <definedName name="XRefPaste47Row" hidden="1">#REF!</definedName>
    <definedName name="XRefPaste48" localSheetId="6" hidden="1">#REF!</definedName>
    <definedName name="XRefPaste48" hidden="1">#REF!</definedName>
    <definedName name="XRefPaste48Row" localSheetId="6" hidden="1">#REF!</definedName>
    <definedName name="XRefPaste48Row" hidden="1">#REF!</definedName>
    <definedName name="XRefPaste49" localSheetId="6" hidden="1">#REF!</definedName>
    <definedName name="XRefPaste49" hidden="1">#REF!</definedName>
    <definedName name="XRefPaste49Row" localSheetId="6" hidden="1">#REF!</definedName>
    <definedName name="XRefPaste49Row" hidden="1">#REF!</definedName>
    <definedName name="XRefPaste4Row" localSheetId="6" hidden="1">#REF!</definedName>
    <definedName name="XRefPaste4Row" hidden="1">#REF!</definedName>
    <definedName name="XRefPaste5" localSheetId="6" hidden="1">'Variación Patrimonio Neto'!#REF!</definedName>
    <definedName name="XRefPaste50" localSheetId="6" hidden="1">#REF!</definedName>
    <definedName name="XRefPaste50" hidden="1">#REF!</definedName>
    <definedName name="XRefPaste50Row" localSheetId="6" hidden="1">#REF!</definedName>
    <definedName name="XRefPaste50Row" hidden="1">#REF!</definedName>
    <definedName name="XRefPaste51" localSheetId="6" hidden="1">#REF!</definedName>
    <definedName name="XRefPaste51" hidden="1">#REF!</definedName>
    <definedName name="XRefPaste51Row" localSheetId="6" hidden="1">#REF!</definedName>
    <definedName name="XRefPaste51Row" hidden="1">#REF!</definedName>
    <definedName name="XRefPaste52" localSheetId="6" hidden="1">#REF!</definedName>
    <definedName name="XRefPaste52" hidden="1">#REF!</definedName>
    <definedName name="XRefPaste52Row" localSheetId="6" hidden="1">#REF!</definedName>
    <definedName name="XRefPaste52Row" hidden="1">#REF!</definedName>
    <definedName name="XRefPaste53" localSheetId="6" hidden="1">#REF!</definedName>
    <definedName name="XRefPaste53" hidden="1">#REF!</definedName>
    <definedName name="XRefPaste53Row" localSheetId="6" hidden="1">#REF!</definedName>
    <definedName name="XRefPaste53Row" hidden="1">#REF!</definedName>
    <definedName name="XRefPaste54" localSheetId="6" hidden="1">#REF!</definedName>
    <definedName name="XRefPaste54" hidden="1">#REF!</definedName>
    <definedName name="XRefPaste54Row" localSheetId="6" hidden="1">#REF!</definedName>
    <definedName name="XRefPaste54Row" hidden="1">#REF!</definedName>
    <definedName name="XRefPaste55" localSheetId="6" hidden="1">#REF!</definedName>
    <definedName name="XRefPaste55" hidden="1">#REF!</definedName>
    <definedName name="XRefPaste55Row" localSheetId="6" hidden="1">#REF!</definedName>
    <definedName name="XRefPaste55Row" hidden="1">#REF!</definedName>
    <definedName name="XRefPaste56" localSheetId="6" hidden="1">#REF!</definedName>
    <definedName name="XRefPaste56" hidden="1">#REF!</definedName>
    <definedName name="XRefPaste56Row" localSheetId="6" hidden="1">#REF!</definedName>
    <definedName name="XRefPaste56Row" hidden="1">#REF!</definedName>
    <definedName name="XRefPaste57" localSheetId="6" hidden="1">#REF!</definedName>
    <definedName name="XRefPaste57" hidden="1">#REF!</definedName>
    <definedName name="XRefPaste57Row" localSheetId="6" hidden="1">#REF!</definedName>
    <definedName name="XRefPaste57Row" hidden="1">#REF!</definedName>
    <definedName name="XRefPaste58" hidden="1">#REF!</definedName>
    <definedName name="XRefPaste58Row" localSheetId="6" hidden="1">#REF!</definedName>
    <definedName name="XRefPaste58Row" hidden="1">#REF!</definedName>
    <definedName name="XRefPaste59" hidden="1">#REF!</definedName>
    <definedName name="XRefPaste59Row" localSheetId="6" hidden="1">#REF!</definedName>
    <definedName name="XRefPaste59Row" hidden="1">#REF!</definedName>
    <definedName name="XRefPaste5Row" localSheetId="6" hidden="1">#REF!</definedName>
    <definedName name="XRefPaste5Row" hidden="1">#REF!</definedName>
    <definedName name="XRefPaste6" localSheetId="6" hidden="1">#REF!</definedName>
    <definedName name="XRefPaste60" hidden="1">#REF!</definedName>
    <definedName name="XRefPaste60Row" localSheetId="6" hidden="1">#REF!</definedName>
    <definedName name="XRefPaste60Row" hidden="1">#REF!</definedName>
    <definedName name="XRefPaste61" hidden="1">#REF!</definedName>
    <definedName name="XRefPaste61Row" localSheetId="6" hidden="1">#REF!</definedName>
    <definedName name="XRefPaste61Row" hidden="1">#REF!</definedName>
    <definedName name="XRefPaste62" hidden="1">#REF!</definedName>
    <definedName name="XRefPaste62Row" localSheetId="6" hidden="1">#REF!</definedName>
    <definedName name="XRefPaste62Row" hidden="1">#REF!</definedName>
    <definedName name="XRefPaste63" hidden="1">#REF!</definedName>
    <definedName name="XRefPaste63Row" localSheetId="6" hidden="1">#REF!</definedName>
    <definedName name="XRefPaste63Row" hidden="1">#REF!</definedName>
    <definedName name="XRefPaste64" localSheetId="6" hidden="1">#REF!</definedName>
    <definedName name="XRefPaste64" hidden="1">#REF!</definedName>
    <definedName name="XRefPaste64Row" localSheetId="6" hidden="1">#REF!</definedName>
    <definedName name="XRefPaste64Row" hidden="1">#REF!</definedName>
    <definedName name="XRefPaste65" hidden="1">#REF!</definedName>
    <definedName name="XRefPaste65Row" localSheetId="6" hidden="1">#REF!</definedName>
    <definedName name="XRefPaste65Row" hidden="1">#REF!</definedName>
    <definedName name="XRefPaste66" hidden="1">#REF!</definedName>
    <definedName name="XRefPaste66Row" localSheetId="6" hidden="1">#REF!</definedName>
    <definedName name="XRefPaste66Row" hidden="1">#REF!</definedName>
    <definedName name="XRefPaste67" localSheetId="6" hidden="1">#REF!</definedName>
    <definedName name="XRefPaste67" hidden="1">#REF!</definedName>
    <definedName name="XRefPaste67Row" localSheetId="6" hidden="1">#REF!</definedName>
    <definedName name="XRefPaste67Row" hidden="1">#REF!</definedName>
    <definedName name="XRefPaste68" hidden="1">#REF!</definedName>
    <definedName name="XRefPaste68Row" localSheetId="6" hidden="1">#REF!</definedName>
    <definedName name="XRefPaste68Row" hidden="1">#REF!</definedName>
    <definedName name="XRefPaste69" hidden="1">#REF!</definedName>
    <definedName name="XRefPaste69Row" localSheetId="6" hidden="1">#REF!</definedName>
    <definedName name="XRefPaste69Row" hidden="1">#REF!</definedName>
    <definedName name="XRefPaste6Row" localSheetId="6" hidden="1">#REF!</definedName>
    <definedName name="XRefPaste6Row" hidden="1">#REF!</definedName>
    <definedName name="XRefPaste7" localSheetId="6" hidden="1">#REF!</definedName>
    <definedName name="XRefPaste7" hidden="1">#REF!</definedName>
    <definedName name="XRefPaste70" hidden="1">#REF!</definedName>
    <definedName name="XRefPaste70Row" localSheetId="6" hidden="1">#REF!</definedName>
    <definedName name="XRefPaste70Row" hidden="1">#REF!</definedName>
    <definedName name="XRefPaste71" hidden="1">#REF!</definedName>
    <definedName name="XRefPaste71Row" localSheetId="6" hidden="1">#REF!</definedName>
    <definedName name="XRefPaste71Row" hidden="1">#REF!</definedName>
    <definedName name="XRefPaste72" localSheetId="6" hidden="1">#REF!</definedName>
    <definedName name="XRefPaste72" hidden="1">#REF!</definedName>
    <definedName name="XRefPaste72Row" localSheetId="6" hidden="1">#REF!</definedName>
    <definedName name="XRefPaste72Row" hidden="1">#REF!</definedName>
    <definedName name="XRefPaste73" localSheetId="6" hidden="1">#REF!</definedName>
    <definedName name="XRefPaste73" hidden="1">#REF!</definedName>
    <definedName name="XRefPaste73Row" localSheetId="6" hidden="1">#REF!</definedName>
    <definedName name="XRefPaste73Row" hidden="1">#REF!</definedName>
    <definedName name="XRefPaste74" localSheetId="6" hidden="1">#REF!</definedName>
    <definedName name="XRefPaste74" hidden="1">#REF!</definedName>
    <definedName name="XRefPaste74Row" localSheetId="6" hidden="1">#REF!</definedName>
    <definedName name="XRefPaste74Row" hidden="1">#REF!</definedName>
    <definedName name="XRefPaste75" localSheetId="6" hidden="1">#REF!</definedName>
    <definedName name="XRefPaste75" hidden="1">#REF!</definedName>
    <definedName name="XRefPaste75Row" localSheetId="6" hidden="1">#REF!</definedName>
    <definedName name="XRefPaste75Row" hidden="1">#REF!</definedName>
    <definedName name="XRefPaste76" localSheetId="6" hidden="1">#REF!</definedName>
    <definedName name="XRefPaste76" hidden="1">#REF!</definedName>
    <definedName name="XRefPaste76Row" localSheetId="6" hidden="1">#REF!</definedName>
    <definedName name="XRefPaste76Row" hidden="1">#REF!</definedName>
    <definedName name="XRefPaste77" localSheetId="6" hidden="1">#REF!</definedName>
    <definedName name="XRefPaste77" hidden="1">#REF!</definedName>
    <definedName name="XRefPaste77Row" localSheetId="6" hidden="1">#REF!</definedName>
    <definedName name="XRefPaste77Row" hidden="1">#REF!</definedName>
    <definedName name="XRefPaste78" localSheetId="6" hidden="1">#REF!</definedName>
    <definedName name="XRefPaste78" hidden="1">#REF!</definedName>
    <definedName name="XRefPaste78Row" localSheetId="6" hidden="1">#REF!</definedName>
    <definedName name="XRefPaste78Row" hidden="1">#REF!</definedName>
    <definedName name="XRefPaste79" localSheetId="6" hidden="1">#REF!</definedName>
    <definedName name="XRefPaste79" hidden="1">#REF!</definedName>
    <definedName name="XRefPaste79Row" localSheetId="6" hidden="1">#REF!</definedName>
    <definedName name="XRefPaste79Row" hidden="1">#REF!</definedName>
    <definedName name="XRefPaste7Row" localSheetId="6" hidden="1">#REF!</definedName>
    <definedName name="XRefPaste7Row" hidden="1">#REF!</definedName>
    <definedName name="XRefPaste8" localSheetId="6" hidden="1">#REF!</definedName>
    <definedName name="XRefPaste8" hidden="1">#REF!</definedName>
    <definedName name="XRefPaste80" localSheetId="6" hidden="1">#REF!</definedName>
    <definedName name="XRefPaste80" hidden="1">#REF!</definedName>
    <definedName name="XRefPaste80Row" localSheetId="6" hidden="1">#REF!</definedName>
    <definedName name="XRefPaste80Row" hidden="1">#REF!</definedName>
    <definedName name="XRefPaste81" localSheetId="6" hidden="1">#REF!</definedName>
    <definedName name="XRefPaste81" hidden="1">#REF!</definedName>
    <definedName name="XRefPaste81Row" localSheetId="6" hidden="1">#REF!</definedName>
    <definedName name="XRefPaste81Row" hidden="1">#REF!</definedName>
    <definedName name="XRefPaste82" localSheetId="6" hidden="1">#REF!</definedName>
    <definedName name="XRefPaste82" hidden="1">#REF!</definedName>
    <definedName name="XRefPaste82Row" localSheetId="6" hidden="1">#REF!</definedName>
    <definedName name="XRefPaste82Row" hidden="1">#REF!</definedName>
    <definedName name="XRefPaste83" localSheetId="6" hidden="1">#REF!</definedName>
    <definedName name="XRefPaste83" hidden="1">#REF!</definedName>
    <definedName name="XRefPaste83Row" localSheetId="6" hidden="1">#REF!</definedName>
    <definedName name="XRefPaste83Row" hidden="1">#REF!</definedName>
    <definedName name="XRefPaste84" localSheetId="6" hidden="1">#REF!</definedName>
    <definedName name="XRefPaste84" hidden="1">#REF!</definedName>
    <definedName name="XRefPaste84Row" localSheetId="6" hidden="1">#REF!</definedName>
    <definedName name="XRefPaste84Row" hidden="1">#REF!</definedName>
    <definedName name="XRefPaste85" localSheetId="6" hidden="1">#REF!</definedName>
    <definedName name="XRefPaste85" hidden="1">#REF!</definedName>
    <definedName name="XRefPaste85Row" localSheetId="6" hidden="1">#REF!</definedName>
    <definedName name="XRefPaste85Row" hidden="1">#REF!</definedName>
    <definedName name="XRefPaste86" localSheetId="6" hidden="1">#REF!</definedName>
    <definedName name="XRefPaste86" hidden="1">#REF!</definedName>
    <definedName name="XRefPaste86Row" localSheetId="6" hidden="1">#REF!</definedName>
    <definedName name="XRefPaste86Row" hidden="1">#REF!</definedName>
    <definedName name="XRefPaste87" localSheetId="6" hidden="1">#REF!</definedName>
    <definedName name="XRefPaste87" hidden="1">#REF!</definedName>
    <definedName name="XRefPaste87Row" localSheetId="6" hidden="1">#REF!</definedName>
    <definedName name="XRefPaste87Row" hidden="1">#REF!</definedName>
    <definedName name="XRefPaste88" localSheetId="6" hidden="1">#REF!</definedName>
    <definedName name="XRefPaste88" hidden="1">#REF!</definedName>
    <definedName name="XRefPaste88Row" localSheetId="6" hidden="1">#REF!</definedName>
    <definedName name="XRefPaste88Row" hidden="1">#REF!</definedName>
    <definedName name="XRefPaste89" localSheetId="6" hidden="1">#REF!</definedName>
    <definedName name="XRefPaste89" hidden="1">#REF!</definedName>
    <definedName name="XRefPaste89Row" localSheetId="6" hidden="1">#REF!</definedName>
    <definedName name="XRefPaste89Row" hidden="1">#REF!</definedName>
    <definedName name="XRefPaste8Row" localSheetId="6" hidden="1">#REF!</definedName>
    <definedName name="XRefPaste8Row" hidden="1">#REF!</definedName>
    <definedName name="XRefPaste9" hidden="1">#REF!</definedName>
    <definedName name="XRefPaste90" localSheetId="6" hidden="1">#REF!</definedName>
    <definedName name="XRefPaste90" hidden="1">#REF!</definedName>
    <definedName name="XRefPaste90Row" localSheetId="6" hidden="1">#REF!</definedName>
    <definedName name="XRefPaste90Row" hidden="1">#REF!</definedName>
    <definedName name="XRefPaste91" localSheetId="6" hidden="1">#REF!</definedName>
    <definedName name="XRefPaste91" hidden="1">#REF!</definedName>
    <definedName name="XRefPaste91Row" localSheetId="6" hidden="1">#REF!</definedName>
    <definedName name="XRefPaste91Row" hidden="1">#REF!</definedName>
    <definedName name="XRefPaste92" localSheetId="6" hidden="1">#REF!</definedName>
    <definedName name="XRefPaste92" hidden="1">#REF!</definedName>
    <definedName name="XRefPaste92Row" localSheetId="6" hidden="1">#REF!</definedName>
    <definedName name="XRefPaste92Row" hidden="1">#REF!</definedName>
    <definedName name="XRefPaste93" localSheetId="6" hidden="1">#REF!</definedName>
    <definedName name="XRefPaste93" hidden="1">#REF!</definedName>
    <definedName name="XRefPaste93Row" localSheetId="6" hidden="1">#REF!</definedName>
    <definedName name="XRefPaste93Row" hidden="1">#REF!</definedName>
    <definedName name="XRefPaste94" localSheetId="6" hidden="1">#REF!</definedName>
    <definedName name="XRefPaste94" hidden="1">#REF!</definedName>
    <definedName name="XRefPaste94Row" localSheetId="6" hidden="1">#REF!</definedName>
    <definedName name="XRefPaste94Row" hidden="1">#REF!</definedName>
    <definedName name="XRefPaste95" localSheetId="6" hidden="1">#REF!</definedName>
    <definedName name="XRefPaste95" hidden="1">#REF!</definedName>
    <definedName name="XRefPaste95Row" localSheetId="6" hidden="1">#REF!</definedName>
    <definedName name="XRefPaste95Row" hidden="1">#REF!</definedName>
    <definedName name="XRefPaste96" localSheetId="6" hidden="1">#REF!</definedName>
    <definedName name="XRefPaste96" hidden="1">#REF!</definedName>
    <definedName name="XRefPaste96Row" localSheetId="6" hidden="1">#REF!</definedName>
    <definedName name="XRefPaste96Row" hidden="1">#REF!</definedName>
    <definedName name="XRefPaste97" localSheetId="6" hidden="1">#REF!</definedName>
    <definedName name="XRefPaste97" hidden="1">#REF!</definedName>
    <definedName name="XRefPaste97Row" localSheetId="6" hidden="1">#REF!</definedName>
    <definedName name="XRefPaste97Row" hidden="1">#REF!</definedName>
    <definedName name="XRefPaste98" localSheetId="6" hidden="1">#REF!</definedName>
    <definedName name="XRefPaste98" hidden="1">#REF!</definedName>
    <definedName name="XRefPaste98Row" localSheetId="6" hidden="1">#REF!</definedName>
    <definedName name="XRefPaste98Row" hidden="1">#REF!</definedName>
    <definedName name="XRefPaste99" localSheetId="6" hidden="1">#REF!</definedName>
    <definedName name="XRefPaste99" hidden="1">#REF!</definedName>
    <definedName name="XRefPaste99Row" localSheetId="6" hidden="1">#REF!</definedName>
    <definedName name="XRefPaste99Row" hidden="1">#REF!</definedName>
    <definedName name="XRefPaste9Row" localSheetId="6" hidden="1">#REF!</definedName>
    <definedName name="XRefPaste9Row" hidden="1">#REF!</definedName>
    <definedName name="XRefPasteRangeCount" localSheetId="6" hidden="1">6</definedName>
    <definedName name="XRefPasteRangeCount" hidden="1">1</definedName>
    <definedName name="xx">#REF!</definedName>
    <definedName name="Z_5FCC9217_B3E9_4B91_A943_5F21728EBEE9_.wvu.FilterData" localSheetId="11" hidden="1">'Clasificación 09.2022'!$A$4:$J$153</definedName>
    <definedName name="Z_5FCC9217_B3E9_4B91_A943_5F21728EBEE9_.wvu.PrintArea" localSheetId="2" hidden="1">'Balance General'!$A$1:$I$63</definedName>
    <definedName name="Z_5FCC9217_B3E9_4B91_A943_5F21728EBEE9_.wvu.PrintArea" localSheetId="3" hidden="1">'Estado de Resultados'!$A$4:$E$39</definedName>
    <definedName name="Z_5FCC9217_B3E9_4B91_A943_5F21728EBEE9_.wvu.PrintArea" localSheetId="4" hidden="1">'Flujo de Efectivo'!$A$1:$D$54</definedName>
    <definedName name="Z_5FCC9217_B3E9_4B91_A943_5F21728EBEE9_.wvu.PrintArea" localSheetId="8" hidden="1">'Nota 4 a Nota 10'!$A$1:$I$318</definedName>
    <definedName name="Z_5FCC9217_B3E9_4B91_A943_5F21728EBEE9_.wvu.PrintArea" localSheetId="7" hidden="1">'Notas 1 a Nota 3'!$B$7:$M$64</definedName>
    <definedName name="Z_5FCC9217_B3E9_4B91_A943_5F21728EBEE9_.wvu.PrintArea" localSheetId="6" hidden="1">'Variación Patrimonio Neto'!$B$2:$L$32</definedName>
    <definedName name="Z_5FCC9217_B3E9_4B91_A943_5F21728EBEE9_.wvu.Rows" localSheetId="4" hidden="1">'Flujo de Efectivo'!#REF!</definedName>
    <definedName name="Z_7015FC6D_0680_4B00_AA0E_B83DA1D0B666_.wvu.FilterData" localSheetId="11" hidden="1">'Clasificación 09.2022'!$A$4:$J$153</definedName>
    <definedName name="Z_7015FC6D_0680_4B00_AA0E_B83DA1D0B666_.wvu.PrintArea" localSheetId="2" hidden="1">'Balance General'!$A$1:$I$63</definedName>
    <definedName name="Z_7015FC6D_0680_4B00_AA0E_B83DA1D0B666_.wvu.PrintArea" localSheetId="3" hidden="1">'Estado de Resultados'!$A$4:$E$39</definedName>
    <definedName name="Z_7015FC6D_0680_4B00_AA0E_B83DA1D0B666_.wvu.PrintArea" localSheetId="4" hidden="1">'Flujo de Efectivo'!$A$1:$D$54</definedName>
    <definedName name="Z_7015FC6D_0680_4B00_AA0E_B83DA1D0B666_.wvu.PrintArea" localSheetId="8" hidden="1">'Nota 4 a Nota 10'!$A$1:$I$318</definedName>
    <definedName name="Z_7015FC6D_0680_4B00_AA0E_B83DA1D0B666_.wvu.PrintArea" localSheetId="7" hidden="1">'Notas 1 a Nota 3'!$B$7:$M$64</definedName>
    <definedName name="Z_7015FC6D_0680_4B00_AA0E_B83DA1D0B666_.wvu.PrintArea" localSheetId="6" hidden="1">'Variación Patrimonio Neto'!$B$2:$L$32</definedName>
    <definedName name="Z_7015FC6D_0680_4B00_AA0E_B83DA1D0B666_.wvu.Rows" localSheetId="4" hidden="1">'Flujo de Efectivo'!#REF!</definedName>
    <definedName name="Z_970CBB53_F4B3_462F_AEFE_2BC403F5F0AD_.wvu.PrintArea" localSheetId="8" hidden="1">'Nota 4 a Nota 10'!$A$1:$I$318</definedName>
    <definedName name="Z_970CBB53_F4B3_462F_AEFE_2BC403F5F0AD_.wvu.PrintArea" localSheetId="7" hidden="1">'Notas 1 a Nota 3'!$B$7:$M$64</definedName>
    <definedName name="Z_B9F63820_5C32_455A_BC9D_0BE84D6B0867_.wvu.FilterData" localSheetId="11" hidden="1">'Clasificación 09.2022'!$A$4:$J$153</definedName>
    <definedName name="Z_B9F63820_5C32_455A_BC9D_0BE84D6B0867_.wvu.PrintArea" localSheetId="2" hidden="1">'Balance General'!$A$1:$I$63</definedName>
    <definedName name="Z_B9F63820_5C32_455A_BC9D_0BE84D6B0867_.wvu.PrintArea" localSheetId="3" hidden="1">'Estado de Resultados'!$A$4:$E$39</definedName>
    <definedName name="Z_B9F63820_5C32_455A_BC9D_0BE84D6B0867_.wvu.PrintArea" localSheetId="4" hidden="1">'Flujo de Efectivo'!$A$1:$D$54</definedName>
    <definedName name="Z_B9F63820_5C32_455A_BC9D_0BE84D6B0867_.wvu.PrintArea" localSheetId="6" hidden="1">'Variación Patrimonio Neto'!$B$2:$L$32</definedName>
    <definedName name="Z_B9F63820_5C32_455A_BC9D_0BE84D6B0867_.wvu.Rows" localSheetId="4" hidden="1">'Flujo de Efectivo'!#REF!</definedName>
    <definedName name="Z_F3648BCD_1CED_4BBB_AE63_37BDB925883F_.wvu.FilterData" localSheetId="11" hidden="1">'Clasificación 09.2022'!$A$4:$J$153</definedName>
    <definedName name="Z_F3648BCD_1CED_4BBB_AE63_37BDB925883F_.wvu.PrintArea" localSheetId="2" hidden="1">'Balance General'!$A$1:$I$63</definedName>
    <definedName name="Z_F3648BCD_1CED_4BBB_AE63_37BDB925883F_.wvu.PrintArea" localSheetId="3" hidden="1">'Estado de Resultados'!$A$4:$E$39</definedName>
    <definedName name="Z_F3648BCD_1CED_4BBB_AE63_37BDB925883F_.wvu.PrintArea" localSheetId="4" hidden="1">'Flujo de Efectivo'!$A$1:$D$54</definedName>
    <definedName name="Z_F3648BCD_1CED_4BBB_AE63_37BDB925883F_.wvu.PrintArea" localSheetId="8" hidden="1">'Nota 4 a Nota 10'!$A$1:$I$318</definedName>
    <definedName name="Z_F3648BCD_1CED_4BBB_AE63_37BDB925883F_.wvu.PrintArea" localSheetId="7" hidden="1">'Notas 1 a Nota 3'!$B$7:$M$64</definedName>
    <definedName name="Z_F3648BCD_1CED_4BBB_AE63_37BDB925883F_.wvu.PrintArea" localSheetId="6" hidden="1">'Variación Patrimonio Neto'!$B$2:$L$32</definedName>
    <definedName name="Z_F3648BCD_1CED_4BBB_AE63_37BDB925883F_.wvu.Rows" localSheetId="4" hidden="1">'Flujo de Efectivo'!#REF!</definedName>
    <definedName name="zdfd" localSheetId="1" hidden="1">#REF!</definedName>
    <definedName name="zdfd" localSheetId="8" hidden="1">#REF!</definedName>
    <definedName name="zdfd" localSheetId="7" hidden="1">#REF!</definedName>
    <definedName name="zdfd" hidden="1">#REF!</definedName>
  </definedNames>
  <calcPr calcId="191029"/>
  <customWorkbookViews>
    <customWorkbookView name="Dahiana Sanchez - Vista personalizada" guid="{F3648BCD-1CED-4BBB-AE63-37BDB925883F}"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Alejandro Otazú - Vista personalizada" guid="{7015FC6D-0680-4B00-AA0E-B83DA1D0B666}" mergeInterval="0" personalView="1" maximized="1" xWindow="-9" yWindow="-9" windowWidth="1938" windowHeight="1048" tabRatio="954" activeSheetId="9"/>
    <customWorkbookView name="Yohana Benitez - Vista personalizada" guid="{B9F63820-5C32-455A-BC9D-0BE84D6B0867}" mergeInterval="0" personalView="1" maximized="1" xWindow="-8" yWindow="-8" windowWidth="1382" windowHeight="744" tabRatio="95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7" i="9" l="1"/>
  <c r="E167" i="9" s="1"/>
  <c r="E166" i="9"/>
  <c r="E165" i="9"/>
  <c r="E164" i="9"/>
  <c r="L20" i="7" l="1"/>
  <c r="I789" i="34" l="1"/>
  <c r="G789" i="34"/>
  <c r="I788" i="34"/>
  <c r="G788" i="34"/>
  <c r="I787" i="34"/>
  <c r="G787" i="34"/>
  <c r="I786" i="34"/>
  <c r="G786" i="34"/>
  <c r="I785" i="34"/>
  <c r="G785" i="34"/>
  <c r="I784" i="34"/>
  <c r="G784" i="34"/>
  <c r="I783" i="34"/>
  <c r="G783" i="34"/>
  <c r="I782" i="34"/>
  <c r="G782" i="34"/>
  <c r="I781" i="34"/>
  <c r="G781" i="34"/>
  <c r="I780" i="34"/>
  <c r="G780" i="34"/>
  <c r="I779" i="34"/>
  <c r="G779" i="34"/>
  <c r="I778" i="34"/>
  <c r="G778" i="34"/>
  <c r="I777" i="34"/>
  <c r="G777" i="34"/>
  <c r="I776" i="34"/>
  <c r="G776" i="34"/>
  <c r="I775" i="34"/>
  <c r="G775" i="34"/>
  <c r="I774" i="34"/>
  <c r="G774" i="34"/>
  <c r="I773" i="34"/>
  <c r="G773" i="34"/>
  <c r="I772" i="34"/>
  <c r="G772" i="34"/>
  <c r="I771" i="34"/>
  <c r="G771" i="34"/>
  <c r="I770" i="34"/>
  <c r="G770" i="34"/>
  <c r="I769" i="34"/>
  <c r="G769" i="34"/>
  <c r="I768" i="34"/>
  <c r="G768" i="34"/>
  <c r="I767" i="34"/>
  <c r="G767" i="34"/>
  <c r="I766" i="34"/>
  <c r="G766" i="34"/>
  <c r="I765" i="34"/>
  <c r="G765" i="34"/>
  <c r="I764" i="34"/>
  <c r="G764" i="34"/>
  <c r="I763" i="34"/>
  <c r="G763" i="34"/>
  <c r="I762" i="34"/>
  <c r="G762" i="34"/>
  <c r="I761" i="34"/>
  <c r="G761" i="34"/>
  <c r="I760" i="34"/>
  <c r="G760" i="34"/>
  <c r="I759" i="34"/>
  <c r="G759" i="34"/>
  <c r="I758" i="34"/>
  <c r="G758" i="34"/>
  <c r="I757" i="34"/>
  <c r="G757" i="34"/>
  <c r="I756" i="34"/>
  <c r="G756" i="34"/>
  <c r="I755" i="34"/>
  <c r="G755" i="34"/>
  <c r="I754" i="34"/>
  <c r="G754" i="34"/>
  <c r="I753" i="34"/>
  <c r="G753" i="34"/>
  <c r="I752" i="34"/>
  <c r="G752" i="34"/>
  <c r="I751" i="34"/>
  <c r="G751" i="34"/>
  <c r="I750" i="34"/>
  <c r="G750" i="34"/>
  <c r="I749" i="34"/>
  <c r="G749" i="34"/>
  <c r="I748" i="34"/>
  <c r="G748" i="34"/>
  <c r="I747" i="34"/>
  <c r="G747" i="34"/>
  <c r="I746" i="34"/>
  <c r="G746" i="34"/>
  <c r="I745" i="34"/>
  <c r="G745" i="34"/>
  <c r="I744" i="34"/>
  <c r="G744" i="34"/>
  <c r="I743" i="34"/>
  <c r="G743" i="34"/>
  <c r="I742" i="34"/>
  <c r="G742" i="34"/>
  <c r="I741" i="34"/>
  <c r="G741" i="34"/>
  <c r="I740" i="34"/>
  <c r="G740" i="34"/>
  <c r="I739" i="34"/>
  <c r="G739" i="34"/>
  <c r="I738" i="34"/>
  <c r="G738" i="34"/>
  <c r="I737" i="34"/>
  <c r="G737" i="34"/>
  <c r="I736" i="34"/>
  <c r="G736" i="34"/>
  <c r="I735" i="34"/>
  <c r="G735" i="34"/>
  <c r="I734" i="34"/>
  <c r="G734" i="34"/>
  <c r="I733" i="34"/>
  <c r="G733" i="34"/>
  <c r="I732" i="34"/>
  <c r="G732" i="34"/>
  <c r="I731" i="34"/>
  <c r="G731" i="34"/>
  <c r="I730" i="34"/>
  <c r="G730" i="34"/>
  <c r="I729" i="34"/>
  <c r="G729" i="34"/>
  <c r="I728" i="34"/>
  <c r="G728" i="34"/>
  <c r="I727" i="34"/>
  <c r="G727" i="34"/>
  <c r="I726" i="34"/>
  <c r="G726" i="34"/>
  <c r="I725" i="34"/>
  <c r="G725" i="34"/>
  <c r="I724" i="34"/>
  <c r="G724" i="34"/>
  <c r="I723" i="34"/>
  <c r="G723" i="34"/>
  <c r="I722" i="34"/>
  <c r="G722" i="34"/>
  <c r="I721" i="34"/>
  <c r="G721" i="34"/>
  <c r="I720" i="34"/>
  <c r="G720" i="34"/>
  <c r="I719" i="34"/>
  <c r="G719" i="34"/>
  <c r="I718" i="34"/>
  <c r="G718" i="34"/>
  <c r="I717" i="34"/>
  <c r="G717" i="34"/>
  <c r="I716" i="34"/>
  <c r="G716" i="34"/>
  <c r="I715" i="34"/>
  <c r="G715" i="34"/>
  <c r="I714" i="34"/>
  <c r="G714" i="34"/>
  <c r="I713" i="34"/>
  <c r="G713" i="34"/>
  <c r="I712" i="34"/>
  <c r="G712" i="34"/>
  <c r="I711" i="34"/>
  <c r="G711" i="34"/>
  <c r="I710" i="34"/>
  <c r="G710" i="34"/>
  <c r="I709" i="34"/>
  <c r="G709" i="34"/>
  <c r="I708" i="34"/>
  <c r="G708" i="34"/>
  <c r="I707" i="34"/>
  <c r="G707" i="34"/>
  <c r="I706" i="34"/>
  <c r="G706" i="34"/>
  <c r="I705" i="34"/>
  <c r="G705" i="34"/>
  <c r="I704" i="34"/>
  <c r="G704" i="34"/>
  <c r="I703" i="34"/>
  <c r="G703" i="34"/>
  <c r="I702" i="34"/>
  <c r="G702" i="34"/>
  <c r="I701" i="34"/>
  <c r="G701" i="34"/>
  <c r="I700" i="34"/>
  <c r="G700" i="34"/>
  <c r="I699" i="34"/>
  <c r="G699" i="34"/>
  <c r="I698" i="34"/>
  <c r="G698" i="34"/>
  <c r="I697" i="34"/>
  <c r="G697" i="34"/>
  <c r="I696" i="34"/>
  <c r="G696" i="34"/>
  <c r="I695" i="34"/>
  <c r="G695" i="34"/>
  <c r="I694" i="34"/>
  <c r="G694" i="34"/>
  <c r="I693" i="34"/>
  <c r="G693" i="34"/>
  <c r="I692" i="34"/>
  <c r="G692" i="34"/>
  <c r="I691" i="34"/>
  <c r="G691" i="34"/>
  <c r="I690" i="34"/>
  <c r="G690" i="34"/>
  <c r="I689" i="34"/>
  <c r="G689" i="34"/>
  <c r="I688" i="34"/>
  <c r="G688" i="34"/>
  <c r="I687" i="34"/>
  <c r="G687" i="34"/>
  <c r="I686" i="34"/>
  <c r="G686" i="34"/>
  <c r="I685" i="34"/>
  <c r="G685" i="34"/>
  <c r="I684" i="34"/>
  <c r="G684" i="34"/>
  <c r="I683" i="34"/>
  <c r="G683" i="34"/>
  <c r="I682" i="34"/>
  <c r="G682" i="34"/>
  <c r="I681" i="34"/>
  <c r="G681" i="34"/>
  <c r="I680" i="34"/>
  <c r="G680" i="34"/>
  <c r="I679" i="34"/>
  <c r="G679" i="34"/>
  <c r="I678" i="34"/>
  <c r="G678" i="34"/>
  <c r="I677" i="34"/>
  <c r="G677" i="34"/>
  <c r="I676" i="34"/>
  <c r="G676" i="34"/>
  <c r="I675" i="34"/>
  <c r="G675" i="34"/>
  <c r="I674" i="34"/>
  <c r="G674" i="34"/>
  <c r="I673" i="34"/>
  <c r="G673" i="34"/>
  <c r="I672" i="34"/>
  <c r="G672" i="34"/>
  <c r="I671" i="34"/>
  <c r="G671" i="34"/>
  <c r="I670" i="34"/>
  <c r="G670" i="34"/>
  <c r="I669" i="34"/>
  <c r="G669" i="34"/>
  <c r="I668" i="34"/>
  <c r="G668" i="34"/>
  <c r="I667" i="34"/>
  <c r="G667" i="34"/>
  <c r="I666" i="34"/>
  <c r="G666" i="34"/>
  <c r="I665" i="34"/>
  <c r="G665" i="34"/>
  <c r="I664" i="34"/>
  <c r="G664" i="34"/>
  <c r="I663" i="34"/>
  <c r="G663" i="34"/>
  <c r="I662" i="34"/>
  <c r="G662" i="34"/>
  <c r="I661" i="34"/>
  <c r="G661" i="34"/>
  <c r="I660" i="34"/>
  <c r="G660" i="34"/>
  <c r="I659" i="34"/>
  <c r="G659" i="34"/>
  <c r="I658" i="34"/>
  <c r="G658" i="34"/>
  <c r="I657" i="34"/>
  <c r="G657" i="34"/>
  <c r="I656" i="34"/>
  <c r="G656" i="34"/>
  <c r="I655" i="34"/>
  <c r="G655" i="34"/>
  <c r="I654" i="34"/>
  <c r="G654" i="34"/>
  <c r="I653" i="34"/>
  <c r="G653" i="34"/>
  <c r="I652" i="34"/>
  <c r="G652" i="34"/>
  <c r="I651" i="34"/>
  <c r="G651" i="34"/>
  <c r="I650" i="34"/>
  <c r="G650" i="34"/>
  <c r="I649" i="34"/>
  <c r="G649" i="34"/>
  <c r="I648" i="34"/>
  <c r="G648" i="34"/>
  <c r="I647" i="34"/>
  <c r="G647" i="34"/>
  <c r="I646" i="34"/>
  <c r="G646" i="34"/>
  <c r="I645" i="34"/>
  <c r="G645" i="34"/>
  <c r="I644" i="34"/>
  <c r="G644" i="34"/>
  <c r="I643" i="34"/>
  <c r="G643" i="34"/>
  <c r="I642" i="34"/>
  <c r="G642" i="34"/>
  <c r="I641" i="34"/>
  <c r="G641" i="34"/>
  <c r="I640" i="34"/>
  <c r="G640" i="34"/>
  <c r="I639" i="34"/>
  <c r="G639" i="34"/>
  <c r="I638" i="34"/>
  <c r="G638" i="34"/>
  <c r="I637" i="34"/>
  <c r="G637" i="34"/>
  <c r="I636" i="34"/>
  <c r="G636" i="34"/>
  <c r="I635" i="34"/>
  <c r="G635" i="34"/>
  <c r="I634" i="34"/>
  <c r="G634" i="34"/>
  <c r="I633" i="34"/>
  <c r="G633" i="34"/>
  <c r="I632" i="34"/>
  <c r="G632" i="34"/>
  <c r="I631" i="34"/>
  <c r="G631" i="34"/>
  <c r="I630" i="34"/>
  <c r="G630" i="34"/>
  <c r="I629" i="34"/>
  <c r="G629" i="34"/>
  <c r="I628" i="34"/>
  <c r="G628" i="34"/>
  <c r="I627" i="34"/>
  <c r="G627" i="34"/>
  <c r="I626" i="34"/>
  <c r="G626" i="34"/>
  <c r="I625" i="34"/>
  <c r="G625" i="34"/>
  <c r="I624" i="34"/>
  <c r="G624" i="34"/>
  <c r="I623" i="34"/>
  <c r="G623" i="34"/>
  <c r="I622" i="34"/>
  <c r="G622" i="34"/>
  <c r="I621" i="34"/>
  <c r="G621" i="34"/>
  <c r="I620" i="34"/>
  <c r="G620" i="34"/>
  <c r="I619" i="34"/>
  <c r="G619" i="34"/>
  <c r="I618" i="34"/>
  <c r="G618" i="34"/>
  <c r="I617" i="34"/>
  <c r="G617" i="34"/>
  <c r="I616" i="34"/>
  <c r="G616" i="34"/>
  <c r="I615" i="34"/>
  <c r="G615" i="34"/>
  <c r="I614" i="34"/>
  <c r="G614" i="34"/>
  <c r="I613" i="34"/>
  <c r="G613" i="34"/>
  <c r="I612" i="34"/>
  <c r="G612" i="34"/>
  <c r="I611" i="34"/>
  <c r="G611" i="34"/>
  <c r="I610" i="34"/>
  <c r="G610" i="34"/>
  <c r="I609" i="34"/>
  <c r="G609" i="34"/>
  <c r="I608" i="34"/>
  <c r="G608" i="34"/>
  <c r="I607" i="34"/>
  <c r="G607" i="34"/>
  <c r="I606" i="34"/>
  <c r="G606" i="34"/>
  <c r="I605" i="34"/>
  <c r="G605" i="34"/>
  <c r="I604" i="34"/>
  <c r="G604" i="34"/>
  <c r="I603" i="34"/>
  <c r="G603" i="34"/>
  <c r="I602" i="34"/>
  <c r="G602" i="34"/>
  <c r="I601" i="34"/>
  <c r="G601" i="34"/>
  <c r="I600" i="34"/>
  <c r="G600" i="34"/>
  <c r="I599" i="34"/>
  <c r="G599" i="34"/>
  <c r="I598" i="34"/>
  <c r="G598" i="34"/>
  <c r="I597" i="34"/>
  <c r="G597" i="34"/>
  <c r="I596" i="34"/>
  <c r="G596" i="34"/>
  <c r="I595" i="34"/>
  <c r="G595" i="34"/>
  <c r="I594" i="34"/>
  <c r="G594" i="34"/>
  <c r="I593" i="34"/>
  <c r="G593" i="34"/>
  <c r="I592" i="34"/>
  <c r="G592" i="34"/>
  <c r="I591" i="34"/>
  <c r="G591" i="34"/>
  <c r="I590" i="34"/>
  <c r="G590" i="34"/>
  <c r="I589" i="34"/>
  <c r="G589" i="34"/>
  <c r="I588" i="34"/>
  <c r="G588" i="34"/>
  <c r="I587" i="34"/>
  <c r="G587" i="34"/>
  <c r="I586" i="34"/>
  <c r="G586" i="34"/>
  <c r="I585" i="34"/>
  <c r="G585" i="34"/>
  <c r="I584" i="34"/>
  <c r="G584" i="34"/>
  <c r="I583" i="34"/>
  <c r="G583" i="34"/>
  <c r="G582" i="34"/>
  <c r="I581" i="34"/>
  <c r="G581" i="34"/>
  <c r="I580" i="34"/>
  <c r="G580" i="34"/>
  <c r="I579" i="34"/>
  <c r="G579" i="34"/>
  <c r="I578" i="34"/>
  <c r="G578" i="34"/>
  <c r="I577" i="34"/>
  <c r="G577" i="34"/>
  <c r="I576" i="34"/>
  <c r="G576" i="34"/>
  <c r="I575" i="34"/>
  <c r="G575" i="34"/>
  <c r="I574" i="34"/>
  <c r="G574" i="34"/>
  <c r="G799" i="34" s="1"/>
  <c r="G808" i="34" s="1"/>
  <c r="I573" i="34"/>
  <c r="G573" i="34"/>
  <c r="I572" i="34"/>
  <c r="G572" i="34"/>
  <c r="I571" i="34"/>
  <c r="G571" i="34"/>
  <c r="I570" i="34"/>
  <c r="G570" i="34"/>
  <c r="I569" i="34"/>
  <c r="G569" i="34"/>
  <c r="I568" i="34"/>
  <c r="G568" i="34"/>
  <c r="I567" i="34"/>
  <c r="G567" i="34"/>
  <c r="I566" i="34"/>
  <c r="G566" i="34"/>
  <c r="I565" i="34"/>
  <c r="G565" i="34"/>
  <c r="I564" i="34"/>
  <c r="G564" i="34"/>
  <c r="I563" i="34"/>
  <c r="G563" i="34"/>
  <c r="I562" i="34"/>
  <c r="G562" i="34"/>
  <c r="I561" i="34"/>
  <c r="G561" i="34"/>
  <c r="I560" i="34"/>
  <c r="G560" i="34"/>
  <c r="I559" i="34"/>
  <c r="G559" i="34"/>
  <c r="I558" i="34"/>
  <c r="G558" i="34"/>
  <c r="I557" i="34"/>
  <c r="G557" i="34"/>
  <c r="I556" i="34"/>
  <c r="G556" i="34"/>
  <c r="I555" i="34"/>
  <c r="G555" i="34"/>
  <c r="I554" i="34"/>
  <c r="G554" i="34"/>
  <c r="I553" i="34"/>
  <c r="G553" i="34"/>
  <c r="I552" i="34"/>
  <c r="G552" i="34"/>
  <c r="I551" i="34"/>
  <c r="G551" i="34"/>
  <c r="I550" i="34"/>
  <c r="G550" i="34"/>
  <c r="I549" i="34"/>
  <c r="G549" i="34"/>
  <c r="I548" i="34"/>
  <c r="G548" i="34"/>
  <c r="I547" i="34"/>
  <c r="G547" i="34"/>
  <c r="I546" i="34"/>
  <c r="G546" i="34"/>
  <c r="I545" i="34"/>
  <c r="G545" i="34"/>
  <c r="I544" i="34"/>
  <c r="G544" i="34"/>
  <c r="I543" i="34"/>
  <c r="G543" i="34"/>
  <c r="I542" i="34"/>
  <c r="G542" i="34"/>
  <c r="I541" i="34"/>
  <c r="G541" i="34"/>
  <c r="I540" i="34"/>
  <c r="G540" i="34"/>
  <c r="I539" i="34"/>
  <c r="G539" i="34"/>
  <c r="I538" i="34"/>
  <c r="G538" i="34"/>
  <c r="I537" i="34"/>
  <c r="G537" i="34"/>
  <c r="I536" i="34"/>
  <c r="G536" i="34"/>
  <c r="I535" i="34"/>
  <c r="G535" i="34"/>
  <c r="I534" i="34"/>
  <c r="G534" i="34"/>
  <c r="I533" i="34"/>
  <c r="G533" i="34"/>
  <c r="I532" i="34"/>
  <c r="G532" i="34"/>
  <c r="I531" i="34"/>
  <c r="G531" i="34"/>
  <c r="I530" i="34"/>
  <c r="G530" i="34"/>
  <c r="I529" i="34"/>
  <c r="G529" i="34"/>
  <c r="I528" i="34"/>
  <c r="G528" i="34"/>
  <c r="I527" i="34"/>
  <c r="G527" i="34"/>
  <c r="I526" i="34"/>
  <c r="G526" i="34"/>
  <c r="I525" i="34"/>
  <c r="G525" i="34"/>
  <c r="I524" i="34"/>
  <c r="G524" i="34"/>
  <c r="I523" i="34"/>
  <c r="G523" i="34"/>
  <c r="I522" i="34"/>
  <c r="G522" i="34"/>
  <c r="I521" i="34"/>
  <c r="G521" i="34"/>
  <c r="G520" i="34"/>
  <c r="I519" i="34"/>
  <c r="G519" i="34"/>
  <c r="I518" i="34"/>
  <c r="G518" i="34"/>
  <c r="I517" i="34"/>
  <c r="G517" i="34"/>
  <c r="I516" i="34"/>
  <c r="G516" i="34"/>
  <c r="I515" i="34"/>
  <c r="G515" i="34"/>
  <c r="I514" i="34"/>
  <c r="G514" i="34"/>
  <c r="I513" i="34"/>
  <c r="G513" i="34"/>
  <c r="I512" i="34"/>
  <c r="G512" i="34"/>
  <c r="I511" i="34"/>
  <c r="G511" i="34"/>
  <c r="I510" i="34"/>
  <c r="G510" i="34"/>
  <c r="I509" i="34"/>
  <c r="G509" i="34"/>
  <c r="I508" i="34"/>
  <c r="G508" i="34"/>
  <c r="I507" i="34"/>
  <c r="G507" i="34"/>
  <c r="I506" i="34"/>
  <c r="G506" i="34"/>
  <c r="I505" i="34"/>
  <c r="G505" i="34"/>
  <c r="I504" i="34"/>
  <c r="G504" i="34"/>
  <c r="I503" i="34"/>
  <c r="G503" i="34"/>
  <c r="I502" i="34"/>
  <c r="G502" i="34"/>
  <c r="I501" i="34"/>
  <c r="G501" i="34"/>
  <c r="I500" i="34"/>
  <c r="G500" i="34"/>
  <c r="I499" i="34"/>
  <c r="G499" i="34"/>
  <c r="I498" i="34"/>
  <c r="G498" i="34"/>
  <c r="I497" i="34"/>
  <c r="G497" i="34"/>
  <c r="I496" i="34"/>
  <c r="G496" i="34"/>
  <c r="I495" i="34"/>
  <c r="G495" i="34"/>
  <c r="I494" i="34"/>
  <c r="G494" i="34"/>
  <c r="I493" i="34"/>
  <c r="G493" i="34"/>
  <c r="I492" i="34"/>
  <c r="G492" i="34"/>
  <c r="I491" i="34"/>
  <c r="G491" i="34"/>
  <c r="I490" i="34"/>
  <c r="G490" i="34"/>
  <c r="I489" i="34"/>
  <c r="G489" i="34"/>
  <c r="I488" i="34"/>
  <c r="G488" i="34"/>
  <c r="I487" i="34"/>
  <c r="G487" i="34"/>
  <c r="I486" i="34"/>
  <c r="G486" i="34"/>
  <c r="I485" i="34"/>
  <c r="G485" i="34"/>
  <c r="I484" i="34"/>
  <c r="G484" i="34"/>
  <c r="I483" i="34"/>
  <c r="G483" i="34"/>
  <c r="I482" i="34"/>
  <c r="G482" i="34"/>
  <c r="I481" i="34"/>
  <c r="G481" i="34"/>
  <c r="I480" i="34"/>
  <c r="G480" i="34"/>
  <c r="I479" i="34"/>
  <c r="G479" i="34"/>
  <c r="I478" i="34"/>
  <c r="G478" i="34"/>
  <c r="I477" i="34"/>
  <c r="G477" i="34"/>
  <c r="I476" i="34"/>
  <c r="G476" i="34"/>
  <c r="I475" i="34"/>
  <c r="G475" i="34"/>
  <c r="I474" i="34"/>
  <c r="G474" i="34"/>
  <c r="I473" i="34"/>
  <c r="G473" i="34"/>
  <c r="I472" i="34"/>
  <c r="G472" i="34"/>
  <c r="I471" i="34"/>
  <c r="G471" i="34"/>
  <c r="I470" i="34"/>
  <c r="G470" i="34"/>
  <c r="I469" i="34"/>
  <c r="G469" i="34"/>
  <c r="I468" i="34"/>
  <c r="G468" i="34"/>
  <c r="I467" i="34"/>
  <c r="G467" i="34"/>
  <c r="I466" i="34"/>
  <c r="G466" i="34"/>
  <c r="I465" i="34"/>
  <c r="G465" i="34"/>
  <c r="I464" i="34"/>
  <c r="G464" i="34"/>
  <c r="I463" i="34"/>
  <c r="G463" i="34"/>
  <c r="I462" i="34"/>
  <c r="G462" i="34"/>
  <c r="I461" i="34"/>
  <c r="G461" i="34"/>
  <c r="I460" i="34"/>
  <c r="G460" i="34"/>
  <c r="I459" i="34"/>
  <c r="G459" i="34"/>
  <c r="I458" i="34"/>
  <c r="G458" i="34"/>
  <c r="I457" i="34"/>
  <c r="G457" i="34"/>
  <c r="I456" i="34"/>
  <c r="G456" i="34"/>
  <c r="I455" i="34"/>
  <c r="G455" i="34"/>
  <c r="G454" i="34"/>
  <c r="I453" i="34"/>
  <c r="G453" i="34"/>
  <c r="I452" i="34"/>
  <c r="G452" i="34"/>
  <c r="I451" i="34"/>
  <c r="G451" i="34"/>
  <c r="I450" i="34"/>
  <c r="G450" i="34"/>
  <c r="I449" i="34"/>
  <c r="G449" i="34"/>
  <c r="I448" i="34"/>
  <c r="G448" i="34"/>
  <c r="I447" i="34"/>
  <c r="G447" i="34"/>
  <c r="I446" i="34"/>
  <c r="G446" i="34"/>
  <c r="I445" i="34"/>
  <c r="G445" i="34"/>
  <c r="I444" i="34"/>
  <c r="G444" i="34"/>
  <c r="I443" i="34"/>
  <c r="G443" i="34"/>
  <c r="I442" i="34"/>
  <c r="G442" i="34"/>
  <c r="G798" i="34" s="1"/>
  <c r="I441" i="34"/>
  <c r="G441" i="34"/>
  <c r="I440" i="34"/>
  <c r="I798" i="34" s="1"/>
  <c r="G440" i="34"/>
  <c r="I439" i="34"/>
  <c r="G439" i="34"/>
  <c r="I438" i="34"/>
  <c r="G438" i="34"/>
  <c r="I437" i="34"/>
  <c r="G437" i="34"/>
  <c r="I436" i="34"/>
  <c r="G436" i="34"/>
  <c r="I435" i="34"/>
  <c r="G435" i="34"/>
  <c r="I434" i="34"/>
  <c r="G434" i="34"/>
  <c r="I433" i="34"/>
  <c r="G433" i="34"/>
  <c r="I432" i="34"/>
  <c r="G432" i="34"/>
  <c r="I431" i="34"/>
  <c r="G431" i="34"/>
  <c r="I430" i="34"/>
  <c r="G430" i="34"/>
  <c r="I429" i="34"/>
  <c r="G429" i="34"/>
  <c r="I428" i="34"/>
  <c r="G428" i="34"/>
  <c r="I427" i="34"/>
  <c r="G427" i="34"/>
  <c r="I426" i="34"/>
  <c r="G426" i="34"/>
  <c r="I425" i="34"/>
  <c r="G425" i="34"/>
  <c r="I424" i="34"/>
  <c r="G424" i="34"/>
  <c r="I423" i="34"/>
  <c r="G423" i="34"/>
  <c r="I422" i="34"/>
  <c r="G422" i="34"/>
  <c r="I421" i="34"/>
  <c r="G421" i="34"/>
  <c r="I420" i="34"/>
  <c r="G420" i="34"/>
  <c r="I419" i="34"/>
  <c r="G419" i="34"/>
  <c r="I418" i="34"/>
  <c r="G418" i="34"/>
  <c r="I417" i="34"/>
  <c r="G417" i="34"/>
  <c r="I416" i="34"/>
  <c r="I796" i="34" s="1"/>
  <c r="I806" i="34" s="1"/>
  <c r="G416" i="34"/>
  <c r="G796" i="34" s="1"/>
  <c r="G806" i="34" s="1"/>
  <c r="I415" i="34"/>
  <c r="G415" i="34"/>
  <c r="I414" i="34"/>
  <c r="G414" i="34"/>
  <c r="I413" i="34"/>
  <c r="G413" i="34"/>
  <c r="I412" i="34"/>
  <c r="G412" i="34"/>
  <c r="I411" i="34"/>
  <c r="G411" i="34"/>
  <c r="I410" i="34"/>
  <c r="G410" i="34"/>
  <c r="I409" i="34"/>
  <c r="G409" i="34"/>
  <c r="I408" i="34"/>
  <c r="G408" i="34"/>
  <c r="I407" i="34"/>
  <c r="G407" i="34"/>
  <c r="I406" i="34"/>
  <c r="G406" i="34"/>
  <c r="I405" i="34"/>
  <c r="G405" i="34"/>
  <c r="I404" i="34"/>
  <c r="G404" i="34"/>
  <c r="I403" i="34"/>
  <c r="G403" i="34"/>
  <c r="I402" i="34"/>
  <c r="G402" i="34"/>
  <c r="I401" i="34"/>
  <c r="G401" i="34"/>
  <c r="I400" i="34"/>
  <c r="G400" i="34"/>
  <c r="I399" i="34"/>
  <c r="G399" i="34"/>
  <c r="I398" i="34"/>
  <c r="G398" i="34"/>
  <c r="I397" i="34"/>
  <c r="G397" i="34"/>
  <c r="I396" i="34"/>
  <c r="G396" i="34"/>
  <c r="I395" i="34"/>
  <c r="G395" i="34"/>
  <c r="I394" i="34"/>
  <c r="G394" i="34"/>
  <c r="I393" i="34"/>
  <c r="G393" i="34"/>
  <c r="I392" i="34"/>
  <c r="G392" i="34"/>
  <c r="I391" i="34"/>
  <c r="G391" i="34"/>
  <c r="I390" i="34"/>
  <c r="G390" i="34"/>
  <c r="I389" i="34"/>
  <c r="G389" i="34"/>
  <c r="I388" i="34"/>
  <c r="G388" i="34"/>
  <c r="I387" i="34"/>
  <c r="G387" i="34"/>
  <c r="I386" i="34"/>
  <c r="G386" i="34"/>
  <c r="I385" i="34"/>
  <c r="G385" i="34"/>
  <c r="I384" i="34"/>
  <c r="G384" i="34"/>
  <c r="I383" i="34"/>
  <c r="G383" i="34"/>
  <c r="I382" i="34"/>
  <c r="G382" i="34"/>
  <c r="I381" i="34"/>
  <c r="G381" i="34"/>
  <c r="I380" i="34"/>
  <c r="G380" i="34"/>
  <c r="I379" i="34"/>
  <c r="G379" i="34"/>
  <c r="I378" i="34"/>
  <c r="G378" i="34"/>
  <c r="I377" i="34"/>
  <c r="G377" i="34"/>
  <c r="I376" i="34"/>
  <c r="G376" i="34"/>
  <c r="I375" i="34"/>
  <c r="G375" i="34"/>
  <c r="I374" i="34"/>
  <c r="G374" i="34"/>
  <c r="I373" i="34"/>
  <c r="G373" i="34"/>
  <c r="I372" i="34"/>
  <c r="G372" i="34"/>
  <c r="I371" i="34"/>
  <c r="G371" i="34"/>
  <c r="I370" i="34"/>
  <c r="G370" i="34"/>
  <c r="I369" i="34"/>
  <c r="G369" i="34"/>
  <c r="I368" i="34"/>
  <c r="G368" i="34"/>
  <c r="I367" i="34"/>
  <c r="G367" i="34"/>
  <c r="I366" i="34"/>
  <c r="G366" i="34"/>
  <c r="I365" i="34"/>
  <c r="G365" i="34"/>
  <c r="I364" i="34"/>
  <c r="G364" i="34"/>
  <c r="I363" i="34"/>
  <c r="G363" i="34"/>
  <c r="I362" i="34"/>
  <c r="G362" i="34"/>
  <c r="I361" i="34"/>
  <c r="G361" i="34"/>
  <c r="I360" i="34"/>
  <c r="G360" i="34"/>
  <c r="I359" i="34"/>
  <c r="G359" i="34"/>
  <c r="I358" i="34"/>
  <c r="G358" i="34"/>
  <c r="I357" i="34"/>
  <c r="G357" i="34"/>
  <c r="I356" i="34"/>
  <c r="G356" i="34"/>
  <c r="I355" i="34"/>
  <c r="G355" i="34"/>
  <c r="I354" i="34"/>
  <c r="G354" i="34"/>
  <c r="I353" i="34"/>
  <c r="G353" i="34"/>
  <c r="I352" i="34"/>
  <c r="G352" i="34"/>
  <c r="I351" i="34"/>
  <c r="G351" i="34"/>
  <c r="I350" i="34"/>
  <c r="G350" i="34"/>
  <c r="I349" i="34"/>
  <c r="G349" i="34"/>
  <c r="I348" i="34"/>
  <c r="G348" i="34"/>
  <c r="I347" i="34"/>
  <c r="G347" i="34"/>
  <c r="I346" i="34"/>
  <c r="G346" i="34"/>
  <c r="I345" i="34"/>
  <c r="G345" i="34"/>
  <c r="I344" i="34"/>
  <c r="G344" i="34"/>
  <c r="I343" i="34"/>
  <c r="G343" i="34"/>
  <c r="I342" i="34"/>
  <c r="G342" i="34"/>
  <c r="I341" i="34"/>
  <c r="G341" i="34"/>
  <c r="I340" i="34"/>
  <c r="G340" i="34"/>
  <c r="I339" i="34"/>
  <c r="G339" i="34"/>
  <c r="I338" i="34"/>
  <c r="G338" i="34"/>
  <c r="I337" i="34"/>
  <c r="G337" i="34"/>
  <c r="I336" i="34"/>
  <c r="G336" i="34"/>
  <c r="I335" i="34"/>
  <c r="G335" i="34"/>
  <c r="I334" i="34"/>
  <c r="G334" i="34"/>
  <c r="I333" i="34"/>
  <c r="G333" i="34"/>
  <c r="I332" i="34"/>
  <c r="G332" i="34"/>
  <c r="I331" i="34"/>
  <c r="G331" i="34"/>
  <c r="I330" i="34"/>
  <c r="G330" i="34"/>
  <c r="I329" i="34"/>
  <c r="G329" i="34"/>
  <c r="I328" i="34"/>
  <c r="G328" i="34"/>
  <c r="I327" i="34"/>
  <c r="G327" i="34"/>
  <c r="I326" i="34"/>
  <c r="G326" i="34"/>
  <c r="I325" i="34"/>
  <c r="G325" i="34"/>
  <c r="I324" i="34"/>
  <c r="G324" i="34"/>
  <c r="I323" i="34"/>
  <c r="G323" i="34"/>
  <c r="I322" i="34"/>
  <c r="G322" i="34"/>
  <c r="C148" i="9" s="1"/>
  <c r="I321" i="34"/>
  <c r="G321" i="34"/>
  <c r="I320" i="34"/>
  <c r="G320" i="34"/>
  <c r="I319" i="34"/>
  <c r="G319" i="34"/>
  <c r="I318" i="34"/>
  <c r="I795" i="34" s="1"/>
  <c r="I805" i="34" s="1"/>
  <c r="G318" i="34"/>
  <c r="G795" i="34" s="1"/>
  <c r="G805" i="34" s="1"/>
  <c r="I317" i="34"/>
  <c r="G317" i="34"/>
  <c r="I316" i="34"/>
  <c r="G316" i="34"/>
  <c r="I315" i="34"/>
  <c r="G315" i="34"/>
  <c r="I314" i="34"/>
  <c r="G314" i="34"/>
  <c r="I313" i="34"/>
  <c r="G313" i="34"/>
  <c r="I312" i="34"/>
  <c r="G312" i="34"/>
  <c r="I311" i="34"/>
  <c r="G311" i="34"/>
  <c r="I310" i="34"/>
  <c r="G310" i="34"/>
  <c r="I309" i="34"/>
  <c r="G309" i="34"/>
  <c r="I308" i="34"/>
  <c r="G308" i="34"/>
  <c r="I307" i="34"/>
  <c r="G307" i="34"/>
  <c r="I306" i="34"/>
  <c r="G306" i="34"/>
  <c r="I305" i="34"/>
  <c r="G305" i="34"/>
  <c r="I304" i="34"/>
  <c r="G304" i="34"/>
  <c r="I303" i="34"/>
  <c r="G303" i="34"/>
  <c r="I302" i="34"/>
  <c r="G302" i="34"/>
  <c r="G301" i="34"/>
  <c r="I300" i="34"/>
  <c r="G300" i="34"/>
  <c r="I299" i="34"/>
  <c r="G299" i="34"/>
  <c r="I298" i="34"/>
  <c r="G298" i="34"/>
  <c r="I297" i="34"/>
  <c r="G297" i="34"/>
  <c r="I296" i="34"/>
  <c r="G296" i="34"/>
  <c r="I295" i="34"/>
  <c r="G295" i="34"/>
  <c r="I294" i="34"/>
  <c r="G294" i="34"/>
  <c r="I293" i="34"/>
  <c r="G293" i="34"/>
  <c r="I292" i="34"/>
  <c r="G292" i="34"/>
  <c r="I291" i="34"/>
  <c r="G291" i="34"/>
  <c r="I290" i="34"/>
  <c r="G290" i="34"/>
  <c r="I289" i="34"/>
  <c r="G289" i="34"/>
  <c r="I288" i="34"/>
  <c r="G288" i="34"/>
  <c r="I287" i="34"/>
  <c r="G287" i="34"/>
  <c r="I286" i="34"/>
  <c r="G286" i="34"/>
  <c r="I285" i="34"/>
  <c r="G285" i="34"/>
  <c r="I284" i="34"/>
  <c r="G284" i="34"/>
  <c r="I283" i="34"/>
  <c r="G283" i="34"/>
  <c r="I282" i="34"/>
  <c r="G282" i="34"/>
  <c r="I281" i="34"/>
  <c r="G281" i="34"/>
  <c r="I280" i="34"/>
  <c r="G280" i="34"/>
  <c r="I279" i="34"/>
  <c r="G279" i="34"/>
  <c r="I278" i="34"/>
  <c r="G278" i="34"/>
  <c r="I277" i="34"/>
  <c r="G277" i="34"/>
  <c r="I276" i="34"/>
  <c r="G276" i="34"/>
  <c r="I275" i="34"/>
  <c r="G275" i="34"/>
  <c r="I274" i="34"/>
  <c r="G274" i="34"/>
  <c r="I273" i="34"/>
  <c r="G273" i="34"/>
  <c r="I272" i="34"/>
  <c r="G272" i="34"/>
  <c r="I271" i="34"/>
  <c r="G271" i="34"/>
  <c r="I270" i="34"/>
  <c r="G270" i="34"/>
  <c r="I269" i="34"/>
  <c r="G269" i="34"/>
  <c r="I268" i="34"/>
  <c r="G268" i="34"/>
  <c r="I267" i="34"/>
  <c r="G267" i="34"/>
  <c r="I266" i="34"/>
  <c r="G266" i="34"/>
  <c r="I265" i="34"/>
  <c r="G265" i="34"/>
  <c r="I264" i="34"/>
  <c r="G264" i="34"/>
  <c r="I263" i="34"/>
  <c r="G263" i="34"/>
  <c r="I262" i="34"/>
  <c r="G262" i="34"/>
  <c r="I261" i="34"/>
  <c r="G261" i="34"/>
  <c r="I260" i="34"/>
  <c r="G260" i="34"/>
  <c r="I259" i="34"/>
  <c r="G259" i="34"/>
  <c r="G258" i="34"/>
  <c r="I257" i="34"/>
  <c r="G257" i="34"/>
  <c r="I256" i="34"/>
  <c r="G256" i="34"/>
  <c r="I255" i="34"/>
  <c r="G255" i="34"/>
  <c r="I254" i="34"/>
  <c r="G254" i="34"/>
  <c r="I253" i="34"/>
  <c r="G253" i="34"/>
  <c r="I252" i="34"/>
  <c r="G252" i="34"/>
  <c r="I251" i="34"/>
  <c r="G251" i="34"/>
  <c r="I250" i="34"/>
  <c r="G250" i="34"/>
  <c r="I249" i="34"/>
  <c r="G249" i="34"/>
  <c r="I248" i="34"/>
  <c r="G248" i="34"/>
  <c r="I247" i="34"/>
  <c r="G247" i="34"/>
  <c r="I246" i="34"/>
  <c r="G246" i="34"/>
  <c r="I245" i="34"/>
  <c r="G245" i="34"/>
  <c r="I244" i="34"/>
  <c r="G244" i="34"/>
  <c r="I243" i="34"/>
  <c r="G243" i="34"/>
  <c r="I242" i="34"/>
  <c r="G242" i="34"/>
  <c r="I241" i="34"/>
  <c r="G241" i="34"/>
  <c r="I240" i="34"/>
  <c r="G240" i="34"/>
  <c r="I239" i="34"/>
  <c r="G239" i="34"/>
  <c r="I238" i="34"/>
  <c r="G238" i="34"/>
  <c r="I237" i="34"/>
  <c r="G237" i="34"/>
  <c r="I236" i="34"/>
  <c r="G236" i="34"/>
  <c r="I235" i="34"/>
  <c r="G235" i="34"/>
  <c r="I234" i="34"/>
  <c r="G234" i="34"/>
  <c r="I233" i="34"/>
  <c r="G233" i="34"/>
  <c r="I232" i="34"/>
  <c r="G232" i="34"/>
  <c r="I231" i="34"/>
  <c r="G231" i="34"/>
  <c r="I230" i="34"/>
  <c r="G230" i="34"/>
  <c r="I229" i="34"/>
  <c r="G229" i="34"/>
  <c r="I228" i="34"/>
  <c r="G228" i="34"/>
  <c r="I227" i="34"/>
  <c r="G227" i="34"/>
  <c r="I226" i="34"/>
  <c r="G226" i="34"/>
  <c r="I225" i="34"/>
  <c r="G225" i="34"/>
  <c r="I224" i="34"/>
  <c r="G224" i="34"/>
  <c r="I223" i="34"/>
  <c r="G223" i="34"/>
  <c r="I222" i="34"/>
  <c r="G222" i="34"/>
  <c r="I221" i="34"/>
  <c r="G221" i="34"/>
  <c r="I220" i="34"/>
  <c r="G220" i="34"/>
  <c r="I219" i="34"/>
  <c r="G219" i="34"/>
  <c r="I218" i="34"/>
  <c r="G218" i="34"/>
  <c r="I217" i="34"/>
  <c r="G217" i="34"/>
  <c r="I216" i="34"/>
  <c r="G216" i="34"/>
  <c r="I215" i="34"/>
  <c r="G215" i="34"/>
  <c r="I214" i="34"/>
  <c r="G214" i="34"/>
  <c r="I213" i="34"/>
  <c r="G213" i="34"/>
  <c r="I212" i="34"/>
  <c r="G212" i="34"/>
  <c r="I211" i="34"/>
  <c r="G211" i="34"/>
  <c r="I210" i="34"/>
  <c r="G210" i="34"/>
  <c r="I209" i="34"/>
  <c r="G209" i="34"/>
  <c r="I208" i="34"/>
  <c r="G208" i="34"/>
  <c r="I207" i="34"/>
  <c r="G207" i="34"/>
  <c r="I206" i="34"/>
  <c r="G206" i="34"/>
  <c r="I205" i="34"/>
  <c r="G205" i="34"/>
  <c r="I204" i="34"/>
  <c r="G204" i="34"/>
  <c r="I203" i="34"/>
  <c r="G203" i="34"/>
  <c r="I202" i="34"/>
  <c r="G202" i="34"/>
  <c r="I201" i="34"/>
  <c r="G201" i="34"/>
  <c r="I200" i="34"/>
  <c r="G200" i="34"/>
  <c r="I199" i="34"/>
  <c r="G199" i="34"/>
  <c r="I198" i="34"/>
  <c r="G198" i="34"/>
  <c r="I197" i="34"/>
  <c r="G197" i="34"/>
  <c r="I196" i="34"/>
  <c r="G196" i="34"/>
  <c r="I195" i="34"/>
  <c r="G195" i="34"/>
  <c r="I194" i="34"/>
  <c r="G194" i="34"/>
  <c r="I193" i="34"/>
  <c r="G193" i="34"/>
  <c r="I192" i="34"/>
  <c r="G192" i="34"/>
  <c r="I191" i="34"/>
  <c r="G191" i="34"/>
  <c r="I190" i="34"/>
  <c r="G190" i="34"/>
  <c r="I189" i="34"/>
  <c r="G189" i="34"/>
  <c r="I188" i="34"/>
  <c r="G188" i="34"/>
  <c r="I187" i="34"/>
  <c r="G187" i="34"/>
  <c r="I186" i="34"/>
  <c r="G186" i="34"/>
  <c r="I185" i="34"/>
  <c r="G185" i="34"/>
  <c r="I184" i="34"/>
  <c r="G184" i="34"/>
  <c r="I183" i="34"/>
  <c r="G183" i="34"/>
  <c r="I182" i="34"/>
  <c r="G182" i="34"/>
  <c r="I181" i="34"/>
  <c r="G181" i="34"/>
  <c r="I180" i="34"/>
  <c r="G180" i="34"/>
  <c r="I179" i="34"/>
  <c r="G179" i="34"/>
  <c r="I178" i="34"/>
  <c r="G178" i="34"/>
  <c r="I177" i="34"/>
  <c r="G177" i="34"/>
  <c r="I176" i="34"/>
  <c r="G176" i="34"/>
  <c r="I175" i="34"/>
  <c r="G175" i="34"/>
  <c r="I174" i="34"/>
  <c r="G174" i="34"/>
  <c r="I173" i="34"/>
  <c r="G173" i="34"/>
  <c r="I172" i="34"/>
  <c r="G172" i="34"/>
  <c r="I171" i="34"/>
  <c r="G171" i="34"/>
  <c r="I170" i="34"/>
  <c r="G170" i="34"/>
  <c r="I169" i="34"/>
  <c r="G169" i="34"/>
  <c r="I168" i="34"/>
  <c r="G168" i="34"/>
  <c r="I167" i="34"/>
  <c r="G167" i="34"/>
  <c r="I166" i="34"/>
  <c r="G166" i="34"/>
  <c r="I165" i="34"/>
  <c r="G165" i="34"/>
  <c r="I164" i="34"/>
  <c r="G164" i="34"/>
  <c r="I163" i="34"/>
  <c r="G163" i="34"/>
  <c r="I162" i="34"/>
  <c r="G162" i="34"/>
  <c r="I161" i="34"/>
  <c r="G161" i="34"/>
  <c r="I160" i="34"/>
  <c r="G160" i="34"/>
  <c r="I159" i="34"/>
  <c r="G159" i="34"/>
  <c r="I158" i="34"/>
  <c r="G158" i="34"/>
  <c r="I157" i="34"/>
  <c r="G157" i="34"/>
  <c r="I156" i="34"/>
  <c r="G156" i="34"/>
  <c r="I155" i="34"/>
  <c r="G155" i="34"/>
  <c r="I154" i="34"/>
  <c r="G154" i="34"/>
  <c r="I153" i="34"/>
  <c r="G153" i="34"/>
  <c r="I152" i="34"/>
  <c r="G152" i="34"/>
  <c r="I151" i="34"/>
  <c r="G151" i="34"/>
  <c r="I150" i="34"/>
  <c r="G150" i="34"/>
  <c r="I149" i="34"/>
  <c r="G149" i="34"/>
  <c r="I148" i="34"/>
  <c r="G148" i="34"/>
  <c r="I147" i="34"/>
  <c r="G147" i="34"/>
  <c r="I146" i="34"/>
  <c r="G146" i="34"/>
  <c r="I145" i="34"/>
  <c r="G145" i="34"/>
  <c r="I144" i="34"/>
  <c r="G144" i="34"/>
  <c r="I143" i="34"/>
  <c r="G143" i="34"/>
  <c r="I142" i="34"/>
  <c r="G142" i="34"/>
  <c r="I141" i="34"/>
  <c r="G141" i="34"/>
  <c r="I140" i="34"/>
  <c r="G140" i="34"/>
  <c r="I139" i="34"/>
  <c r="G139" i="34"/>
  <c r="I138" i="34"/>
  <c r="G138" i="34"/>
  <c r="I137" i="34"/>
  <c r="G137" i="34"/>
  <c r="I136" i="34"/>
  <c r="G136" i="34"/>
  <c r="I135" i="34"/>
  <c r="G135" i="34"/>
  <c r="I134" i="34"/>
  <c r="G134" i="34"/>
  <c r="I133" i="34"/>
  <c r="G133" i="34"/>
  <c r="I132" i="34"/>
  <c r="G132" i="34"/>
  <c r="I131" i="34"/>
  <c r="G131" i="34"/>
  <c r="I130" i="34"/>
  <c r="G130" i="34"/>
  <c r="I129" i="34"/>
  <c r="G129" i="34"/>
  <c r="I128" i="34"/>
  <c r="G128" i="34"/>
  <c r="I127" i="34"/>
  <c r="G127" i="34"/>
  <c r="I126" i="34"/>
  <c r="G126" i="34"/>
  <c r="I125" i="34"/>
  <c r="G125" i="34"/>
  <c r="I124" i="34"/>
  <c r="G124" i="34"/>
  <c r="I123" i="34"/>
  <c r="G123" i="34"/>
  <c r="I122" i="34"/>
  <c r="G122" i="34"/>
  <c r="I121" i="34"/>
  <c r="G121" i="34"/>
  <c r="I120" i="34"/>
  <c r="G120" i="34"/>
  <c r="I119" i="34"/>
  <c r="G119" i="34"/>
  <c r="I118" i="34"/>
  <c r="G118" i="34"/>
  <c r="I117" i="34"/>
  <c r="G117" i="34"/>
  <c r="I116" i="34"/>
  <c r="G116" i="34"/>
  <c r="I115" i="34"/>
  <c r="G115" i="34"/>
  <c r="I114" i="34"/>
  <c r="G114" i="34"/>
  <c r="I113" i="34"/>
  <c r="G113" i="34"/>
  <c r="I112" i="34"/>
  <c r="G112" i="34"/>
  <c r="I111" i="34"/>
  <c r="G111" i="34"/>
  <c r="I110" i="34"/>
  <c r="G110" i="34"/>
  <c r="I109" i="34"/>
  <c r="G109" i="34"/>
  <c r="I108" i="34"/>
  <c r="G108" i="34"/>
  <c r="I107" i="34"/>
  <c r="G107" i="34"/>
  <c r="I106" i="34"/>
  <c r="G106" i="34"/>
  <c r="I105" i="34"/>
  <c r="G105" i="34"/>
  <c r="I104" i="34"/>
  <c r="G104" i="34"/>
  <c r="I103" i="34"/>
  <c r="G103" i="34"/>
  <c r="I102" i="34"/>
  <c r="G102" i="34"/>
  <c r="I101" i="34"/>
  <c r="G101" i="34"/>
  <c r="I100" i="34"/>
  <c r="G100" i="34"/>
  <c r="I99" i="34"/>
  <c r="G99" i="34"/>
  <c r="I98" i="34"/>
  <c r="G98" i="34"/>
  <c r="I97" i="34"/>
  <c r="G97" i="34"/>
  <c r="I96" i="34"/>
  <c r="G96" i="34"/>
  <c r="I95" i="34"/>
  <c r="G95" i="34"/>
  <c r="I94" i="34"/>
  <c r="G94" i="34"/>
  <c r="I93" i="34"/>
  <c r="G93" i="34"/>
  <c r="I92" i="34"/>
  <c r="G92" i="34"/>
  <c r="I91" i="34"/>
  <c r="G91" i="34"/>
  <c r="I90" i="34"/>
  <c r="G90" i="34"/>
  <c r="I89" i="34"/>
  <c r="G89" i="34"/>
  <c r="I88" i="34"/>
  <c r="G88" i="34"/>
  <c r="I87" i="34"/>
  <c r="G87" i="34"/>
  <c r="I86" i="34"/>
  <c r="G86" i="34"/>
  <c r="I85" i="34"/>
  <c r="G85" i="34"/>
  <c r="I84" i="34"/>
  <c r="G84" i="34"/>
  <c r="I83" i="34"/>
  <c r="G83" i="34"/>
  <c r="I82" i="34"/>
  <c r="G82" i="34"/>
  <c r="I81" i="34"/>
  <c r="G81" i="34"/>
  <c r="I80" i="34"/>
  <c r="G80" i="34"/>
  <c r="I79" i="34"/>
  <c r="G79" i="34"/>
  <c r="I78" i="34"/>
  <c r="G78" i="34"/>
  <c r="I77" i="34"/>
  <c r="G77" i="34"/>
  <c r="I76" i="34"/>
  <c r="G76" i="34"/>
  <c r="I75" i="34"/>
  <c r="G75" i="34"/>
  <c r="I74" i="34"/>
  <c r="G74" i="34"/>
  <c r="I73" i="34"/>
  <c r="G73" i="34"/>
  <c r="I72" i="34"/>
  <c r="G72" i="34"/>
  <c r="I71" i="34"/>
  <c r="G71" i="34"/>
  <c r="I70" i="34"/>
  <c r="G70" i="34"/>
  <c r="I69" i="34"/>
  <c r="G69" i="34"/>
  <c r="I68" i="34"/>
  <c r="G68" i="34"/>
  <c r="I67" i="34"/>
  <c r="G67" i="34"/>
  <c r="I66" i="34"/>
  <c r="G66" i="34"/>
  <c r="I65" i="34"/>
  <c r="G65" i="34"/>
  <c r="I64" i="34"/>
  <c r="G64" i="34"/>
  <c r="I63" i="34"/>
  <c r="G63" i="34"/>
  <c r="I62" i="34"/>
  <c r="G62" i="34"/>
  <c r="I61" i="34"/>
  <c r="G61" i="34"/>
  <c r="I60" i="34"/>
  <c r="G60" i="34"/>
  <c r="I59" i="34"/>
  <c r="G59" i="34"/>
  <c r="I58" i="34"/>
  <c r="G58" i="34"/>
  <c r="I57" i="34"/>
  <c r="G57" i="34"/>
  <c r="I56" i="34"/>
  <c r="G56" i="34"/>
  <c r="I55" i="34"/>
  <c r="G55" i="34"/>
  <c r="I54" i="34"/>
  <c r="G54" i="34"/>
  <c r="I53" i="34"/>
  <c r="G53" i="34"/>
  <c r="I52" i="34"/>
  <c r="G52" i="34"/>
  <c r="I51" i="34"/>
  <c r="G51" i="34"/>
  <c r="I50" i="34"/>
  <c r="G50" i="34"/>
  <c r="I49" i="34"/>
  <c r="G49" i="34"/>
  <c r="I48" i="34"/>
  <c r="G48" i="34"/>
  <c r="I47" i="34"/>
  <c r="G47" i="34"/>
  <c r="I46" i="34"/>
  <c r="G46" i="34"/>
  <c r="I45" i="34"/>
  <c r="G45" i="34"/>
  <c r="I44" i="34"/>
  <c r="G44" i="34"/>
  <c r="I43" i="34"/>
  <c r="G43" i="34"/>
  <c r="I42" i="34"/>
  <c r="G42" i="34"/>
  <c r="I41" i="34"/>
  <c r="G41" i="34"/>
  <c r="I40" i="34"/>
  <c r="G40" i="34"/>
  <c r="I39" i="34"/>
  <c r="G39" i="34"/>
  <c r="I38" i="34"/>
  <c r="G38" i="34"/>
  <c r="I37" i="34"/>
  <c r="G37" i="34"/>
  <c r="I36" i="34"/>
  <c r="G36" i="34"/>
  <c r="I35" i="34"/>
  <c r="G35" i="34"/>
  <c r="I34" i="34"/>
  <c r="G34" i="34"/>
  <c r="I33" i="34"/>
  <c r="G33" i="34"/>
  <c r="I32" i="34"/>
  <c r="G32" i="34"/>
  <c r="I31" i="34"/>
  <c r="G31" i="34"/>
  <c r="I30" i="34"/>
  <c r="G30" i="34"/>
  <c r="I29" i="34"/>
  <c r="G29" i="34"/>
  <c r="I28" i="34"/>
  <c r="G28" i="34"/>
  <c r="I27" i="34"/>
  <c r="G27" i="34"/>
  <c r="I26" i="34"/>
  <c r="G26" i="34"/>
  <c r="I25" i="34"/>
  <c r="G25" i="34"/>
  <c r="I24" i="34"/>
  <c r="G24" i="34"/>
  <c r="I23" i="34"/>
  <c r="G23" i="34"/>
  <c r="I22" i="34"/>
  <c r="G22" i="34"/>
  <c r="I21" i="34"/>
  <c r="G21" i="34"/>
  <c r="I20" i="34"/>
  <c r="G20" i="34"/>
  <c r="I19" i="34"/>
  <c r="G19" i="34"/>
  <c r="I18" i="34"/>
  <c r="G18" i="34"/>
  <c r="I17" i="34"/>
  <c r="G17" i="34"/>
  <c r="I16" i="34"/>
  <c r="G16" i="34"/>
  <c r="I15" i="34"/>
  <c r="D21" i="9" s="1"/>
  <c r="G15" i="34"/>
  <c r="I14" i="34"/>
  <c r="G14" i="34"/>
  <c r="I13" i="34"/>
  <c r="G13" i="34"/>
  <c r="I12" i="34"/>
  <c r="G12" i="34"/>
  <c r="I11" i="34"/>
  <c r="G11" i="34"/>
  <c r="I10" i="34"/>
  <c r="G10" i="34"/>
  <c r="C52" i="9" s="1"/>
  <c r="I9" i="34"/>
  <c r="G9" i="34"/>
  <c r="I8" i="34"/>
  <c r="G8" i="34"/>
  <c r="I7" i="34"/>
  <c r="G7" i="34"/>
  <c r="I6" i="34"/>
  <c r="G6" i="34"/>
  <c r="G794" i="34" s="1"/>
  <c r="I5" i="34"/>
  <c r="G5" i="34"/>
  <c r="E123" i="32"/>
  <c r="E122" i="32"/>
  <c r="E121" i="32"/>
  <c r="E120" i="32"/>
  <c r="E119" i="32"/>
  <c r="E118" i="32"/>
  <c r="E117" i="32"/>
  <c r="E116" i="32"/>
  <c r="E115" i="32"/>
  <c r="E114" i="32"/>
  <c r="E113" i="32"/>
  <c r="E112" i="32"/>
  <c r="E111" i="32"/>
  <c r="E110" i="32"/>
  <c r="E109" i="32"/>
  <c r="E108" i="32"/>
  <c r="E107" i="32"/>
  <c r="E106" i="32"/>
  <c r="E105" i="32"/>
  <c r="E104" i="32"/>
  <c r="E103" i="32"/>
  <c r="E102" i="32"/>
  <c r="E101" i="32"/>
  <c r="E100" i="32"/>
  <c r="E99" i="32"/>
  <c r="E98" i="32"/>
  <c r="E97" i="32"/>
  <c r="E96" i="32"/>
  <c r="E95" i="32"/>
  <c r="E94" i="32"/>
  <c r="E93" i="32"/>
  <c r="E92" i="32"/>
  <c r="E91" i="32"/>
  <c r="E90" i="32"/>
  <c r="E89" i="32"/>
  <c r="E88" i="32"/>
  <c r="E87" i="32"/>
  <c r="E86" i="32"/>
  <c r="E85" i="32"/>
  <c r="E84" i="32"/>
  <c r="E83" i="32"/>
  <c r="E82" i="32"/>
  <c r="E81" i="32"/>
  <c r="E80" i="32"/>
  <c r="E79" i="32"/>
  <c r="E78" i="32"/>
  <c r="E77" i="32"/>
  <c r="E76" i="32"/>
  <c r="E75" i="32"/>
  <c r="E74" i="32"/>
  <c r="E73" i="32"/>
  <c r="E72" i="32"/>
  <c r="E71" i="32"/>
  <c r="E70" i="32"/>
  <c r="E69" i="32"/>
  <c r="E68" i="32"/>
  <c r="E67" i="32"/>
  <c r="E66" i="32"/>
  <c r="E65" i="32"/>
  <c r="E64" i="32"/>
  <c r="E63" i="32"/>
  <c r="E62" i="32"/>
  <c r="E61" i="32"/>
  <c r="E60" i="32"/>
  <c r="E59" i="32"/>
  <c r="E58" i="32"/>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6" i="32"/>
  <c r="E5" i="32"/>
  <c r="D223" i="29"/>
  <c r="C223" i="29"/>
  <c r="E222" i="29"/>
  <c r="E221" i="29"/>
  <c r="E220" i="29"/>
  <c r="E219" i="29"/>
  <c r="E218" i="29"/>
  <c r="E215" i="29"/>
  <c r="E214" i="29"/>
  <c r="E213" i="29"/>
  <c r="E212" i="29"/>
  <c r="E211" i="29"/>
  <c r="E210" i="29"/>
  <c r="E209" i="29"/>
  <c r="E208" i="29"/>
  <c r="E207" i="29"/>
  <c r="E206" i="29"/>
  <c r="E205" i="29"/>
  <c r="E197" i="29"/>
  <c r="E196" i="29"/>
  <c r="E194" i="29"/>
  <c r="E193" i="29"/>
  <c r="E192" i="29"/>
  <c r="E187" i="29"/>
  <c r="E186" i="29"/>
  <c r="E185" i="29"/>
  <c r="E184" i="29"/>
  <c r="E183" i="29"/>
  <c r="E182" i="29"/>
  <c r="E179" i="29"/>
  <c r="E178" i="29"/>
  <c r="E177" i="29"/>
  <c r="E176" i="29"/>
  <c r="E175" i="29"/>
  <c r="E174" i="29"/>
  <c r="E173" i="29"/>
  <c r="E172" i="29"/>
  <c r="E171" i="29"/>
  <c r="E170" i="29"/>
  <c r="E169" i="29"/>
  <c r="E168" i="29"/>
  <c r="E167" i="29"/>
  <c r="E164" i="29"/>
  <c r="E163" i="29"/>
  <c r="E162" i="29"/>
  <c r="E161" i="29"/>
  <c r="E160" i="29"/>
  <c r="E159" i="29"/>
  <c r="E158" i="29"/>
  <c r="E157" i="29"/>
  <c r="E156" i="29"/>
  <c r="E154" i="29"/>
  <c r="E153" i="29"/>
  <c r="E152" i="29"/>
  <c r="E151" i="29"/>
  <c r="E144" i="29"/>
  <c r="E142" i="29"/>
  <c r="E141" i="29"/>
  <c r="E140" i="29"/>
  <c r="E139" i="29"/>
  <c r="E138" i="29"/>
  <c r="D138" i="29"/>
  <c r="I582" i="34" s="1"/>
  <c r="E134" i="29"/>
  <c r="E133" i="29"/>
  <c r="E132" i="29"/>
  <c r="E129" i="29"/>
  <c r="E128" i="29"/>
  <c r="E127" i="29"/>
  <c r="E126" i="29"/>
  <c r="E125" i="29"/>
  <c r="E124" i="29"/>
  <c r="E123" i="29"/>
  <c r="E122" i="29"/>
  <c r="E121" i="29"/>
  <c r="E120" i="29"/>
  <c r="E119" i="29"/>
  <c r="E114" i="29"/>
  <c r="D114" i="29"/>
  <c r="I520" i="34" s="1"/>
  <c r="E113" i="29"/>
  <c r="D113" i="29"/>
  <c r="E112" i="29"/>
  <c r="E111" i="29"/>
  <c r="E110" i="29"/>
  <c r="E109" i="29"/>
  <c r="E108" i="29"/>
  <c r="E107" i="29"/>
  <c r="E106" i="29"/>
  <c r="D105" i="29"/>
  <c r="I454" i="34" s="1"/>
  <c r="E104" i="29"/>
  <c r="E103" i="29"/>
  <c r="E102" i="29"/>
  <c r="E101" i="29"/>
  <c r="E100" i="29"/>
  <c r="E99" i="29"/>
  <c r="E98" i="29"/>
  <c r="E97" i="29"/>
  <c r="E96" i="29"/>
  <c r="E95" i="29"/>
  <c r="E94" i="29"/>
  <c r="E93" i="29"/>
  <c r="E92" i="29"/>
  <c r="E91" i="29"/>
  <c r="E90" i="29"/>
  <c r="E89" i="29"/>
  <c r="E88" i="29"/>
  <c r="E87" i="29"/>
  <c r="E86" i="29"/>
  <c r="E83" i="29"/>
  <c r="E82" i="29"/>
  <c r="E81" i="29"/>
  <c r="E80" i="29"/>
  <c r="E79" i="29"/>
  <c r="E78" i="29"/>
  <c r="E77" i="29"/>
  <c r="E76" i="29"/>
  <c r="E75" i="29"/>
  <c r="E74" i="29"/>
  <c r="E73" i="29"/>
  <c r="E72" i="29"/>
  <c r="E71" i="29"/>
  <c r="E70" i="29"/>
  <c r="E69" i="29"/>
  <c r="E68" i="29"/>
  <c r="E67" i="29"/>
  <c r="E66" i="29"/>
  <c r="E65" i="29"/>
  <c r="E64" i="29"/>
  <c r="E63" i="29"/>
  <c r="E62" i="29"/>
  <c r="E61" i="29"/>
  <c r="E60" i="29"/>
  <c r="D59" i="29"/>
  <c r="I301" i="34" s="1"/>
  <c r="E58" i="29"/>
  <c r="E57" i="29"/>
  <c r="E56" i="29"/>
  <c r="E55" i="29"/>
  <c r="E54" i="29"/>
  <c r="E53" i="29"/>
  <c r="E52" i="29"/>
  <c r="E51" i="29"/>
  <c r="E50" i="29"/>
  <c r="E49" i="29"/>
  <c r="D48" i="29"/>
  <c r="I258" i="34" s="1"/>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20" i="29"/>
  <c r="E19" i="29"/>
  <c r="E18" i="29"/>
  <c r="E17" i="29"/>
  <c r="E16" i="29"/>
  <c r="E15" i="29"/>
  <c r="E14" i="29"/>
  <c r="E13" i="29"/>
  <c r="E12" i="29"/>
  <c r="E11" i="29"/>
  <c r="E10" i="29"/>
  <c r="E9" i="29"/>
  <c r="E8" i="29"/>
  <c r="E7" i="29"/>
  <c r="E6" i="29"/>
  <c r="E5" i="29"/>
  <c r="C287" i="9"/>
  <c r="C286" i="9"/>
  <c r="C285" i="9"/>
  <c r="C284" i="9"/>
  <c r="C283" i="9"/>
  <c r="C281" i="9"/>
  <c r="C271" i="9"/>
  <c r="C270" i="9"/>
  <c r="C267" i="9"/>
  <c r="C268" i="9" s="1"/>
  <c r="C264" i="9"/>
  <c r="C263" i="9"/>
  <c r="C262" i="9"/>
  <c r="C261" i="9"/>
  <c r="C260" i="9"/>
  <c r="C259" i="9"/>
  <c r="C258" i="9"/>
  <c r="C257" i="9"/>
  <c r="C256" i="9"/>
  <c r="C255" i="9"/>
  <c r="C254" i="9"/>
  <c r="C253" i="9"/>
  <c r="C252" i="9"/>
  <c r="C251" i="9"/>
  <c r="C250" i="9"/>
  <c r="C248" i="9"/>
  <c r="C247" i="9"/>
  <c r="C246" i="9"/>
  <c r="C245" i="9"/>
  <c r="C244" i="9"/>
  <c r="C243" i="9"/>
  <c r="C242" i="9"/>
  <c r="C241" i="9"/>
  <c r="C240" i="9"/>
  <c r="C239" i="9"/>
  <c r="C238" i="9"/>
  <c r="C237" i="9"/>
  <c r="C236" i="9"/>
  <c r="C235" i="9"/>
  <c r="C234" i="9"/>
  <c r="C231" i="9"/>
  <c r="C232" i="9" s="1"/>
  <c r="C222" i="9"/>
  <c r="C221" i="9"/>
  <c r="C220" i="9"/>
  <c r="C219" i="9"/>
  <c r="C210" i="9"/>
  <c r="C209" i="9"/>
  <c r="C208" i="9"/>
  <c r="C200" i="9"/>
  <c r="C201" i="9" s="1"/>
  <c r="C192" i="9"/>
  <c r="C191" i="9"/>
  <c r="D180" i="9"/>
  <c r="C180" i="9"/>
  <c r="E179" i="9"/>
  <c r="F179" i="9" s="1"/>
  <c r="E178" i="9"/>
  <c r="F178" i="9" s="1"/>
  <c r="F177" i="9"/>
  <c r="F176" i="9"/>
  <c r="F175" i="9"/>
  <c r="D155" i="9"/>
  <c r="C153" i="9"/>
  <c r="C152" i="9"/>
  <c r="C151" i="9"/>
  <c r="C150" i="9"/>
  <c r="C149" i="9"/>
  <c r="D132" i="9"/>
  <c r="C130" i="9"/>
  <c r="C129" i="9"/>
  <c r="C128" i="9"/>
  <c r="C127" i="9"/>
  <c r="C126" i="9"/>
  <c r="C125" i="9"/>
  <c r="C117" i="9"/>
  <c r="D118" i="9" s="1"/>
  <c r="F118" i="9" s="1"/>
  <c r="E116" i="9"/>
  <c r="E117" i="9" s="1"/>
  <c r="F115" i="9"/>
  <c r="F109" i="9"/>
  <c r="C108" i="9"/>
  <c r="E107" i="9"/>
  <c r="E108" i="9" s="1"/>
  <c r="K100" i="9"/>
  <c r="J100" i="9"/>
  <c r="H100" i="9"/>
  <c r="F100" i="9"/>
  <c r="E100" i="9"/>
  <c r="D100" i="9"/>
  <c r="C100" i="9"/>
  <c r="D101" i="9" s="1"/>
  <c r="G101" i="9" s="1"/>
  <c r="M101" i="9" s="1"/>
  <c r="I99" i="9"/>
  <c r="I100" i="9" s="1"/>
  <c r="G99" i="9"/>
  <c r="G100" i="9" s="1"/>
  <c r="F81" i="9"/>
  <c r="E81" i="9"/>
  <c r="D81" i="9"/>
  <c r="G80" i="9"/>
  <c r="G79" i="9"/>
  <c r="G78" i="9"/>
  <c r="G77" i="9"/>
  <c r="G76" i="9"/>
  <c r="G75" i="9"/>
  <c r="G74" i="9"/>
  <c r="G73" i="9"/>
  <c r="G72" i="9"/>
  <c r="G71" i="9"/>
  <c r="G70" i="9"/>
  <c r="G69" i="9"/>
  <c r="G68" i="9"/>
  <c r="G67" i="9"/>
  <c r="G66" i="9"/>
  <c r="G65" i="9"/>
  <c r="G64" i="9"/>
  <c r="G63" i="9"/>
  <c r="D56" i="9"/>
  <c r="C55" i="9"/>
  <c r="C54" i="9"/>
  <c r="F43" i="9"/>
  <c r="E42" i="9"/>
  <c r="D42" i="9"/>
  <c r="C42" i="9"/>
  <c r="E41" i="9"/>
  <c r="D41" i="9"/>
  <c r="C41" i="9"/>
  <c r="E40" i="9"/>
  <c r="D40" i="9"/>
  <c r="C40" i="9"/>
  <c r="E39" i="9"/>
  <c r="D39" i="9"/>
  <c r="C39" i="9"/>
  <c r="H31" i="9"/>
  <c r="G30" i="9"/>
  <c r="E30" i="9"/>
  <c r="D30" i="9"/>
  <c r="G28" i="9"/>
  <c r="E28" i="9"/>
  <c r="D28" i="9"/>
  <c r="H24" i="9"/>
  <c r="G23" i="9"/>
  <c r="G21" i="9"/>
  <c r="E21" i="9"/>
  <c r="E23" i="9" s="1"/>
  <c r="F23" i="9" s="1"/>
  <c r="D67" i="7"/>
  <c r="L21" i="7"/>
  <c r="I20" i="7"/>
  <c r="H20" i="7"/>
  <c r="G20" i="7"/>
  <c r="F20" i="7"/>
  <c r="E20" i="7"/>
  <c r="C20" i="7"/>
  <c r="J19" i="7"/>
  <c r="K19" i="7" s="1"/>
  <c r="K18" i="7"/>
  <c r="K17" i="7"/>
  <c r="K16" i="7"/>
  <c r="K15" i="7"/>
  <c r="D15" i="7"/>
  <c r="D20" i="7" s="1"/>
  <c r="I13" i="7"/>
  <c r="K13" i="7" s="1"/>
  <c r="Y211" i="6"/>
  <c r="Y212" i="6" s="1"/>
  <c r="X211" i="6"/>
  <c r="W211" i="6"/>
  <c r="V211" i="6"/>
  <c r="T211" i="6"/>
  <c r="S211" i="6"/>
  <c r="R211" i="6"/>
  <c r="Q211" i="6"/>
  <c r="P211" i="6"/>
  <c r="M211" i="6"/>
  <c r="L211" i="6"/>
  <c r="E210" i="6"/>
  <c r="E211" i="6" s="1"/>
  <c r="K208" i="6"/>
  <c r="B208" i="6"/>
  <c r="F208" i="6" s="1"/>
  <c r="F207" i="6"/>
  <c r="Z207" i="6" s="1"/>
  <c r="B206" i="6"/>
  <c r="F206" i="6" s="1"/>
  <c r="B205" i="6"/>
  <c r="F205" i="6" s="1"/>
  <c r="Z204" i="6"/>
  <c r="F204" i="6"/>
  <c r="B203" i="6"/>
  <c r="F203" i="6" s="1"/>
  <c r="F202" i="6"/>
  <c r="Z202" i="6" s="1"/>
  <c r="B201" i="6"/>
  <c r="F201" i="6" s="1"/>
  <c r="B200" i="6"/>
  <c r="F200" i="6" s="1"/>
  <c r="Z199" i="6"/>
  <c r="F199" i="6"/>
  <c r="B198" i="6"/>
  <c r="F198" i="6" s="1"/>
  <c r="K198" i="6" s="1"/>
  <c r="K197" i="6"/>
  <c r="Z197" i="6" s="1"/>
  <c r="F197" i="6"/>
  <c r="B197" i="6"/>
  <c r="K196" i="6"/>
  <c r="B196" i="6"/>
  <c r="F196" i="6" s="1"/>
  <c r="I195" i="6"/>
  <c r="Z195" i="6" s="1"/>
  <c r="F195" i="6"/>
  <c r="B195" i="6"/>
  <c r="K194" i="6"/>
  <c r="B194" i="6"/>
  <c r="F194" i="6" s="1"/>
  <c r="F193" i="6"/>
  <c r="Z193" i="6" s="1"/>
  <c r="Z192" i="6"/>
  <c r="F192" i="6"/>
  <c r="K191" i="6"/>
  <c r="B191" i="6"/>
  <c r="F191" i="6" s="1"/>
  <c r="N190" i="6"/>
  <c r="Z190" i="6" s="1"/>
  <c r="F190" i="6"/>
  <c r="B190" i="6"/>
  <c r="B189" i="6"/>
  <c r="F189" i="6" s="1"/>
  <c r="N189" i="6" s="1"/>
  <c r="N188" i="6"/>
  <c r="Z188" i="6" s="1"/>
  <c r="F188" i="6"/>
  <c r="B188" i="6"/>
  <c r="B187" i="6"/>
  <c r="F187" i="6" s="1"/>
  <c r="B186" i="6"/>
  <c r="F186" i="6" s="1"/>
  <c r="N185" i="6"/>
  <c r="B185" i="6"/>
  <c r="F185" i="6" s="1"/>
  <c r="N184" i="6"/>
  <c r="B184" i="6"/>
  <c r="F184" i="6" s="1"/>
  <c r="B183" i="6"/>
  <c r="F183" i="6" s="1"/>
  <c r="F182" i="6"/>
  <c r="Z182" i="6" s="1"/>
  <c r="B181" i="6"/>
  <c r="F181" i="6" s="1"/>
  <c r="F180" i="6"/>
  <c r="Z180" i="6" s="1"/>
  <c r="B179" i="6"/>
  <c r="F179" i="6" s="1"/>
  <c r="D178" i="6"/>
  <c r="B178" i="6"/>
  <c r="F178" i="6" s="1"/>
  <c r="K178" i="6" s="1"/>
  <c r="B177" i="6"/>
  <c r="B176" i="6"/>
  <c r="F176" i="6" s="1"/>
  <c r="D175" i="6"/>
  <c r="C42" i="6" s="1"/>
  <c r="B175" i="6"/>
  <c r="F175" i="6" s="1"/>
  <c r="B174" i="6"/>
  <c r="F174" i="6" s="1"/>
  <c r="Z174" i="6" s="1"/>
  <c r="B173" i="6"/>
  <c r="F173" i="6" s="1"/>
  <c r="B172" i="6"/>
  <c r="F172" i="6" s="1"/>
  <c r="A172" i="6"/>
  <c r="F171" i="6"/>
  <c r="B171" i="6"/>
  <c r="B170" i="6"/>
  <c r="F170" i="6" s="1"/>
  <c r="F169" i="6"/>
  <c r="B169" i="6"/>
  <c r="F168" i="6"/>
  <c r="B168" i="6"/>
  <c r="F167" i="6"/>
  <c r="B167" i="6"/>
  <c r="B166" i="6"/>
  <c r="F166" i="6" s="1"/>
  <c r="F165" i="6"/>
  <c r="B165" i="6"/>
  <c r="B164" i="6"/>
  <c r="K163" i="6"/>
  <c r="B163" i="6"/>
  <c r="F163" i="6" s="1"/>
  <c r="F162" i="6"/>
  <c r="Z162" i="6" s="1"/>
  <c r="B161" i="6"/>
  <c r="F161" i="6" s="1"/>
  <c r="K161" i="6" s="1"/>
  <c r="F160" i="6"/>
  <c r="Z160" i="6" s="1"/>
  <c r="F159" i="6"/>
  <c r="B159" i="6"/>
  <c r="B158" i="6"/>
  <c r="F158" i="6" s="1"/>
  <c r="F157" i="6"/>
  <c r="N157" i="6" s="1"/>
  <c r="D157" i="6"/>
  <c r="B157" i="6"/>
  <c r="F156" i="6"/>
  <c r="N156" i="6" s="1"/>
  <c r="Z156" i="6" s="1"/>
  <c r="B156" i="6"/>
  <c r="Z155" i="6"/>
  <c r="J155" i="6"/>
  <c r="F155" i="6"/>
  <c r="B155" i="6"/>
  <c r="F154" i="6"/>
  <c r="J154" i="6" s="1"/>
  <c r="Z154" i="6" s="1"/>
  <c r="B154" i="6"/>
  <c r="K153" i="6"/>
  <c r="Z153" i="6" s="1"/>
  <c r="F153" i="6"/>
  <c r="K152" i="6"/>
  <c r="F152" i="6"/>
  <c r="Z152" i="6" s="1"/>
  <c r="D151" i="6"/>
  <c r="F151" i="6" s="1"/>
  <c r="B151" i="6"/>
  <c r="B150" i="6"/>
  <c r="F150" i="6" s="1"/>
  <c r="F149" i="6"/>
  <c r="K149" i="6" s="1"/>
  <c r="F148" i="6"/>
  <c r="F147" i="6"/>
  <c r="Z147" i="6" s="1"/>
  <c r="F146" i="6"/>
  <c r="N146" i="6" s="1"/>
  <c r="B146" i="6"/>
  <c r="K145" i="6"/>
  <c r="B145" i="6"/>
  <c r="F145" i="6" s="1"/>
  <c r="F144" i="6"/>
  <c r="F143" i="6"/>
  <c r="F142" i="6"/>
  <c r="Z142" i="6" s="1"/>
  <c r="N141" i="6"/>
  <c r="F141" i="6"/>
  <c r="B141" i="6"/>
  <c r="F140" i="6"/>
  <c r="Z140" i="6" s="1"/>
  <c r="F139" i="6"/>
  <c r="Z139" i="6" s="1"/>
  <c r="N138" i="6"/>
  <c r="F138" i="6"/>
  <c r="B138" i="6"/>
  <c r="F137" i="6"/>
  <c r="Z137" i="6" s="1"/>
  <c r="F136" i="6"/>
  <c r="Z136" i="6" s="1"/>
  <c r="H135" i="6"/>
  <c r="F135" i="6"/>
  <c r="B135" i="6"/>
  <c r="H134" i="6"/>
  <c r="B134" i="6"/>
  <c r="F134" i="6" s="1"/>
  <c r="F133" i="6"/>
  <c r="Z133" i="6" s="1"/>
  <c r="Z132" i="6"/>
  <c r="B132" i="6"/>
  <c r="F132" i="6" s="1"/>
  <c r="H132" i="6" s="1"/>
  <c r="J131" i="6"/>
  <c r="F131" i="6"/>
  <c r="Z131" i="6" s="1"/>
  <c r="F130" i="6"/>
  <c r="Z130" i="6" s="1"/>
  <c r="F129" i="6"/>
  <c r="B129" i="6"/>
  <c r="F128" i="6"/>
  <c r="B128" i="6"/>
  <c r="Z127" i="6"/>
  <c r="F127" i="6"/>
  <c r="Z126" i="6"/>
  <c r="F126" i="6"/>
  <c r="Z125" i="6"/>
  <c r="F125" i="6"/>
  <c r="Z124" i="6"/>
  <c r="F124" i="6"/>
  <c r="K120" i="6"/>
  <c r="B120" i="6"/>
  <c r="F120" i="6" s="1"/>
  <c r="F119" i="6"/>
  <c r="B119" i="6"/>
  <c r="B118" i="6"/>
  <c r="F118" i="6" s="1"/>
  <c r="K118" i="6" s="1"/>
  <c r="F117" i="6"/>
  <c r="B117" i="6"/>
  <c r="F116" i="6"/>
  <c r="Z116" i="6" s="1"/>
  <c r="B115" i="6"/>
  <c r="F115" i="6" s="1"/>
  <c r="B114" i="6"/>
  <c r="F114" i="6" s="1"/>
  <c r="K114" i="6" s="1"/>
  <c r="F113" i="6"/>
  <c r="Z113" i="6" s="1"/>
  <c r="F112" i="6"/>
  <c r="C112" i="6"/>
  <c r="B112" i="6"/>
  <c r="Z111" i="6"/>
  <c r="F111" i="6"/>
  <c r="Z110" i="6"/>
  <c r="F110" i="6"/>
  <c r="F109" i="6"/>
  <c r="Z109" i="6" s="1"/>
  <c r="F108" i="6"/>
  <c r="B107" i="6"/>
  <c r="F107" i="6" s="1"/>
  <c r="Z106" i="6"/>
  <c r="I106" i="6"/>
  <c r="F106" i="6"/>
  <c r="Z105" i="6"/>
  <c r="F105" i="6"/>
  <c r="F104" i="6"/>
  <c r="B104" i="6"/>
  <c r="Z103" i="6"/>
  <c r="F103" i="6"/>
  <c r="Z102" i="6"/>
  <c r="F102" i="6"/>
  <c r="F101" i="6"/>
  <c r="B101" i="6"/>
  <c r="F100" i="6"/>
  <c r="B100" i="6"/>
  <c r="B99" i="6"/>
  <c r="F98" i="6"/>
  <c r="B98" i="6"/>
  <c r="Z97" i="6"/>
  <c r="F97" i="6"/>
  <c r="Z96" i="6"/>
  <c r="F96" i="6"/>
  <c r="Z95" i="6"/>
  <c r="F95" i="6"/>
  <c r="E91" i="6"/>
  <c r="B90" i="6"/>
  <c r="B89" i="6"/>
  <c r="Z88" i="6"/>
  <c r="F88" i="6"/>
  <c r="B87" i="6"/>
  <c r="F87" i="6" s="1"/>
  <c r="U86" i="6"/>
  <c r="F86" i="6"/>
  <c r="F85" i="6"/>
  <c r="B85" i="6"/>
  <c r="F84" i="6"/>
  <c r="U84" i="6" s="1"/>
  <c r="B83" i="6"/>
  <c r="F83" i="6" s="1"/>
  <c r="U83" i="6" s="1"/>
  <c r="U82" i="6"/>
  <c r="B82" i="6"/>
  <c r="F82" i="6" s="1"/>
  <c r="B81" i="6"/>
  <c r="F81" i="6" s="1"/>
  <c r="U81" i="6" s="1"/>
  <c r="F80" i="6"/>
  <c r="Z80" i="6" s="1"/>
  <c r="F79" i="6"/>
  <c r="Z79" i="6" s="1"/>
  <c r="B76" i="6"/>
  <c r="F76" i="6" s="1"/>
  <c r="J76" i="6" s="1"/>
  <c r="B75" i="6"/>
  <c r="D164" i="6" s="1"/>
  <c r="F164" i="6" s="1"/>
  <c r="Z74" i="6"/>
  <c r="F74" i="6"/>
  <c r="Z73" i="6"/>
  <c r="F73" i="6"/>
  <c r="G73" i="6" s="1"/>
  <c r="B73" i="6"/>
  <c r="B72" i="6"/>
  <c r="F72" i="6" s="1"/>
  <c r="G72" i="6" s="1"/>
  <c r="Z72" i="6" s="1"/>
  <c r="Z71" i="6"/>
  <c r="F71" i="6"/>
  <c r="B70" i="6"/>
  <c r="F70" i="6" s="1"/>
  <c r="O69" i="6"/>
  <c r="O211" i="6" s="1"/>
  <c r="C24" i="19" s="1"/>
  <c r="F69" i="6"/>
  <c r="B69" i="6"/>
  <c r="Z68" i="6"/>
  <c r="F68" i="6"/>
  <c r="C67" i="6"/>
  <c r="B67" i="6"/>
  <c r="F67" i="6" s="1"/>
  <c r="B66" i="6"/>
  <c r="F66" i="6" s="1"/>
  <c r="Z65" i="6"/>
  <c r="F65" i="6"/>
  <c r="B64" i="6"/>
  <c r="F64" i="6" s="1"/>
  <c r="N63" i="6"/>
  <c r="F63" i="6"/>
  <c r="B63" i="6"/>
  <c r="B62" i="6"/>
  <c r="F62" i="6" s="1"/>
  <c r="N62" i="6" s="1"/>
  <c r="F61" i="6"/>
  <c r="Z61" i="6" s="1"/>
  <c r="F60" i="6"/>
  <c r="K60" i="6" s="1"/>
  <c r="B60" i="6"/>
  <c r="F59" i="6"/>
  <c r="Z59" i="6" s="1"/>
  <c r="F58" i="6"/>
  <c r="Z58" i="6" s="1"/>
  <c r="Z57" i="6"/>
  <c r="F57" i="6"/>
  <c r="E54" i="6"/>
  <c r="E93" i="6" s="1"/>
  <c r="N53" i="6"/>
  <c r="B53" i="6"/>
  <c r="F53" i="6" s="1"/>
  <c r="Z52" i="6"/>
  <c r="B52" i="6"/>
  <c r="F52" i="6" s="1"/>
  <c r="Z51" i="6"/>
  <c r="F51" i="6"/>
  <c r="Z50" i="6"/>
  <c r="F50" i="6"/>
  <c r="C49" i="6"/>
  <c r="B49" i="6"/>
  <c r="B48" i="6"/>
  <c r="F48" i="6" s="1"/>
  <c r="Z47" i="6"/>
  <c r="F47" i="6"/>
  <c r="Z46" i="6"/>
  <c r="F46" i="6"/>
  <c r="B45" i="6"/>
  <c r="N44" i="6"/>
  <c r="F44" i="6"/>
  <c r="B44" i="6"/>
  <c r="B43" i="6"/>
  <c r="F43" i="6" s="1"/>
  <c r="B42" i="6"/>
  <c r="F42" i="6" s="1"/>
  <c r="F41" i="6"/>
  <c r="B41" i="6"/>
  <c r="K40" i="6"/>
  <c r="B40" i="6"/>
  <c r="F40" i="6" s="1"/>
  <c r="Z40" i="6" s="1"/>
  <c r="B39" i="6"/>
  <c r="F39" i="6" s="1"/>
  <c r="Z39" i="6" s="1"/>
  <c r="F38" i="6"/>
  <c r="B38" i="6"/>
  <c r="B37" i="6"/>
  <c r="F37" i="6" s="1"/>
  <c r="F36" i="6"/>
  <c r="B36" i="6"/>
  <c r="F35" i="6"/>
  <c r="K35" i="6" s="1"/>
  <c r="B35" i="6"/>
  <c r="F34" i="6"/>
  <c r="Z34" i="6" s="1"/>
  <c r="Z33" i="6"/>
  <c r="B32" i="6"/>
  <c r="F32" i="6" s="1"/>
  <c r="Z31" i="6"/>
  <c r="F31" i="6"/>
  <c r="B30" i="6"/>
  <c r="F30" i="6" s="1"/>
  <c r="K30" i="6" s="1"/>
  <c r="Z30" i="6" s="1"/>
  <c r="F29" i="6"/>
  <c r="Z29" i="6" s="1"/>
  <c r="F28" i="6"/>
  <c r="K28" i="6" s="1"/>
  <c r="B28" i="6"/>
  <c r="Z27" i="6"/>
  <c r="B26" i="6"/>
  <c r="F26" i="6" s="1"/>
  <c r="F25" i="6"/>
  <c r="I25" i="6" s="1"/>
  <c r="B25" i="6"/>
  <c r="B24" i="6"/>
  <c r="F24" i="6" s="1"/>
  <c r="F23" i="6"/>
  <c r="Z23" i="6" s="1"/>
  <c r="Z22" i="6"/>
  <c r="F22" i="6"/>
  <c r="H22" i="6" s="1"/>
  <c r="B22" i="6"/>
  <c r="B21" i="6"/>
  <c r="F21" i="6" s="1"/>
  <c r="Z20" i="6"/>
  <c r="F20" i="6"/>
  <c r="H20" i="6" s="1"/>
  <c r="B20" i="6"/>
  <c r="B19" i="6"/>
  <c r="F19" i="6" s="1"/>
  <c r="H19" i="6" s="1"/>
  <c r="F18" i="6"/>
  <c r="H18" i="6" s="1"/>
  <c r="B18" i="6"/>
  <c r="F17" i="6"/>
  <c r="Z17" i="6" s="1"/>
  <c r="F16" i="6"/>
  <c r="Z16" i="6" s="1"/>
  <c r="Z15" i="6"/>
  <c r="F15" i="6"/>
  <c r="F14" i="6"/>
  <c r="N14" i="6" s="1"/>
  <c r="B14" i="6"/>
  <c r="F13" i="6"/>
  <c r="Z13" i="6" s="1"/>
  <c r="B12" i="6"/>
  <c r="F12" i="6" s="1"/>
  <c r="B11" i="6"/>
  <c r="F11" i="6" s="1"/>
  <c r="G11" i="6" s="1"/>
  <c r="B10" i="6"/>
  <c r="F10" i="6" s="1"/>
  <c r="H9" i="6"/>
  <c r="F9" i="6"/>
  <c r="F8" i="6"/>
  <c r="Z8" i="6" s="1"/>
  <c r="Z7" i="6"/>
  <c r="B6" i="6"/>
  <c r="F6" i="6" s="1"/>
  <c r="Z6" i="6" s="1"/>
  <c r="F5" i="6"/>
  <c r="C43" i="19"/>
  <c r="C40" i="19"/>
  <c r="C39" i="19"/>
  <c r="C38" i="19"/>
  <c r="C33" i="19"/>
  <c r="C32" i="19"/>
  <c r="C31" i="19"/>
  <c r="C29" i="19"/>
  <c r="D25" i="19"/>
  <c r="D42" i="19" s="1"/>
  <c r="D44" i="19" s="1"/>
  <c r="D23" i="19"/>
  <c r="C20" i="19"/>
  <c r="D28" i="30"/>
  <c r="D24" i="30"/>
  <c r="D23" i="30"/>
  <c r="D22" i="30"/>
  <c r="D21" i="30"/>
  <c r="D20" i="30"/>
  <c r="D18" i="30" s="1"/>
  <c r="D19" i="30"/>
  <c r="D16" i="30"/>
  <c r="D15" i="30"/>
  <c r="D12" i="30" s="1"/>
  <c r="D26" i="30" s="1"/>
  <c r="D30" i="30" s="1"/>
  <c r="D14" i="30"/>
  <c r="D13" i="30"/>
  <c r="D51" i="26"/>
  <c r="D53" i="26" s="1"/>
  <c r="D49" i="26"/>
  <c r="D48" i="26"/>
  <c r="D30" i="26"/>
  <c r="D20" i="26"/>
  <c r="D18" i="26" s="1"/>
  <c r="D19" i="26"/>
  <c r="H17" i="26"/>
  <c r="H16" i="26"/>
  <c r="D16" i="26"/>
  <c r="D14" i="26" s="1"/>
  <c r="H15" i="26"/>
  <c r="D15" i="26"/>
  <c r="H14" i="26"/>
  <c r="H32" i="26" s="1"/>
  <c r="H66" i="26" s="1"/>
  <c r="I67" i="14"/>
  <c r="J67" i="14" s="1"/>
  <c r="I66" i="14"/>
  <c r="J66" i="14" s="1"/>
  <c r="H62" i="14"/>
  <c r="I62" i="14" s="1"/>
  <c r="J62" i="14" s="1"/>
  <c r="H61" i="14"/>
  <c r="I61" i="14" s="1"/>
  <c r="J61" i="14" s="1"/>
  <c r="J60" i="14"/>
  <c r="I60" i="14"/>
  <c r="H59" i="14"/>
  <c r="I59" i="14" s="1"/>
  <c r="J59" i="14" s="1"/>
  <c r="K37" i="6" l="1"/>
  <c r="Z37" i="6"/>
  <c r="N42" i="6"/>
  <c r="Z42" i="6" s="1"/>
  <c r="Z67" i="6"/>
  <c r="H24" i="6"/>
  <c r="Z24" i="6"/>
  <c r="G10" i="6"/>
  <c r="Z10" i="6"/>
  <c r="I26" i="6"/>
  <c r="I211" i="6" s="1"/>
  <c r="N43" i="6"/>
  <c r="Z43" i="6"/>
  <c r="K151" i="6"/>
  <c r="Z151" i="6" s="1"/>
  <c r="K164" i="6"/>
  <c r="Z164" i="6" s="1"/>
  <c r="Z166" i="6"/>
  <c r="K166" i="6"/>
  <c r="Z21" i="6"/>
  <c r="Z64" i="6"/>
  <c r="K12" i="6"/>
  <c r="Z12" i="6"/>
  <c r="D32" i="26"/>
  <c r="D55" i="26" s="1"/>
  <c r="D66" i="26" s="1"/>
  <c r="K70" i="6"/>
  <c r="Z70" i="6"/>
  <c r="K170" i="6"/>
  <c r="Z170" i="6" s="1"/>
  <c r="Z35" i="6"/>
  <c r="B54" i="6"/>
  <c r="Z60" i="6"/>
  <c r="Z167" i="6"/>
  <c r="K167" i="6"/>
  <c r="N171" i="6"/>
  <c r="Z171" i="6" s="1"/>
  <c r="F177" i="6"/>
  <c r="D177" i="6"/>
  <c r="C45" i="6" s="1"/>
  <c r="N181" i="6"/>
  <c r="Z181" i="6"/>
  <c r="Z186" i="6"/>
  <c r="K201" i="6"/>
  <c r="Z201" i="6"/>
  <c r="Z11" i="6"/>
  <c r="Z14" i="6"/>
  <c r="Z18" i="6"/>
  <c r="H21" i="6"/>
  <c r="N38" i="6"/>
  <c r="Z38" i="6" s="1"/>
  <c r="N41" i="6"/>
  <c r="Z41" i="6" s="1"/>
  <c r="Z44" i="6"/>
  <c r="K64" i="6"/>
  <c r="J67" i="6"/>
  <c r="Z76" i="6"/>
  <c r="Z83" i="6"/>
  <c r="U87" i="6"/>
  <c r="U211" i="6" s="1"/>
  <c r="H98" i="6"/>
  <c r="Z98" i="6" s="1"/>
  <c r="Z114" i="6"/>
  <c r="N129" i="6"/>
  <c r="Z129" i="6" s="1"/>
  <c r="Z134" i="6"/>
  <c r="Z138" i="6"/>
  <c r="J143" i="6"/>
  <c r="Z143" i="6" s="1"/>
  <c r="K159" i="6"/>
  <c r="Z159" i="6" s="1"/>
  <c r="N186" i="6"/>
  <c r="Z194" i="6"/>
  <c r="Z208" i="6"/>
  <c r="Z101" i="6"/>
  <c r="G101" i="6"/>
  <c r="Z118" i="6"/>
  <c r="N128" i="6"/>
  <c r="Z128" i="6" s="1"/>
  <c r="Z146" i="6"/>
  <c r="I206" i="6"/>
  <c r="Z206" i="6"/>
  <c r="I807" i="34"/>
  <c r="G807" i="34"/>
  <c r="G800" i="34"/>
  <c r="Z200" i="6"/>
  <c r="K200" i="6"/>
  <c r="B121" i="6"/>
  <c r="B210" i="6" s="1"/>
  <c r="K168" i="6"/>
  <c r="Z168" i="6" s="1"/>
  <c r="Z19" i="6"/>
  <c r="F49" i="6"/>
  <c r="Z62" i="6"/>
  <c r="F89" i="6"/>
  <c r="Z89" i="6" s="1"/>
  <c r="D89" i="6"/>
  <c r="I108" i="6"/>
  <c r="Z108" i="6" s="1"/>
  <c r="Z120" i="6"/>
  <c r="Z135" i="6"/>
  <c r="Z145" i="6"/>
  <c r="Z161" i="6"/>
  <c r="Z165" i="6"/>
  <c r="K165" i="6"/>
  <c r="K169" i="6"/>
  <c r="Z169" i="6" s="1"/>
  <c r="Z184" i="6"/>
  <c r="Z191" i="6"/>
  <c r="G804" i="34"/>
  <c r="G797" i="34"/>
  <c r="Z176" i="6"/>
  <c r="K176" i="6"/>
  <c r="Z189" i="6"/>
  <c r="Z36" i="6"/>
  <c r="Z115" i="6"/>
  <c r="K115" i="6"/>
  <c r="K148" i="6"/>
  <c r="Z148" i="6" s="1"/>
  <c r="N172" i="6"/>
  <c r="Z172" i="6" s="1"/>
  <c r="Z178" i="6"/>
  <c r="Z187" i="6"/>
  <c r="Z9" i="6"/>
  <c r="Z25" i="6"/>
  <c r="Z28" i="6"/>
  <c r="K32" i="6"/>
  <c r="Z32" i="6" s="1"/>
  <c r="K36" i="6"/>
  <c r="F45" i="6"/>
  <c r="N48" i="6"/>
  <c r="Z48" i="6" s="1"/>
  <c r="Z84" i="6"/>
  <c r="F99" i="6"/>
  <c r="Z149" i="6"/>
  <c r="Z198" i="6"/>
  <c r="N203" i="6"/>
  <c r="Z203" i="6" s="1"/>
  <c r="Z81" i="6"/>
  <c r="Z85" i="6"/>
  <c r="U85" i="6"/>
  <c r="D90" i="6"/>
  <c r="B211" i="6"/>
  <c r="B212" i="6" s="1"/>
  <c r="Z100" i="6"/>
  <c r="G100" i="6"/>
  <c r="I104" i="6"/>
  <c r="Z104" i="6" s="1"/>
  <c r="Z150" i="6"/>
  <c r="Z158" i="6"/>
  <c r="K175" i="6"/>
  <c r="Z175" i="6" s="1"/>
  <c r="I794" i="34"/>
  <c r="I799" i="34"/>
  <c r="I808" i="34" s="1"/>
  <c r="I107" i="6"/>
  <c r="Z107" i="6" s="1"/>
  <c r="K119" i="6"/>
  <c r="Z119" i="6" s="1"/>
  <c r="J144" i="6"/>
  <c r="Z144" i="6" s="1"/>
  <c r="Z157" i="6"/>
  <c r="K173" i="6"/>
  <c r="Z173" i="6"/>
  <c r="K183" i="6"/>
  <c r="Z183" i="6" s="1"/>
  <c r="N187" i="6"/>
  <c r="Z53" i="6"/>
  <c r="B91" i="6"/>
  <c r="Z63" i="6"/>
  <c r="K66" i="6"/>
  <c r="Z66" i="6" s="1"/>
  <c r="Z69" i="6"/>
  <c r="C75" i="6"/>
  <c r="F75" i="6" s="1"/>
  <c r="Z82" i="6"/>
  <c r="Z86" i="6"/>
  <c r="N112" i="6"/>
  <c r="Z112" i="6" s="1"/>
  <c r="K117" i="6"/>
  <c r="Z117" i="6" s="1"/>
  <c r="B209" i="6"/>
  <c r="Z141" i="6"/>
  <c r="J150" i="6"/>
  <c r="N158" i="6"/>
  <c r="Z163" i="6"/>
  <c r="N179" i="6"/>
  <c r="Z179" i="6" s="1"/>
  <c r="Z185" i="6"/>
  <c r="Z196" i="6"/>
  <c r="I205" i="6"/>
  <c r="Z205" i="6" s="1"/>
  <c r="K20" i="7"/>
  <c r="H49" i="26" s="1"/>
  <c r="H55" i="26" s="1"/>
  <c r="J20" i="7"/>
  <c r="F28" i="9"/>
  <c r="F21" i="9"/>
  <c r="F24" i="9" s="1"/>
  <c r="F30" i="9"/>
  <c r="F180" i="9"/>
  <c r="C288" i="9"/>
  <c r="C272" i="9"/>
  <c r="C223" i="9"/>
  <c r="D24" i="9"/>
  <c r="C193" i="9"/>
  <c r="D43" i="9"/>
  <c r="E180" i="9"/>
  <c r="C154" i="9"/>
  <c r="C265" i="9"/>
  <c r="C56" i="9"/>
  <c r="C131" i="9"/>
  <c r="C211" i="9"/>
  <c r="L99" i="9"/>
  <c r="F116" i="9"/>
  <c r="F117" i="9" s="1"/>
  <c r="F107" i="9"/>
  <c r="F108" i="9" s="1"/>
  <c r="D31" i="9"/>
  <c r="X212" i="6" l="1"/>
  <c r="C37" i="19"/>
  <c r="C41" i="19" s="1"/>
  <c r="K75" i="6"/>
  <c r="Z75" i="6" s="1"/>
  <c r="F211" i="6"/>
  <c r="Z87" i="6"/>
  <c r="N211" i="6"/>
  <c r="C22" i="19" s="1"/>
  <c r="Z99" i="6"/>
  <c r="H99" i="6"/>
  <c r="H211" i="6" s="1"/>
  <c r="C30" i="19" s="1"/>
  <c r="C34" i="19" s="1"/>
  <c r="D211" i="6"/>
  <c r="C90" i="6"/>
  <c r="F90" i="6" s="1"/>
  <c r="Z90" i="6" s="1"/>
  <c r="I800" i="34"/>
  <c r="C211" i="6"/>
  <c r="D212" i="6" s="1"/>
  <c r="K177" i="6"/>
  <c r="K211" i="6" s="1"/>
  <c r="C17" i="19" s="1"/>
  <c r="Z177" i="6"/>
  <c r="B93" i="6"/>
  <c r="Z26" i="6"/>
  <c r="Z211" i="6" s="1"/>
  <c r="F210" i="6"/>
  <c r="D210" i="6"/>
  <c r="J211" i="6"/>
  <c r="C16" i="19" s="1"/>
  <c r="I804" i="34"/>
  <c r="I797" i="34"/>
  <c r="H67" i="26"/>
  <c r="N45" i="6"/>
  <c r="Z45" i="6" s="1"/>
  <c r="K49" i="6"/>
  <c r="Z49" i="6" s="1"/>
  <c r="G211" i="6"/>
  <c r="C14" i="19" s="1"/>
  <c r="F31" i="9"/>
  <c r="L100" i="9"/>
  <c r="M99" i="9"/>
  <c r="M100" i="9" s="1"/>
  <c r="C18" i="19" l="1"/>
  <c r="C23" i="19" s="1"/>
  <c r="C25" i="19" s="1"/>
  <c r="C42" i="19" s="1"/>
  <c r="C44" i="19" s="1"/>
  <c r="Z212" i="6"/>
  <c r="AA212" i="6" s="1"/>
</calcChain>
</file>

<file path=xl/sharedStrings.xml><?xml version="1.0" encoding="utf-8"?>
<sst xmlns="http://schemas.openxmlformats.org/spreadsheetml/2006/main" count="4768" uniqueCount="1334">
  <si>
    <t>USD</t>
  </si>
  <si>
    <t>Cuenta</t>
  </si>
  <si>
    <t>Moneda</t>
  </si>
  <si>
    <t>ACTIVO</t>
  </si>
  <si>
    <t>ACTIVO CORRIENTE</t>
  </si>
  <si>
    <t>DISPONIBILIDADES</t>
  </si>
  <si>
    <t>GS</t>
  </si>
  <si>
    <t>ACTIVO NO CORRIENTE</t>
  </si>
  <si>
    <t>PASIVO</t>
  </si>
  <si>
    <t>PASIVO CORRIENTE</t>
  </si>
  <si>
    <t>CAPITAL</t>
  </si>
  <si>
    <t>RESERVAS</t>
  </si>
  <si>
    <t>RESULTADO DEL EJERCICIO</t>
  </si>
  <si>
    <t>INGRESOS OPERATIVOS</t>
  </si>
  <si>
    <t>IMPUESTO A LA RENTA</t>
  </si>
  <si>
    <t xml:space="preserve">Caja </t>
  </si>
  <si>
    <t>Bancos</t>
  </si>
  <si>
    <t>TOTAL ACTIVO CORRIENTE</t>
  </si>
  <si>
    <t>PN</t>
  </si>
  <si>
    <t>PATRIMONIO NETO</t>
  </si>
  <si>
    <t>TOTAL ACTIVO NO CORRIENTE</t>
  </si>
  <si>
    <t>TOTAL ACTIVO</t>
  </si>
  <si>
    <t>TOTAL PASIVO CORRIENTE</t>
  </si>
  <si>
    <t>TOTAL PASIVO Y PATRIMONIO NETO</t>
  </si>
  <si>
    <t>Clasificacion</t>
  </si>
  <si>
    <t>Para los EEFF</t>
  </si>
  <si>
    <t>TOTAL</t>
  </si>
  <si>
    <t>Resultado del ejercicio</t>
  </si>
  <si>
    <t>Efectivo pagado a empleados</t>
  </si>
  <si>
    <t>Total de Efectivo de las actividades operativas antes del cambio en los activos de operaciones</t>
  </si>
  <si>
    <t>Efectivo neto de actividades de operación</t>
  </si>
  <si>
    <t xml:space="preserve">Proveniente de préstamos y otras deudas </t>
  </si>
  <si>
    <t>Efectivo neto en actividades de financiamiento</t>
  </si>
  <si>
    <t>Aumento (o disminución) neto de efectivo y sus equivalentes</t>
  </si>
  <si>
    <t>Efectivo y su equivalente al comienzo del período</t>
  </si>
  <si>
    <t>Efectivo y su equivalente al cierre del período</t>
  </si>
  <si>
    <t>Concepto</t>
  </si>
  <si>
    <t>Total</t>
  </si>
  <si>
    <t>Descripción</t>
  </si>
  <si>
    <t>Totales</t>
  </si>
  <si>
    <t>Intereses pagados</t>
  </si>
  <si>
    <t>Menos: Previsión por menor valor</t>
  </si>
  <si>
    <t>Créditos en Gestión de Cobro</t>
  </si>
  <si>
    <t>PASIVO NO CORRIENTE</t>
  </si>
  <si>
    <t>Previsión para indemnización</t>
  </si>
  <si>
    <t>TOTAL PASIVO NO CORRIENTE</t>
  </si>
  <si>
    <t>Presidente</t>
  </si>
  <si>
    <t>Suscripto</t>
  </si>
  <si>
    <t>A Integrar</t>
  </si>
  <si>
    <t>Integrado</t>
  </si>
  <si>
    <t>Legal</t>
  </si>
  <si>
    <t>Facultativa</t>
  </si>
  <si>
    <t>Revalúo</t>
  </si>
  <si>
    <t>RESULTADOS</t>
  </si>
  <si>
    <t>Acumulados</t>
  </si>
  <si>
    <t>Del Ejercicio</t>
  </si>
  <si>
    <t>Movimientos Subsecuentes</t>
  </si>
  <si>
    <t>Transf. a dividendos a pagar</t>
  </si>
  <si>
    <t>(Aumento) Disminución en los activos de operación</t>
  </si>
  <si>
    <t>Fondos colocados a corto plazo</t>
  </si>
  <si>
    <t>Efectivo neto de actividades de operación antes de impuestos</t>
  </si>
  <si>
    <t>Inversiones en otras empresas</t>
  </si>
  <si>
    <t>Inversiones temporarias</t>
  </si>
  <si>
    <t>Intereses percibidos</t>
  </si>
  <si>
    <t>Dividendos percibidos</t>
  </si>
  <si>
    <t>Efectivo neto (o usado) en actividades de inversión</t>
  </si>
  <si>
    <t>Aportes de Capital</t>
  </si>
  <si>
    <t>CRÉDITOS</t>
  </si>
  <si>
    <t>INGRESOS</t>
  </si>
  <si>
    <t>US</t>
  </si>
  <si>
    <t>Código Cuenta</t>
  </si>
  <si>
    <t>EGRESOS</t>
  </si>
  <si>
    <t xml:space="preserve">Deudores Varios </t>
  </si>
  <si>
    <t>Moneda GS</t>
  </si>
  <si>
    <t>Moneda USD</t>
  </si>
  <si>
    <t>ACTIVOS CORRIENTES</t>
  </si>
  <si>
    <t>PASIVOS CORRIENTES</t>
  </si>
  <si>
    <t>PASIVOS</t>
  </si>
  <si>
    <t>CONCEPTO</t>
  </si>
  <si>
    <t>El rubro disponibilidades está compuesto por las siguientes cuentas:</t>
  </si>
  <si>
    <t>INVERSIONES TEMPORARIAS</t>
  </si>
  <si>
    <t>Menos: Previsión para incobrables</t>
  </si>
  <si>
    <t>AMORTIZACIONES</t>
  </si>
  <si>
    <t>SALDO NETO FINAL</t>
  </si>
  <si>
    <t xml:space="preserve">Créditos </t>
  </si>
  <si>
    <t>Balance General - Moneda Local</t>
  </si>
  <si>
    <t>INGRESOS FINANCIEROS</t>
  </si>
  <si>
    <t>INGRESO</t>
  </si>
  <si>
    <t>EGRESO</t>
  </si>
  <si>
    <t>Control</t>
  </si>
  <si>
    <t>HOJA DE TRABAJO</t>
  </si>
  <si>
    <t>CUENTAS</t>
  </si>
  <si>
    <t>BALANCE Y RESULTADOS</t>
  </si>
  <si>
    <t>ELIMINACIONES</t>
  </si>
  <si>
    <t>VARIACIÓN</t>
  </si>
  <si>
    <t>ACTIVIDADES DE OPERACIONES</t>
  </si>
  <si>
    <t>ACTIVIDADES DE INVERSIÓN</t>
  </si>
  <si>
    <t>ACTIVIDADES DE FINANCIAMIENTO</t>
  </si>
  <si>
    <t>DIFERENCIA DE CAMBIO</t>
  </si>
  <si>
    <t>DEBITOS</t>
  </si>
  <si>
    <t>DEBITOS (CRÉDITOS)</t>
  </si>
  <si>
    <t>Efectivo Pagado a Empleados</t>
  </si>
  <si>
    <t>Efectivo generado por otras actividades</t>
  </si>
  <si>
    <t>Pago de Impuestos</t>
  </si>
  <si>
    <t>Contadora</t>
  </si>
  <si>
    <t>Vicepresidente</t>
  </si>
  <si>
    <t>***</t>
  </si>
  <si>
    <t>***  I  : Cuenta Imputable</t>
  </si>
  <si>
    <t>***  NI : Cuenta No Imputable</t>
  </si>
  <si>
    <t xml:space="preserve">Cuentas por cobrar a Personas y Empresas relacionadas </t>
  </si>
  <si>
    <t xml:space="preserve"> </t>
  </si>
  <si>
    <t>TOTAL INGRESOS</t>
  </si>
  <si>
    <t>TOTAL EGRESOS</t>
  </si>
  <si>
    <t>A continuación, se resumen las políticas de contabilidad más significativas aplicadas por la Sociedad:</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</si>
  <si>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</si>
  <si>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</si>
  <si>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</si>
  <si>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</si>
  <si>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Detalle</t>
  </si>
  <si>
    <t>Moneda extranjera</t>
  </si>
  <si>
    <t>Tipo de cambio</t>
  </si>
  <si>
    <t>Clase</t>
  </si>
  <si>
    <t>Monto</t>
  </si>
  <si>
    <t>No aplicable</t>
  </si>
  <si>
    <t>Monto ajustado Gs.</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</si>
  <si>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</si>
  <si>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</si>
  <si>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</si>
  <si>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</si>
  <si>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 xml:space="preserve"> SALDO INICIAL </t>
  </si>
  <si>
    <t xml:space="preserve"> AUMENTOS </t>
  </si>
  <si>
    <t>Los otros activos corrientes y no corrientes se componen como sigue:</t>
  </si>
  <si>
    <t>Gs.</t>
  </si>
  <si>
    <t>Capital integrado</t>
  </si>
  <si>
    <t>No aplicable. Los presentes estados financieros no incluyen previsiones.</t>
  </si>
  <si>
    <t>La Sociedad no cuenta con contingencias legales a la fecha de cierre de los presentes estados financieros.</t>
  </si>
  <si>
    <t>A la fecha de la emisión de los presentes estados financieros, no existen sanciones de ninguna naturaleza que la Comisión Nacional de Valores u otras instituciones fiscalizadoras hayan impuesto a la Sociedad.</t>
  </si>
  <si>
    <t>Deudas Fiscales</t>
  </si>
  <si>
    <t>Documentos y cuentas por cobrar</t>
  </si>
  <si>
    <t>Menos: Previsión para cuentas a cobrar a personas y empresas relacionadas</t>
  </si>
  <si>
    <t>Previsiones Nota</t>
  </si>
  <si>
    <t>TOTAL PATRIMONIO NETO (según el Estado de Cambios en el Patrimonio Neto)</t>
  </si>
  <si>
    <t>Ingreso en efectivo por comisiones y otros</t>
  </si>
  <si>
    <t>Egresos por operaciones y servicios de personas relacionadas</t>
  </si>
  <si>
    <t>TITULOS DE RENTA FIJA</t>
  </si>
  <si>
    <t>CERTIFICADO DE DEPÓSITO DE AHORRO</t>
  </si>
  <si>
    <t>BONOS CORPORATIVOS</t>
  </si>
  <si>
    <t>CRÉDITOS POR IMPUESTOS CORRIENTES</t>
  </si>
  <si>
    <t>CUENTAS VARIAS A PAGAR</t>
  </si>
  <si>
    <t>PROVEEDORES</t>
  </si>
  <si>
    <t>CAPITAL INTEGRADO</t>
  </si>
  <si>
    <t>Capital Suscripto</t>
  </si>
  <si>
    <t>Resultado Del Ejercicio</t>
  </si>
  <si>
    <t>GANANCIA EN OPERACIONES</t>
  </si>
  <si>
    <t>Ganancia En Operaciones - Bonos</t>
  </si>
  <si>
    <t>GANANCIA POR TENENCIA DE INVERSIONES</t>
  </si>
  <si>
    <t>Ganancia Por Tenencia De Inversiones</t>
  </si>
  <si>
    <t>EGRESOS OPERATIVOS</t>
  </si>
  <si>
    <t>MPORTE GS</t>
  </si>
  <si>
    <t>DIFERENCIA DE CAMBIOS</t>
  </si>
  <si>
    <t>Ganancia por Diferencia de Cambio</t>
  </si>
  <si>
    <t>MPORTE USD</t>
  </si>
  <si>
    <t>CODIGO</t>
  </si>
  <si>
    <t>Integracion de Capital</t>
  </si>
  <si>
    <t xml:space="preserve">Ingreso en efectivo por comisiones </t>
  </si>
  <si>
    <t>Efectivo Pagado por compra de cartera</t>
  </si>
  <si>
    <t>Inversiones Temporarias</t>
  </si>
  <si>
    <t>TOTAL PASIVO Y PN</t>
  </si>
  <si>
    <t>CHECK</t>
  </si>
  <si>
    <t>Provenientes de Prestamos y otras Deudas</t>
  </si>
  <si>
    <t xml:space="preserve">Dividendos Pagados </t>
  </si>
  <si>
    <t>Intereses Pagados</t>
  </si>
  <si>
    <t>No se han registrado cambios en las políticas y procedimientos contables desde el inicio de las actividades de la sociedad.</t>
  </si>
  <si>
    <t>Accionista</t>
  </si>
  <si>
    <t>INFORMACIÓN GENERAL DE LA ENTIDAD</t>
  </si>
  <si>
    <t>Nombre o Razón social</t>
  </si>
  <si>
    <t>Registro CNV</t>
  </si>
  <si>
    <t>Dirección oficina principal</t>
  </si>
  <si>
    <t>Teléfono</t>
  </si>
  <si>
    <t>E-mail</t>
  </si>
  <si>
    <t>Sitio página Web</t>
  </si>
  <si>
    <t>Domicilio legal</t>
  </si>
  <si>
    <t>Escritura N° | Fecha</t>
  </si>
  <si>
    <t>Inscripción en el Registro Público</t>
  </si>
  <si>
    <t>Reforma de Estatutos</t>
  </si>
  <si>
    <t>CARGO</t>
  </si>
  <si>
    <t>NOMBRE Y APELLIDO</t>
  </si>
  <si>
    <t>Representante (s) Legal (es)</t>
  </si>
  <si>
    <t>Directorio</t>
  </si>
  <si>
    <t>Director titular</t>
  </si>
  <si>
    <t>Síndico titular</t>
  </si>
  <si>
    <t>Síndico suplente</t>
  </si>
  <si>
    <t>Capital emitido</t>
  </si>
  <si>
    <t>Capital suscripto</t>
  </si>
  <si>
    <t>Valor nominal de las acciones</t>
  </si>
  <si>
    <t>N°</t>
  </si>
  <si>
    <t>Número de acciones</t>
  </si>
  <si>
    <t>Cantidad de acciones</t>
  </si>
  <si>
    <t>Voto</t>
  </si>
  <si>
    <t>% de Participación de capital integrado</t>
  </si>
  <si>
    <t>Nominativas</t>
  </si>
  <si>
    <t>CAPITAL SUSCRIPTO</t>
  </si>
  <si>
    <t>% de Participación de capital suscripto</t>
  </si>
  <si>
    <t>6. PERSONAS VINCULADAS</t>
  </si>
  <si>
    <t>PERSONAS VINCULADAS</t>
  </si>
  <si>
    <t xml:space="preserve">Deudas Finacieras </t>
  </si>
  <si>
    <t>Shirley Vichini</t>
  </si>
  <si>
    <t>FLUJO DE EFECTIVO POR ACTIVIDADES OPERATIVAS</t>
  </si>
  <si>
    <t xml:space="preserve">FLUJO DE EFECTIVO POR ACTIVIDADES DE INVERSION </t>
  </si>
  <si>
    <t>FLUJO DE EFECTIVO POR ACTIVIDADES DE FINANCIAMIENTO</t>
  </si>
  <si>
    <t>A la fecha de cierre del presente informe, la Sociedad no cuenta con saldos a cobrar a personas y empresas vinculadas.</t>
  </si>
  <si>
    <t>A continuación, se detalla la composición:</t>
  </si>
  <si>
    <t>La Sociedad no cuenta con garantías otorgadas que impliquen activos comprometidos a la fecha de cierre de los estados financieros.</t>
  </si>
  <si>
    <t>CARGOS DIFERIDOS</t>
  </si>
  <si>
    <t>GASTOS DE   CONSTITUCION</t>
  </si>
  <si>
    <t xml:space="preserve">Inversiones Permanentes </t>
  </si>
  <si>
    <t>DEUDORES VARIOS</t>
  </si>
  <si>
    <t>GASTOS PAGADOS POR ADELANTADO</t>
  </si>
  <si>
    <t>DEUDAS FISCALES</t>
  </si>
  <si>
    <t>Impuesto a la Renta a Pagar</t>
  </si>
  <si>
    <t>ANTICIPOS DE CLIENTES</t>
  </si>
  <si>
    <t>Anticipo de Clientes Gs</t>
  </si>
  <si>
    <t>INGRESOS POR SERVICIOS</t>
  </si>
  <si>
    <t>COMISIONES</t>
  </si>
  <si>
    <t>Asesoría Legal</t>
  </si>
  <si>
    <t>Gastos Bancarios</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</si>
  <si>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de 60 meses, tal como se menciona en la nota 2.4.</t>
  </si>
  <si>
    <t>Disponibilidades</t>
  </si>
  <si>
    <t>Anticipo de Clientes U$S</t>
  </si>
  <si>
    <t xml:space="preserve">ESTADO DE FLUJO DE EFECTIVO </t>
  </si>
  <si>
    <t xml:space="preserve">ESTADO DE RESULTADOS </t>
  </si>
  <si>
    <t xml:space="preserve">BALANCE GENERAL </t>
  </si>
  <si>
    <t>REF.</t>
  </si>
  <si>
    <t>Información General de la Entidad</t>
  </si>
  <si>
    <t xml:space="preserve">Balance General </t>
  </si>
  <si>
    <t>Estado de Resultados</t>
  </si>
  <si>
    <t>Estado de Flujo de Efectivo</t>
  </si>
  <si>
    <t>Estado de Variación del Patrimonio Neto</t>
  </si>
  <si>
    <t>Índice</t>
  </si>
  <si>
    <t>IVA Crédito Fiscal 10%</t>
  </si>
  <si>
    <t>ACTIVOS INTANGIBLES</t>
  </si>
  <si>
    <t>LICENCIAS</t>
  </si>
  <si>
    <t>Licencia Software</t>
  </si>
  <si>
    <t>(Cifras expresadas en guaraníes)</t>
  </si>
  <si>
    <t>Títulos de deudas: Los títulos de deuda son registrados a su valor de adquisición más los intereses devengados;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</si>
  <si>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 xml:space="preserve"> - Activo Intangibles y Cargos diferidos:  Las amortizaciones se calculan por el método de línea recta considerando una vida útil de 60 meses.</t>
  </si>
  <si>
    <t>c. Ingresos por servicios: La Sociedad aplica el principio de lo devengado para el reconocimiento de ingresos por comisiones por administración de fondos.</t>
  </si>
  <si>
    <t>El impuesto a la renta que se carga a los resultados del año se basa en la utilidad contable antes de este concepto, ajustada por las partidas que la ley incluye o excluye para la determinación de la utilidad gravable a la que se aplica la tasa del impuesto y por el reconocimiento del cargo o el ingreso originados por la aplicación del impuesto diferido, si los hubiere. La tasa legal es del 10% para el periodo presentado.</t>
  </si>
  <si>
    <t>Total Activo</t>
  </si>
  <si>
    <t>Total Pasivo</t>
  </si>
  <si>
    <t>La posición de activos y pasivos en moneda extranjera al cierre del ejercicio es la siguiente:</t>
  </si>
  <si>
    <t>Diferencias de cambio netas - pérdida</t>
  </si>
  <si>
    <t>Las diferencias de cambio correspondientes al mantenimiento de activos y pasivos en moneda extranjera se muestran netas en la línea del estado de resultados “Diferencias de cambios por de activos y pasivos monetarios en moneda extranjera” y su apertura se expone a continuación:</t>
  </si>
  <si>
    <t>Corriente</t>
  </si>
  <si>
    <t>No corriente</t>
  </si>
  <si>
    <t>Títulos de renta variable</t>
  </si>
  <si>
    <t>Títulos de renta fija</t>
  </si>
  <si>
    <t>Documentos y Cuentas por cobrar</t>
  </si>
  <si>
    <t>Deudores varios</t>
  </si>
  <si>
    <t>Cuentas por cobrar a personas y empresas relacionadas</t>
  </si>
  <si>
    <t>Cuentas a pagar a personas y empresas relacionadas</t>
  </si>
  <si>
    <t>Acreedores varios</t>
  </si>
  <si>
    <t>Préstamos financieros</t>
  </si>
  <si>
    <t>Préstamos en bancos</t>
  </si>
  <si>
    <t>Intereses a devengar</t>
  </si>
  <si>
    <t>Otras contingencias</t>
  </si>
  <si>
    <t>Otros Pasivos</t>
  </si>
  <si>
    <t>Pagos a proveedores</t>
  </si>
  <si>
    <t>Dividendos pagados</t>
  </si>
  <si>
    <t xml:space="preserve">Gastos de administracion </t>
  </si>
  <si>
    <t>Gastos financieros</t>
  </si>
  <si>
    <t>Otros egresos</t>
  </si>
  <si>
    <t>Ingresos por servicios</t>
  </si>
  <si>
    <t xml:space="preserve">Ingresos financieros  </t>
  </si>
  <si>
    <t>Ingresos por operaciones y servicios a personas relacionas</t>
  </si>
  <si>
    <t>Otros ingresos</t>
  </si>
  <si>
    <t>Nota 5.17</t>
  </si>
  <si>
    <t>(Nota 5.1)</t>
  </si>
  <si>
    <t>Creditos</t>
  </si>
  <si>
    <t>Otros Activos</t>
  </si>
  <si>
    <t xml:space="preserve"> (Nota 5.4)</t>
  </si>
  <si>
    <t>(Nota 5.5 y Nota 5.6)</t>
  </si>
  <si>
    <t>Intereses cobrados</t>
  </si>
  <si>
    <t>Bienes de uso</t>
  </si>
  <si>
    <t>Otros Activos no corriente</t>
  </si>
  <si>
    <t xml:space="preserve">Activos intagibles y Cargos diferidos </t>
  </si>
  <si>
    <t>Impuesto a la renta</t>
  </si>
  <si>
    <t>(Nota 5.7)</t>
  </si>
  <si>
    <t>(Nota 5.2)</t>
  </si>
  <si>
    <t>Aranceles CNV Pagados por Adelantado GS</t>
  </si>
  <si>
    <t>(-) Amortizaciones Acumuladas</t>
  </si>
  <si>
    <t>OBLIGACIONES LABORALES Y CARGAS SOCIALES</t>
  </si>
  <si>
    <t>Bonos Corporativos  - GS</t>
  </si>
  <si>
    <t>CDA - GS</t>
  </si>
  <si>
    <t>Aguinaldos</t>
  </si>
  <si>
    <t>Auditoría Externa</t>
  </si>
  <si>
    <t>Nota (5.11)</t>
  </si>
  <si>
    <t>ANTICIPOS Y RETENCIONES DE IMPUESTO A LA</t>
  </si>
  <si>
    <t>Anticipo De Impuesto A La Renta</t>
  </si>
  <si>
    <t>ANTICIPOS  A  PROVEEDORES</t>
  </si>
  <si>
    <t>Iva A Pagar</t>
  </si>
  <si>
    <t>PROVISIONES</t>
  </si>
  <si>
    <t>OTRAS RESERVAS</t>
  </si>
  <si>
    <t>INGRESOS VARIOS</t>
  </si>
  <si>
    <t>Ingresos Varios</t>
  </si>
  <si>
    <t>Dieta a Directores</t>
  </si>
  <si>
    <t>Constitucion de Reserva Legal</t>
  </si>
  <si>
    <t>Constitucion de Reservas Facultativas</t>
  </si>
  <si>
    <t>Otros Honorarios Profesionales</t>
  </si>
  <si>
    <t>AVALON Administradora de Fondos Patrimoniales de Inversión S.A.</t>
  </si>
  <si>
    <t>AVALON ADMINISTRADORA DE FONDOS PATRIMONIALES DE INVERSIÓN S.A.</t>
  </si>
  <si>
    <t>Pitiantuta esq. España Nº 485. Asunción, Paraguay</t>
  </si>
  <si>
    <t>(+595) 21 611 308</t>
  </si>
  <si>
    <t>www.avalon.com.py</t>
  </si>
  <si>
    <t>N° 182 | 10 de junio de 2021</t>
  </si>
  <si>
    <t>Matrícula N° 34.864, Serie Comercial, Folio N° 1 de fecha 14 de junio de 2021</t>
  </si>
  <si>
    <t>Rene Yuri Ruiz Diaz Angert</t>
  </si>
  <si>
    <t>Dario Anibal Brugiati</t>
  </si>
  <si>
    <t>Juan Jose Pando</t>
  </si>
  <si>
    <t>Cristian Bernardino Caballero Sanchez</t>
  </si>
  <si>
    <t>Eduardo Alfredo Apud Martinez</t>
  </si>
  <si>
    <t>Avalon Casa de Bolsa S.A.</t>
  </si>
  <si>
    <t>Negocios y Servicios S.A.</t>
  </si>
  <si>
    <t>TIPO DE VÍNCULO</t>
  </si>
  <si>
    <t>Dario Brugiati</t>
  </si>
  <si>
    <t>Bancos Locales</t>
  </si>
  <si>
    <t>Banco Continental Cta Cte N°01-311650-06</t>
  </si>
  <si>
    <t>CRÉDITOS VIGENTES</t>
  </si>
  <si>
    <t>Impuestos Nacionales</t>
  </si>
  <si>
    <t>PROPIEDAD, PLANTA Y EQUIPOS</t>
  </si>
  <si>
    <t>BIENES DE USO</t>
  </si>
  <si>
    <t>Valor revaluado</t>
  </si>
  <si>
    <t>Equipos de Computación</t>
  </si>
  <si>
    <t>ACTIVOS INTANGIBLES Y CARGOS DIFERIDOS</t>
  </si>
  <si>
    <t>Activos Intangibles y Cargos Diferidos</t>
  </si>
  <si>
    <t>Gastos de Desarrollo</t>
  </si>
  <si>
    <t>Gastos de Constitución</t>
  </si>
  <si>
    <t>DEUDAS VIGENTES</t>
  </si>
  <si>
    <t>Operaciones a Liquidar</t>
  </si>
  <si>
    <t>Operaciones a Liquidar - Local</t>
  </si>
  <si>
    <t>Operaciones a Liquidar Gs</t>
  </si>
  <si>
    <t>Proveedores de Bienes y/o Servicios</t>
  </si>
  <si>
    <t>CAPITAL SOCIAL</t>
  </si>
  <si>
    <t>Capital Social</t>
  </si>
  <si>
    <t>Capital a Integrar</t>
  </si>
  <si>
    <t>Diferencia de cambio cuentas activas</t>
  </si>
  <si>
    <t>Diferencia de cambio cuentas pasivas</t>
  </si>
  <si>
    <t>EGRESOS FINANCIEROS</t>
  </si>
  <si>
    <t>Egresos Financieros</t>
  </si>
  <si>
    <t>Pérdida por Diferencia de Cambio</t>
  </si>
  <si>
    <t xml:space="preserve">  ACTIVO CORRIENTE</t>
  </si>
  <si>
    <t xml:space="preserve">   DISPONIBILIDADES</t>
  </si>
  <si>
    <t xml:space="preserve">    Efectivo</t>
  </si>
  <si>
    <t xml:space="preserve">     Efectivo</t>
  </si>
  <si>
    <t xml:space="preserve">    Bancos</t>
  </si>
  <si>
    <t xml:space="preserve">     Bancos Locales</t>
  </si>
  <si>
    <t xml:space="preserve">        Banco xx </t>
  </si>
  <si>
    <t xml:space="preserve">      Otros Bancos</t>
  </si>
  <si>
    <t xml:space="preserve">     Bancos del Exterior</t>
  </si>
  <si>
    <t xml:space="preserve">   CRÉDITOS VIGENTES</t>
  </si>
  <si>
    <t xml:space="preserve">    Documentos y cuentas por cobrar</t>
  </si>
  <si>
    <t xml:space="preserve">     Cuentas por Cobrar</t>
  </si>
  <si>
    <t xml:space="preserve">        Servicios Prestados por cobrar - Gs.</t>
  </si>
  <si>
    <t xml:space="preserve">        Servicios Prestados por cobrar - U$S</t>
  </si>
  <si>
    <t xml:space="preserve">       Otras cuentas por cobrar</t>
  </si>
  <si>
    <t xml:space="preserve">        Otras cuentas por cobrar - Gs.</t>
  </si>
  <si>
    <t xml:space="preserve">        Otras cuentas por cobrar - U$S</t>
  </si>
  <si>
    <t xml:space="preserve">    Deudores varios Vigentes</t>
  </si>
  <si>
    <t xml:space="preserve">      Cuentas a Cobrar a personas y empresas r</t>
  </si>
  <si>
    <t xml:space="preserve">        Cuentas a cobrar personas y empresas rel</t>
  </si>
  <si>
    <t xml:space="preserve">      Otras cuentas por cobrar a personas y em</t>
  </si>
  <si>
    <t xml:space="preserve">        Anticipo de Sueldos y Jornales</t>
  </si>
  <si>
    <t xml:space="preserve">        Anticipo de Aguinaldo</t>
  </si>
  <si>
    <t xml:space="preserve">    Cuentas por cobrar operativas</t>
  </si>
  <si>
    <t xml:space="preserve">     Cuentas por cobrar operativas</t>
  </si>
  <si>
    <t xml:space="preserve">        Comisiones a cobrar - Fondo Mutuo GS</t>
  </si>
  <si>
    <t xml:space="preserve">        Comisiones a cobrar - Fondo Mutuo USD</t>
  </si>
  <si>
    <t xml:space="preserve">    Impuestos Nacionales</t>
  </si>
  <si>
    <t xml:space="preserve">     Impuestos Nacionales</t>
  </si>
  <si>
    <t xml:space="preserve">        Anticipo Impuesto a la Renta</t>
  </si>
  <si>
    <t xml:space="preserve">        IVA Crédito Fiscal 10%</t>
  </si>
  <si>
    <t xml:space="preserve">        IVA Crédito Fiscal 5%</t>
  </si>
  <si>
    <t xml:space="preserve">        Retencion IVA</t>
  </si>
  <si>
    <t xml:space="preserve">        Retencion RENTA</t>
  </si>
  <si>
    <t xml:space="preserve">        Retencion IDU</t>
  </si>
  <si>
    <t xml:space="preserve">    Otras cuentas operativas por cobrar</t>
  </si>
  <si>
    <t xml:space="preserve">     Otras cuentas operativas por cobrar</t>
  </si>
  <si>
    <t xml:space="preserve">        Anticipos a Proveedores Gs</t>
  </si>
  <si>
    <t xml:space="preserve">        Anticipos a Proveedores U$S</t>
  </si>
  <si>
    <t xml:space="preserve">       Anticipos a Rendir</t>
  </si>
  <si>
    <t xml:space="preserve">        Anticipos a rendir - Varios Gs.</t>
  </si>
  <si>
    <t xml:space="preserve">        Anticipos a rendir - Varios U$S</t>
  </si>
  <si>
    <t xml:space="preserve">   INVERSIONES TEMPORARIAS</t>
  </si>
  <si>
    <t xml:space="preserve">    Títulos Renta Fija</t>
  </si>
  <si>
    <t xml:space="preserve">      Emitidos por el Estado y Entidades Públicas</t>
  </si>
  <si>
    <t xml:space="preserve">      Bonos Publicos</t>
  </si>
  <si>
    <t xml:space="preserve">        Bonos Públicos Gs</t>
  </si>
  <si>
    <t xml:space="preserve">        Bonos Públicos U$S</t>
  </si>
  <si>
    <t xml:space="preserve">      Emitidos por el Sector Financiero</t>
  </si>
  <si>
    <t xml:space="preserve">      Bonos Financieros</t>
  </si>
  <si>
    <t xml:space="preserve">        Bonos Financieros - Gs</t>
  </si>
  <si>
    <t xml:space="preserve">        Bonos Financieros - U$S</t>
  </si>
  <si>
    <t xml:space="preserve">      Bonos Subordinados</t>
  </si>
  <si>
    <t xml:space="preserve">        Bonos Subordinados - Gs</t>
  </si>
  <si>
    <t xml:space="preserve">        Bonos Subordinados - U$S</t>
  </si>
  <si>
    <t xml:space="preserve">       CDA</t>
  </si>
  <si>
    <t xml:space="preserve">        CDA - Gs</t>
  </si>
  <si>
    <t xml:space="preserve">        CDA - U$S</t>
  </si>
  <si>
    <t xml:space="preserve">      Emitidos por Entidades del Sector Privad</t>
  </si>
  <si>
    <t xml:space="preserve">      Bonos Corporativos</t>
  </si>
  <si>
    <t xml:space="preserve">        Bonos Corporativos - Gs</t>
  </si>
  <si>
    <t xml:space="preserve">        Bonos Corporativos - U$S</t>
  </si>
  <si>
    <t xml:space="preserve">      BBCP</t>
  </si>
  <si>
    <t xml:space="preserve">        BBCP - Gs</t>
  </si>
  <si>
    <t xml:space="preserve">        BBCP - U$S</t>
  </si>
  <si>
    <t xml:space="preserve">      Emitidos por Empresas Vinculadas</t>
  </si>
  <si>
    <t xml:space="preserve">      Bonos Financieros - Vinculadas</t>
  </si>
  <si>
    <t xml:space="preserve">        Bonos Financieros Gs - VINCULADAS</t>
  </si>
  <si>
    <t xml:space="preserve">        Bonos Financieros U$S - VINCULADAS</t>
  </si>
  <si>
    <t xml:space="preserve">      Bonos Subordinados - Vinculadas</t>
  </si>
  <si>
    <t xml:space="preserve">        Bonos Subordinados Gs - VINCULADAS</t>
  </si>
  <si>
    <t xml:space="preserve">        Bonos Subordinados U$S - VINCLUADAS</t>
  </si>
  <si>
    <t xml:space="preserve">      CDA - Vinculadas</t>
  </si>
  <si>
    <t xml:space="preserve">        CDA Gs - VINCULADAS</t>
  </si>
  <si>
    <t xml:space="preserve">        CDA U$S - VINCULADAS</t>
  </si>
  <si>
    <t xml:space="preserve">      Bonos Corporativos - Vinculadas</t>
  </si>
  <si>
    <t xml:space="preserve">        Bonos Corporativos Gs - VINCULDAS</t>
  </si>
  <si>
    <t xml:space="preserve">        Bonos Corporativos U$S - VINCULADAS</t>
  </si>
  <si>
    <t xml:space="preserve">      BBCP - Vinculadas</t>
  </si>
  <si>
    <t xml:space="preserve">        BBCP Gs - VINCULADAS</t>
  </si>
  <si>
    <t xml:space="preserve">        BBCP U$S - VINCULADAS</t>
  </si>
  <si>
    <t xml:space="preserve">      Primas Diferidas por Diferencia de Precio</t>
  </si>
  <si>
    <t xml:space="preserve">       Prima por Diferencia de Precios (+)</t>
  </si>
  <si>
    <t xml:space="preserve">        Dif. Precio (+) Bonos Financieros - Gs</t>
  </si>
  <si>
    <t xml:space="preserve">        Dif. Precio (+) Bonos Financieros - U$S</t>
  </si>
  <si>
    <t xml:space="preserve">        Dif. Precio (+) Bonos Subordinados - Gs</t>
  </si>
  <si>
    <t xml:space="preserve">        Dif. Precio (+) Bonos Subordinados - U$S</t>
  </si>
  <si>
    <t xml:space="preserve">        Dif. Precio (+) CDA - Gs</t>
  </si>
  <si>
    <t xml:space="preserve">        Dif. Precio (+) CDA - U$S</t>
  </si>
  <si>
    <t xml:space="preserve">        Dif. Precio (+) Bonos Corporativos - Gs</t>
  </si>
  <si>
    <t xml:space="preserve">        Dif. Precio (+) Bonos Corporativos - U$S</t>
  </si>
  <si>
    <t xml:space="preserve">        Dif. Precio (+) BBCP - Gs</t>
  </si>
  <si>
    <t xml:space="preserve">        Dif. Precio (+) BBCP - U$S</t>
  </si>
  <si>
    <t xml:space="preserve">        Dif. Precio (+) Títulos de Crédito - Gs</t>
  </si>
  <si>
    <t xml:space="preserve">        Dif. Precio (+) Títulos de Crédito - U$S</t>
  </si>
  <si>
    <t xml:space="preserve">        Dif. Precio (+) Bonos Financieros Gs - VINC</t>
  </si>
  <si>
    <t xml:space="preserve">        Dif. Precio (+) Bonos Financieros U$S - VINC</t>
  </si>
  <si>
    <t xml:space="preserve">        Dif. Precio (+) Bonos Subordinados Gs - VINC</t>
  </si>
  <si>
    <t xml:space="preserve">        Dif. Precio (+) Bonos Subordinados U$S - VINC</t>
  </si>
  <si>
    <t xml:space="preserve">        Dif. Precio (+) CDA Gs - VINCULADAS</t>
  </si>
  <si>
    <t xml:space="preserve">        Dif. Precio (+) CDA U$S - VINCULADAS</t>
  </si>
  <si>
    <t xml:space="preserve">        Dif. Precio (+) Bonos Corporativos Gs - VINC</t>
  </si>
  <si>
    <t xml:space="preserve">        Dif. Precio (+) Bonos Corporativos U$S - VINC</t>
  </si>
  <si>
    <t xml:space="preserve">        Dif. Precio (+) BBCP Gs - VINCULADAS</t>
  </si>
  <si>
    <t xml:space="preserve">        Dif. Precio (+) BBCP U$S - VINCULADAS</t>
  </si>
  <si>
    <t xml:space="preserve">        Dif. Precio (+) Títulos de Crédito Gs - VINC</t>
  </si>
  <si>
    <t xml:space="preserve">        Dif. Precio (+) Títulos de Crédito U$S - VINC</t>
  </si>
  <si>
    <t xml:space="preserve">        Dif. Precio (+) Bonos Públicos Gs</t>
  </si>
  <si>
    <t xml:space="preserve">        Dif. Precio (+) Bonos Públicos U$S</t>
  </si>
  <si>
    <t xml:space="preserve">       Prima por Diferencia de Precios (-)</t>
  </si>
  <si>
    <t xml:space="preserve">        Dif. Precio (-) Bonos Financieros - Gs</t>
  </si>
  <si>
    <t xml:space="preserve">        Dif. Precio (-) Bonos Financieros - U$S</t>
  </si>
  <si>
    <t xml:space="preserve">        Dif. Precio (-) Bonos Subordinados - Gs</t>
  </si>
  <si>
    <t xml:space="preserve">        Dif. Precio (-) Bonos Subordinados - U$S</t>
  </si>
  <si>
    <t xml:space="preserve">        Dif. Precio (-) CDA - Gs</t>
  </si>
  <si>
    <t xml:space="preserve">        Dif. Precio (-) CDA - U$S</t>
  </si>
  <si>
    <t xml:space="preserve">        Dif. Precio (-) Bonos Corporativos - Gs</t>
  </si>
  <si>
    <t xml:space="preserve">        Dif. Precio (-) Bonos Corporativos - U$S</t>
  </si>
  <si>
    <t xml:space="preserve">        Dif. Precio (-) BBCP - Gs</t>
  </si>
  <si>
    <t xml:space="preserve">        Dif. Precio (-) BBCP - U$S</t>
  </si>
  <si>
    <t xml:space="preserve">        Dif. Precio (-) Títulos de Crédito - Gs</t>
  </si>
  <si>
    <t xml:space="preserve">        Dif. Precio (-) Títulos de Crédito - U$S</t>
  </si>
  <si>
    <t xml:space="preserve">        Dif. Precio (-) Bonos Financieros Gs - VINC</t>
  </si>
  <si>
    <t xml:space="preserve">        Dif. Precio (-) Bonos Financieros U$S - VINC</t>
  </si>
  <si>
    <t xml:space="preserve">        Dif. Precio (-) Bonos Subordinados Gs - VINC</t>
  </si>
  <si>
    <t xml:space="preserve">        Dif. Precio (-) Bonos Subordinados U$S - VINC</t>
  </si>
  <si>
    <t xml:space="preserve">        Dif. Precio (-) CDA - Gs VINCULADAS</t>
  </si>
  <si>
    <t xml:space="preserve">        Dif. Precio (-) CDA - U$S VINCULADAS</t>
  </si>
  <si>
    <t xml:space="preserve">        Dif. Precio (-) Bonos Corporativos Gs - VINC</t>
  </si>
  <si>
    <t xml:space="preserve">        Dif. Precio (-) Bonos Corporativos U$S - VINC</t>
  </si>
  <si>
    <t xml:space="preserve">        Dif. Precio (-) BBCP Gs - VINCULADAS</t>
  </si>
  <si>
    <t xml:space="preserve">        Dif. Precio (-) BBCP U$S - VINCULADAS</t>
  </si>
  <si>
    <t xml:space="preserve">        Dif. Precio (-) Títulos de Crédito Gs - VINC</t>
  </si>
  <si>
    <t xml:space="preserve">        Dif. Precio (-) Títulos de Crédito U$S - VINC</t>
  </si>
  <si>
    <t xml:space="preserve">        Dif. Precio (-) Bonos Públicos GS</t>
  </si>
  <si>
    <t xml:space="preserve">        Dif. Precio (-) Bonos Públicos U$S</t>
  </si>
  <si>
    <t xml:space="preserve">     Intereses Devengados s/ Renta Fija</t>
  </si>
  <si>
    <t xml:space="preserve">       Intereses a Cobrar s/ Renta Fija</t>
  </si>
  <si>
    <t xml:space="preserve">        Int. a Cobrar - Bonos Financieros - Gs</t>
  </si>
  <si>
    <t xml:space="preserve">        Int. a Cobrar - Bonos Financieros - U$S</t>
  </si>
  <si>
    <t xml:space="preserve">        Int. a Cobrar - Bonos Subordordinados - Gs</t>
  </si>
  <si>
    <t xml:space="preserve">        Int. a Cobrar - Bonos Subordordinados - U$S</t>
  </si>
  <si>
    <t xml:space="preserve">        Int. a Cobrar - CDA - Gs</t>
  </si>
  <si>
    <t xml:space="preserve">        Int. a Cobrar - CDA - U$S</t>
  </si>
  <si>
    <t xml:space="preserve">        Int. a Cobrar - Bonos Corporativos - Gs</t>
  </si>
  <si>
    <t xml:space="preserve">        Int. a Cobrar - Bonos Corporativos - U$S</t>
  </si>
  <si>
    <t xml:space="preserve">        Int. a Cobrar - BBCP - Gs</t>
  </si>
  <si>
    <t xml:space="preserve">        Int. a Cobrar - BBCP - U$S</t>
  </si>
  <si>
    <t xml:space="preserve">        Int. a Cobrar - Títulos de Crédito - Gs</t>
  </si>
  <si>
    <t xml:space="preserve">        Int. a Cobrar - Títulos de Crédito - U$S</t>
  </si>
  <si>
    <t xml:space="preserve">        Int. a Cobrar - Bonos Financieros Gs - VINC</t>
  </si>
  <si>
    <t xml:space="preserve">        Int. a Cobrar - Bonos Financieros U$S - VINC</t>
  </si>
  <si>
    <t xml:space="preserve">        Int. a Cobrar - Bonos Subordinados Gs - VINC</t>
  </si>
  <si>
    <t xml:space="preserve">        Int. a Cobrar - Bonos Subordinados U$S - VINC</t>
  </si>
  <si>
    <t xml:space="preserve">        Int. a Cobrar - CDA - Gs VINCULADAS</t>
  </si>
  <si>
    <t xml:space="preserve">        Int. a Cobrar - CDA - U$S VINCULADAS</t>
  </si>
  <si>
    <t xml:space="preserve">        Int. a Cobrar - Bonos Corporativos Gs - VINC</t>
  </si>
  <si>
    <t xml:space="preserve">        Int. a Cobrar - Bonos Corporativos U$S - VINC</t>
  </si>
  <si>
    <t xml:space="preserve">        Int. a Cobrar - BBCP Gs - VINCULADAS</t>
  </si>
  <si>
    <t xml:space="preserve">        Int. a Cobrar - BBCP U$S - VINCULADAS</t>
  </si>
  <si>
    <t xml:space="preserve">        Int. a Cobrar - Títulos de Crédito Gs - VINC</t>
  </si>
  <si>
    <t xml:space="preserve">        Int. a Cobrar - Títulos de Crédito U$S - VINC</t>
  </si>
  <si>
    <t xml:space="preserve">        Int. a Cobrar - Bonos Públicos Gs</t>
  </si>
  <si>
    <t xml:space="preserve">        Int. a Cobrar - Bonos Públicos U$S</t>
  </si>
  <si>
    <t xml:space="preserve">       (Intereses a Devengar)</t>
  </si>
  <si>
    <t xml:space="preserve">        Int. a Deveng. Bonos Financieros - Gs</t>
  </si>
  <si>
    <t xml:space="preserve">        Int. a Deveng. Bonos Financieros - U$S</t>
  </si>
  <si>
    <t xml:space="preserve">        Int. a Deveng. Bonos Subordinados - Gs</t>
  </si>
  <si>
    <t xml:space="preserve">        Int. a Deveng. Bonos Subordinados - U$S</t>
  </si>
  <si>
    <t xml:space="preserve">        Int. a Deveng. CDA - Gs</t>
  </si>
  <si>
    <t xml:space="preserve">        Int. a Deveng. CDA - U$S</t>
  </si>
  <si>
    <t xml:space="preserve">        Int. a Deveng. Bonos Corporativos - Gs</t>
  </si>
  <si>
    <t xml:space="preserve">        Int. a Deveng. Bonos Corporativos - U$S</t>
  </si>
  <si>
    <t xml:space="preserve">        Int. a Deveng. BBCP - Gs</t>
  </si>
  <si>
    <t xml:space="preserve">        Int. a Deveng. BBCP - U$S</t>
  </si>
  <si>
    <t xml:space="preserve">        Int. a Deveng. Títulos de Crédito - Gs</t>
  </si>
  <si>
    <t xml:space="preserve">        Int. a Deveng. Títulos de Crédito - U$S</t>
  </si>
  <si>
    <t xml:space="preserve">        Int. a Deveng. Bonos Financieros Gs - VINC</t>
  </si>
  <si>
    <t xml:space="preserve">        Int. a Deveng. Bonos Financieros U$S - VINC</t>
  </si>
  <si>
    <t xml:space="preserve">        Int. a Deveng. Bonos Subordinados Gs - VINC</t>
  </si>
  <si>
    <t xml:space="preserve">        Int. a Deveng. Bonos Subordinados U$S - VINC</t>
  </si>
  <si>
    <t xml:space="preserve">        Int. a Deveng. CDA Gs - VINCULADAS</t>
  </si>
  <si>
    <t xml:space="preserve">        Int. a Deveng. CDA U$S - VINCULADAS</t>
  </si>
  <si>
    <t xml:space="preserve">        Int. a Deveng. Bonos Corporativos Gs - VINC</t>
  </si>
  <si>
    <t xml:space="preserve">        Int. a Deveng. Bonos Corporativos U$S - VINC</t>
  </si>
  <si>
    <t xml:space="preserve">        Int. a Deveng. BBCP - Gs VINCULADAS</t>
  </si>
  <si>
    <t xml:space="preserve">        Int. a Deveng. BBCP - U$S VINCULADAS</t>
  </si>
  <si>
    <t xml:space="preserve">        Int. a Deveng. Títulos de Crédito Gs - VINC</t>
  </si>
  <si>
    <t xml:space="preserve">        Int. a Deveng. Títulos de Crédito U$S VINC</t>
  </si>
  <si>
    <t xml:space="preserve">        Int. a Deveng. Bonos Públicos Gs</t>
  </si>
  <si>
    <t xml:space="preserve">        Int. a Deveng. Bonos Públicos U$S</t>
  </si>
  <si>
    <t xml:space="preserve">      Previsiones s/Títulos Valores de Renta</t>
  </si>
  <si>
    <t xml:space="preserve">       Previsiones s/Títulos Valores de Renta</t>
  </si>
  <si>
    <t xml:space="preserve">    Operaciones de Reporto</t>
  </si>
  <si>
    <t xml:space="preserve">      Valores entregados por Reporto</t>
  </si>
  <si>
    <t xml:space="preserve">        Deudores Títulos Renta Fija en Repo Gs</t>
  </si>
  <si>
    <t xml:space="preserve">        Deudores Titulos Renta Fija en Repo U$S</t>
  </si>
  <si>
    <t xml:space="preserve">      Valores recibidos por Reporto</t>
  </si>
  <si>
    <t xml:space="preserve">        Títulos de Crédito - Gs</t>
  </si>
  <si>
    <t xml:space="preserve">        Títulos de Crédito - U$S</t>
  </si>
  <si>
    <t xml:space="preserve">        Bonos Subordinados U$S - VINCULADAS</t>
  </si>
  <si>
    <t xml:space="preserve">        Bonos Corporativos Gs - VINCULADAS</t>
  </si>
  <si>
    <t xml:space="preserve">        Títulos de Crédito Gs - VINCULADAS</t>
  </si>
  <si>
    <t xml:space="preserve">        Títulos de Crédito U$S - VINCULADAS</t>
  </si>
  <si>
    <t xml:space="preserve">   OTROS ACTIVOS CORRIENTES</t>
  </si>
  <si>
    <t xml:space="preserve">    Gastos Pagados por Adelantado</t>
  </si>
  <si>
    <t xml:space="preserve">       Existencia en Depósito</t>
  </si>
  <si>
    <t xml:space="preserve">        Materiales de Escritorio</t>
  </si>
  <si>
    <t xml:space="preserve">        Papelería e Impresos</t>
  </si>
  <si>
    <t xml:space="preserve">        Insumos de Computación</t>
  </si>
  <si>
    <t xml:space="preserve">       Seguros Pagados por Adelantado</t>
  </si>
  <si>
    <t xml:space="preserve">        Incendio</t>
  </si>
  <si>
    <t xml:space="preserve">        Robo</t>
  </si>
  <si>
    <t xml:space="preserve">        Accidentes Personales</t>
  </si>
  <si>
    <t xml:space="preserve">        Automóviles</t>
  </si>
  <si>
    <t xml:space="preserve">        Cauciones</t>
  </si>
  <si>
    <t xml:space="preserve">        Otras secciones varias</t>
  </si>
  <si>
    <t xml:space="preserve">       Otros Gastos Pagados por adelantado</t>
  </si>
  <si>
    <t xml:space="preserve">        Auditoría Externa Gs.</t>
  </si>
  <si>
    <t xml:space="preserve">        Auditoría Externa U$S.</t>
  </si>
  <si>
    <t xml:space="preserve">  ACTIVO NO CORRIENTE</t>
  </si>
  <si>
    <t xml:space="preserve">   INVERSIONES PERMANENTES</t>
  </si>
  <si>
    <t xml:space="preserve">     Emitidos por el Estado y Entidades Públicas</t>
  </si>
  <si>
    <t xml:space="preserve">     Emitidos por el Sector Financiero</t>
  </si>
  <si>
    <t xml:space="preserve">     Emitidos por Entidades del Sector Privado</t>
  </si>
  <si>
    <t xml:space="preserve">     Emitidos por Empresas Vinculadas</t>
  </si>
  <si>
    <t xml:space="preserve">    Por diferencia de valor de títulos valor</t>
  </si>
  <si>
    <t xml:space="preserve">      Prima por Diferencia de Precios (+)</t>
  </si>
  <si>
    <t xml:space="preserve">      Prima por Diferencia de Precios (-)</t>
  </si>
  <si>
    <t xml:space="preserve">    Intereses Devengados s/ Renta Fija</t>
  </si>
  <si>
    <t xml:space="preserve">      Intereses a Cobrar s/ Renta Fija</t>
  </si>
  <si>
    <t xml:space="preserve">      (Intereses a Devengar)</t>
  </si>
  <si>
    <t xml:space="preserve">   PROPIEDAD, PLANTA Y EQUIPOS</t>
  </si>
  <si>
    <t xml:space="preserve">    BIENES DE USO</t>
  </si>
  <si>
    <t xml:space="preserve">      Valor revaluado</t>
  </si>
  <si>
    <t xml:space="preserve">        Inmuebles</t>
  </si>
  <si>
    <t xml:space="preserve">        Instalaciones</t>
  </si>
  <si>
    <t xml:space="preserve">        Equipos de Oficina</t>
  </si>
  <si>
    <t xml:space="preserve">        Equipos de Computación</t>
  </si>
  <si>
    <t xml:space="preserve">        Rodados</t>
  </si>
  <si>
    <t xml:space="preserve">        Construcciones en Curso</t>
  </si>
  <si>
    <t xml:space="preserve">      (-) Depreciación acumulada</t>
  </si>
  <si>
    <t xml:space="preserve">        Deprec. Acumulada Inmuebles</t>
  </si>
  <si>
    <t xml:space="preserve">        Deprec. Acumulada Instalaciones</t>
  </si>
  <si>
    <t xml:space="preserve">        Deprec. Acumulada Equipos de Oficina</t>
  </si>
  <si>
    <t xml:space="preserve">        Deprec. Acumulada Equipos de Computación</t>
  </si>
  <si>
    <t xml:space="preserve">        Deprec. Acumulada Rodados</t>
  </si>
  <si>
    <t xml:space="preserve">   ACTIVOS INTANGIBLES Y CARGOS DIFERIDOS</t>
  </si>
  <si>
    <t xml:space="preserve">    Activos Intangibles y Cargos Diferidos</t>
  </si>
  <si>
    <t xml:space="preserve">     Licencia</t>
  </si>
  <si>
    <t xml:space="preserve">     Programas Informáticos</t>
  </si>
  <si>
    <t xml:space="preserve">        Programas Informáticos</t>
  </si>
  <si>
    <t xml:space="preserve">        Programas Informáticos en Desarrollo Gs</t>
  </si>
  <si>
    <t xml:space="preserve">        Programas Informáticos en Desarrollo USD</t>
  </si>
  <si>
    <t xml:space="preserve">     Marcas</t>
  </si>
  <si>
    <t xml:space="preserve">     Gastos de Desarrollo</t>
  </si>
  <si>
    <t xml:space="preserve">        Gastos de Constitución</t>
  </si>
  <si>
    <t xml:space="preserve">     Mejoras en Propiedad de Terceros</t>
  </si>
  <si>
    <t xml:space="preserve">     Resultado por Cambio de Sistema Contable</t>
  </si>
  <si>
    <t xml:space="preserve">     (-) Amortización acumulada</t>
  </si>
  <si>
    <t xml:space="preserve">        Licencia</t>
  </si>
  <si>
    <t xml:space="preserve">        Marcas</t>
  </si>
  <si>
    <t xml:space="preserve">        Gastos de desarrollo</t>
  </si>
  <si>
    <t xml:space="preserve">        Mejoras en Propiedad de Terceros</t>
  </si>
  <si>
    <t xml:space="preserve">        Resultado por Cambio de Sistema Contable</t>
  </si>
  <si>
    <t xml:space="preserve">   OTROS ACTIVOS NO CORRIENTES</t>
  </si>
  <si>
    <t xml:space="preserve">    Agregar…</t>
  </si>
  <si>
    <t xml:space="preserve">  PASIVO CORRIENTE</t>
  </si>
  <si>
    <t xml:space="preserve">   DEUDAS VIGENTES</t>
  </si>
  <si>
    <t xml:space="preserve">    Operaciones a Liquidar</t>
  </si>
  <si>
    <t xml:space="preserve">      Operaciones a Liquidar - Local</t>
  </si>
  <si>
    <t xml:space="preserve">        Operaciones a Liquidar Gs</t>
  </si>
  <si>
    <t xml:space="preserve">        Operaciones a Liquidar - U$S</t>
  </si>
  <si>
    <t xml:space="preserve">      Operaciones a Liquidar - Extranjera</t>
  </si>
  <si>
    <t xml:space="preserve">       Operaciones a Liquidar - Gs</t>
  </si>
  <si>
    <t xml:space="preserve">       Anticipo de Clientes</t>
  </si>
  <si>
    <t xml:space="preserve">        Anticipo de Clientes Gs</t>
  </si>
  <si>
    <t xml:space="preserve">        Anticipo de Clientes U$S</t>
  </si>
  <si>
    <t xml:space="preserve">     Cuentas a pagar a personas y empresas relacionadas</t>
  </si>
  <si>
    <t xml:space="preserve">      Cuentas a pagar a personas y empresas relacionadas</t>
  </si>
  <si>
    <t xml:space="preserve">        Cuentas a pagar a personas y emp. relacionadas Gs</t>
  </si>
  <si>
    <t xml:space="preserve">        Cuentas a pagar a personas y emp. relacionadas U$S</t>
  </si>
  <si>
    <t xml:space="preserve">        Cuentas a Pagar Tarjeta de Crédito - Vinculadas</t>
  </si>
  <si>
    <t xml:space="preserve">        Gastos a reembolsar GS - Vinculadas</t>
  </si>
  <si>
    <t xml:space="preserve">        Gastos a reembolsar U$S - Vinculadas</t>
  </si>
  <si>
    <t xml:space="preserve">     Proveedores de Bienes y/o Servicios</t>
  </si>
  <si>
    <t xml:space="preserve">      Proveedores de Bienes y/o Servicios</t>
  </si>
  <si>
    <t xml:space="preserve">        Proveedores de Bienes y/o Servicios Gs</t>
  </si>
  <si>
    <t xml:space="preserve">        Proveedores de Bienes y/o Servicios U$S</t>
  </si>
  <si>
    <t xml:space="preserve">        Prov. de Bienes y/o Serv. Exterior U$S</t>
  </si>
  <si>
    <t xml:space="preserve">     Otras Cuentas por pagar</t>
  </si>
  <si>
    <t xml:space="preserve">      Otras Cuentas por Pagar</t>
  </si>
  <si>
    <t xml:space="preserve">        Otras Cuentas por Pagar Gs.</t>
  </si>
  <si>
    <t xml:space="preserve">        Otras Cuentas por Pagar U$S</t>
  </si>
  <si>
    <t xml:space="preserve">    Acreedores Varios</t>
  </si>
  <si>
    <t xml:space="preserve">     Acreedores Varios</t>
  </si>
  <si>
    <t xml:space="preserve">        Acreedores Varios Gs.</t>
  </si>
  <si>
    <t xml:space="preserve">        Acreedores Varios U$S</t>
  </si>
  <si>
    <t xml:space="preserve">   OBLIGACIONES FINANCIERAS A CORTO PLAZO</t>
  </si>
  <si>
    <t xml:space="preserve">    Sobregiro en cuenta corriente - Locales</t>
  </si>
  <si>
    <t xml:space="preserve">    Préstamos en bancos y otras entidades financieras</t>
  </si>
  <si>
    <t xml:space="preserve">     Préstamos en bancos y otras entidades financieras</t>
  </si>
  <si>
    <t xml:space="preserve">        Prestamos Bancarios y/o Financieros Gs.</t>
  </si>
  <si>
    <t xml:space="preserve">        Prestamos Bancarios y/o Financieros U$S</t>
  </si>
  <si>
    <t xml:space="preserve">     Intereses devengados por pagar s/ oblig. fin.</t>
  </si>
  <si>
    <t xml:space="preserve">        Intereses documentados s/obligaciones fin. Gs</t>
  </si>
  <si>
    <t xml:space="preserve">        Intereses documentados s/obligaciones fin. US</t>
  </si>
  <si>
    <t xml:space="preserve">     Intereses documentados a dev. s/ obligaciones fin.</t>
  </si>
  <si>
    <t xml:space="preserve">        Intereses documentados a dev. s/ oblig. fin. GS</t>
  </si>
  <si>
    <t xml:space="preserve">        Intereses documentados a dev. s/ oblig. fin. US</t>
  </si>
  <si>
    <t xml:space="preserve">     Prima por diferencia de precio a pagar - REPO</t>
  </si>
  <si>
    <t xml:space="preserve">        Diferencia de precio a pagar - REPO Gs</t>
  </si>
  <si>
    <t xml:space="preserve">        Diferencia de precio a pagar - REPO U$S</t>
  </si>
  <si>
    <t xml:space="preserve">     (-) Prima por diferencia de precio a devengar</t>
  </si>
  <si>
    <t xml:space="preserve">        Diferencia de precio a devengar - REPO Gs</t>
  </si>
  <si>
    <t xml:space="preserve">        Diferencia de precio a devengar - REPO U$S</t>
  </si>
  <si>
    <t xml:space="preserve">       Acreedores por títulos de renta fija en</t>
  </si>
  <si>
    <t xml:space="preserve">        Acreedores Titulos Renta Fija en Repo Gs</t>
  </si>
  <si>
    <t xml:space="preserve">        Acreedores Titulos Renta Fija en Repo U$S</t>
  </si>
  <si>
    <t xml:space="preserve">   PROVISIONES</t>
  </si>
  <si>
    <t xml:space="preserve">    Sueldos y Cargas Sociales</t>
  </si>
  <si>
    <t xml:space="preserve">     Sueldos y Cargas Sociales a Pagar</t>
  </si>
  <si>
    <t xml:space="preserve">        Honorarios Directores</t>
  </si>
  <si>
    <t xml:space="preserve">        Honorarios Síndicos</t>
  </si>
  <si>
    <t xml:space="preserve">        Cargas Sociales</t>
  </si>
  <si>
    <t xml:space="preserve">        Gratificaciones al Personal Superior</t>
  </si>
  <si>
    <t xml:space="preserve">        Aguinaldos por Pagar</t>
  </si>
  <si>
    <t xml:space="preserve">        Seguro Médico a Pagar</t>
  </si>
  <si>
    <t xml:space="preserve">        Sueldos y Jornales a Pagar</t>
  </si>
  <si>
    <t xml:space="preserve">        Retribuciones Especiales a pagar</t>
  </si>
  <si>
    <t xml:space="preserve">        Vacaciones a pagar</t>
  </si>
  <si>
    <t xml:space="preserve">    Obligaciones Fiscales</t>
  </si>
  <si>
    <t xml:space="preserve">     Obligaciones Fiscales</t>
  </si>
  <si>
    <t xml:space="preserve">        Impuesto a la Renta a Pagar</t>
  </si>
  <si>
    <t xml:space="preserve">        IVA Débito Fiscal 10%</t>
  </si>
  <si>
    <t xml:space="preserve">        IVA Débito Fiscal 5%</t>
  </si>
  <si>
    <t xml:space="preserve">        IVA Debito Fiscal a Pagar</t>
  </si>
  <si>
    <t xml:space="preserve">        Retención IVA a Pagar</t>
  </si>
  <si>
    <t xml:space="preserve">        Retención RENTA a Pagar</t>
  </si>
  <si>
    <t xml:space="preserve">        Impuestos y Tasas Municipales</t>
  </si>
  <si>
    <t xml:space="preserve">        Multas y Recargos por Pagar</t>
  </si>
  <si>
    <t xml:space="preserve">    Otras Provisiones</t>
  </si>
  <si>
    <t xml:space="preserve">     Honorarios a Profesionales Externos</t>
  </si>
  <si>
    <t xml:space="preserve">        Auditoría Externa U$S</t>
  </si>
  <si>
    <t xml:space="preserve">        Honorarios de Escribanía por Pagar</t>
  </si>
  <si>
    <t xml:space="preserve">        Auditoria Externa Gs.</t>
  </si>
  <si>
    <t xml:space="preserve">        Otros honorarios profesionales Gs.</t>
  </si>
  <si>
    <t xml:space="preserve">        Otros honorarios profesionales U$S</t>
  </si>
  <si>
    <t xml:space="preserve">    Otras Obligaciones Diversas</t>
  </si>
  <si>
    <t xml:space="preserve">     Otras Obligaciones Diversas</t>
  </si>
  <si>
    <t xml:space="preserve">        Garantía de Alquiler</t>
  </si>
  <si>
    <t xml:space="preserve">        Servicios Básicos por Pagar</t>
  </si>
  <si>
    <t xml:space="preserve">   OTROS PASIVOS CORRIENTES</t>
  </si>
  <si>
    <t xml:space="preserve"> CAPITAL SOCIAL</t>
  </si>
  <si>
    <t xml:space="preserve">  Capital Social</t>
  </si>
  <si>
    <t xml:space="preserve">    Capital Social</t>
  </si>
  <si>
    <t xml:space="preserve">     Capital Suscripto</t>
  </si>
  <si>
    <t xml:space="preserve">        Capital Suscripto</t>
  </si>
  <si>
    <t xml:space="preserve">     Capital Integrado</t>
  </si>
  <si>
    <t xml:space="preserve">        Capital Integrado en Efectivo</t>
  </si>
  <si>
    <t xml:space="preserve">        Capital Integrado en Títulos o Valores</t>
  </si>
  <si>
    <t xml:space="preserve">     Capital a Integrar</t>
  </si>
  <si>
    <t xml:space="preserve">        Capital a Integrar</t>
  </si>
  <si>
    <t xml:space="preserve">        Aportes a Capitalizar</t>
  </si>
  <si>
    <t xml:space="preserve">  RESERVAS</t>
  </si>
  <si>
    <t xml:space="preserve">    Reservas</t>
  </si>
  <si>
    <t xml:space="preserve">     Reservas</t>
  </si>
  <si>
    <t xml:space="preserve">        Reserva legal</t>
  </si>
  <si>
    <t xml:space="preserve">        Reservas Estatutarias</t>
  </si>
  <si>
    <t xml:space="preserve">        Reservas Facultativas</t>
  </si>
  <si>
    <t xml:space="preserve">        Reservas de Revalúo</t>
  </si>
  <si>
    <t xml:space="preserve">  RESULTADOS</t>
  </si>
  <si>
    <t xml:space="preserve">    Resultados</t>
  </si>
  <si>
    <t xml:space="preserve">     Resultados</t>
  </si>
  <si>
    <t xml:space="preserve">        Resultados Acumulados</t>
  </si>
  <si>
    <t xml:space="preserve">        Resultado del Ejercicio</t>
  </si>
  <si>
    <t xml:space="preserve">  INGRESOS OPERATIVOS</t>
  </si>
  <si>
    <t xml:space="preserve">   Ingresos por servicios prestados</t>
  </si>
  <si>
    <t xml:space="preserve">    Ingresos por servicios prestados</t>
  </si>
  <si>
    <t xml:space="preserve">      Administración de Cartera</t>
  </si>
  <si>
    <t xml:space="preserve">      Custodia de Valores</t>
  </si>
  <si>
    <t xml:space="preserve">        Custodia de Valores GS - PF</t>
  </si>
  <si>
    <t xml:space="preserve">        Custodia de Valores GS - PJ</t>
  </si>
  <si>
    <t xml:space="preserve">        Custodia de Valores GS - VINC</t>
  </si>
  <si>
    <t xml:space="preserve">        Custodia de Valores U$S - PF</t>
  </si>
  <si>
    <t xml:space="preserve">        Custodia de Valores U$S - PJ</t>
  </si>
  <si>
    <t xml:space="preserve">        Custodia de Valores U$S - VINC</t>
  </si>
  <si>
    <t xml:space="preserve">      Ingresos por Comisiones por Administraci</t>
  </si>
  <si>
    <t xml:space="preserve">        Administración Fondo Mutuo GS</t>
  </si>
  <si>
    <t xml:space="preserve">        Administración Fondo Mutuo U$S</t>
  </si>
  <si>
    <t xml:space="preserve">   Ingresos y rentas de cartera propia</t>
  </si>
  <si>
    <t xml:space="preserve">    Intereses y dividendos de cartera propia</t>
  </si>
  <si>
    <t xml:space="preserve">     Intereses y dividendos de cartera propia</t>
  </si>
  <si>
    <t xml:space="preserve">        Bonos Financieros - Gs VINCULADAS</t>
  </si>
  <si>
    <t xml:space="preserve">        Bonos Financieros - U$S VINCULADAS</t>
  </si>
  <si>
    <t xml:space="preserve">        Bonos Subordinados - Gs VINCULADAS</t>
  </si>
  <si>
    <t xml:space="preserve">        Bonos Subordinados - U$S VINCULADAS</t>
  </si>
  <si>
    <t xml:space="preserve">        CDA - Gs VINCULADAS</t>
  </si>
  <si>
    <t xml:space="preserve">        CDA - U$S VINCULADAS</t>
  </si>
  <si>
    <t xml:space="preserve">        Bonos Corporativos - Gs VINCULADAS</t>
  </si>
  <si>
    <t xml:space="preserve">        Bonos Corporativos - U$S VINCULADAS</t>
  </si>
  <si>
    <t xml:space="preserve">        BBCP - Gs VINCULADAS</t>
  </si>
  <si>
    <t xml:space="preserve">        BBCP - U$S VINCULADAS</t>
  </si>
  <si>
    <t xml:space="preserve">        Títulos de Crédito - Gs VINCULADAS</t>
  </si>
  <si>
    <t xml:space="preserve">        Títulos de Crédito - U$S VINCULADAS</t>
  </si>
  <si>
    <t xml:space="preserve">        Bonos Públicos - U$S</t>
  </si>
  <si>
    <t xml:space="preserve">      Por diferencia de valor de títulos valor</t>
  </si>
  <si>
    <t xml:space="preserve">       Primas por valor de compra</t>
  </si>
  <si>
    <t xml:space="preserve">        Resultado B.Sub. - U$S VINC</t>
  </si>
  <si>
    <t xml:space="preserve">       Primas por valor de compra futura (repo)</t>
  </si>
  <si>
    <t xml:space="preserve">        Primas por valor de compra futura (repo)</t>
  </si>
  <si>
    <t xml:space="preserve">       Prima por valor de venta</t>
  </si>
  <si>
    <t xml:space="preserve">   Ingresos por operaciones y servicios ext</t>
  </si>
  <si>
    <t xml:space="preserve">   OTROS INGRESOS OPERATIVOS</t>
  </si>
  <si>
    <t xml:space="preserve">    Otros Ingresos Operativos</t>
  </si>
  <si>
    <t xml:space="preserve">     Recupero de Gastos Gs</t>
  </si>
  <si>
    <t xml:space="preserve">        Recupero de Gastos GS - PF</t>
  </si>
  <si>
    <t xml:space="preserve">        Recupero de Gastos GS - PJ</t>
  </si>
  <si>
    <t xml:space="preserve">       Recupero de Gastos U$S</t>
  </si>
  <si>
    <t xml:space="preserve">        Recupero de Gastos U$S - PF</t>
  </si>
  <si>
    <t xml:space="preserve">        Recupero de Gastos U$S - PJ</t>
  </si>
  <si>
    <t xml:space="preserve">        Recupero de Gastos U$S - VINC</t>
  </si>
  <si>
    <t xml:space="preserve">  INGRESOS FINANCIEROS</t>
  </si>
  <si>
    <t xml:space="preserve">   Intereses cobrados</t>
  </si>
  <si>
    <t xml:space="preserve">    Intereses cobrados</t>
  </si>
  <si>
    <t xml:space="preserve">     Intereses cobrados</t>
  </si>
  <si>
    <t xml:space="preserve">        Intereses Cobrados</t>
  </si>
  <si>
    <t xml:space="preserve">   Ganancia por Diferencia de Cambio</t>
  </si>
  <si>
    <t xml:space="preserve">    Ganancia por Diferencia de Cambio</t>
  </si>
  <si>
    <t xml:space="preserve">     Ganancia por Diferencia de Cambio</t>
  </si>
  <si>
    <t xml:space="preserve">  OTROS INGRESOS NO OPERATIVOS</t>
  </si>
  <si>
    <t xml:space="preserve">   Otros Ingresos no Operativos</t>
  </si>
  <si>
    <t xml:space="preserve">    Otros Ingresos no Operativos</t>
  </si>
  <si>
    <t xml:space="preserve">     Otros Ingresos no Operativos</t>
  </si>
  <si>
    <t xml:space="preserve">        Descuentos Obtenidos</t>
  </si>
  <si>
    <t xml:space="preserve">        Ingresos por ajustes y redondeos</t>
  </si>
  <si>
    <t xml:space="preserve">        Ingresos extraordinarios</t>
  </si>
  <si>
    <t xml:space="preserve">        Ajustes de resultados anteriores</t>
  </si>
  <si>
    <t xml:space="preserve">        Otros ingresos no operativos</t>
  </si>
  <si>
    <t xml:space="preserve">  EGRESOS OPERATIVOS</t>
  </si>
  <si>
    <t xml:space="preserve">   GASTOS DE OPERACIÓN</t>
  </si>
  <si>
    <t xml:space="preserve">    Gastos por comisiones y servicios</t>
  </si>
  <si>
    <t xml:space="preserve">     Comisiones Pagadas</t>
  </si>
  <si>
    <t xml:space="preserve">        Comisiones Pagadas Personas y empresas relacionadas</t>
  </si>
  <si>
    <t xml:space="preserve">        Comisiones Pagadas</t>
  </si>
  <si>
    <t xml:space="preserve">     Comisiones Servicios de Custodia</t>
  </si>
  <si>
    <t xml:space="preserve">        Comisiones Servicios de Custodia U$S</t>
  </si>
  <si>
    <t xml:space="preserve">    Otros gastos operativos</t>
  </si>
  <si>
    <t xml:space="preserve">     Primas por valor de compra futura (repo)</t>
  </si>
  <si>
    <t xml:space="preserve">       Diferencia de precios por valor de compra</t>
  </si>
  <si>
    <t xml:space="preserve">        Bonos Públicos GS</t>
  </si>
  <si>
    <t xml:space="preserve">        Acciones</t>
  </si>
  <si>
    <t xml:space="preserve">       Dif de Precios por Valor de Venta</t>
  </si>
  <si>
    <t xml:space="preserve">        Titulos de Crédito - Gs</t>
  </si>
  <si>
    <t xml:space="preserve">        Títulos de Créditos Gs - VINCULADAS</t>
  </si>
  <si>
    <t xml:space="preserve">        Bonos Públicos - Gs</t>
  </si>
  <si>
    <t xml:space="preserve">        Acciones - Gs</t>
  </si>
  <si>
    <t xml:space="preserve">        Acciones - U$S</t>
  </si>
  <si>
    <t xml:space="preserve">      Por Op. de Compra Titulos/Valores</t>
  </si>
  <si>
    <t xml:space="preserve">        Por Op. Compra Titulos/Valores Gs</t>
  </si>
  <si>
    <t xml:space="preserve">        Por Op. Compra Titulos/Valores U$S</t>
  </si>
  <si>
    <t xml:space="preserve">    Aranceles pagados CNV</t>
  </si>
  <si>
    <t xml:space="preserve">     Aranceles pagados CNV</t>
  </si>
  <si>
    <t xml:space="preserve">        Aranceles pagados CNV U$S</t>
  </si>
  <si>
    <t xml:space="preserve">   GASTOS DE COMERCIALIZACION</t>
  </si>
  <si>
    <t xml:space="preserve">    Gastos de Comercialización</t>
  </si>
  <si>
    <t xml:space="preserve">     Gastos de Comercialización</t>
  </si>
  <si>
    <t xml:space="preserve">        Folletos e Impresiones</t>
  </si>
  <si>
    <t xml:space="preserve">        Gastos de Representación</t>
  </si>
  <si>
    <t xml:space="preserve">        Gastos de Viaje</t>
  </si>
  <si>
    <t xml:space="preserve">        Actualizacion Pagina Web</t>
  </si>
  <si>
    <t xml:space="preserve">        Otros Gastos de Comercialización</t>
  </si>
  <si>
    <t xml:space="preserve">   GASTOS DE ADMINISTRACION</t>
  </si>
  <si>
    <t xml:space="preserve">    Remuneraciones</t>
  </si>
  <si>
    <t xml:space="preserve">     Remuneraciones</t>
  </si>
  <si>
    <t xml:space="preserve">        Horas Extras</t>
  </si>
  <si>
    <t xml:space="preserve">        Comisiones</t>
  </si>
  <si>
    <t xml:space="preserve">        Vacaciones</t>
  </si>
  <si>
    <t xml:space="preserve">        Bonificación Familiar</t>
  </si>
  <si>
    <t xml:space="preserve">        Otras Remuneraciones</t>
  </si>
  <si>
    <t xml:space="preserve">    Cargas Sociales</t>
  </si>
  <si>
    <t xml:space="preserve">     Cargas Sociales</t>
  </si>
  <si>
    <t xml:space="preserve">        Indemnización y Preaviso</t>
  </si>
  <si>
    <t xml:space="preserve">        Uniformes</t>
  </si>
  <si>
    <t xml:space="preserve">        Gourmet Card – GND</t>
  </si>
  <si>
    <t xml:space="preserve">        Seguro Médico</t>
  </si>
  <si>
    <t xml:space="preserve">    Otras Remuneraciones</t>
  </si>
  <si>
    <t xml:space="preserve">     Otras Remuneraciones</t>
  </si>
  <si>
    <t xml:space="preserve">        Sueldos Gerentes</t>
  </si>
  <si>
    <t xml:space="preserve">        Sindicos</t>
  </si>
  <si>
    <t xml:space="preserve">        Retribuciones Especiales</t>
  </si>
  <si>
    <t xml:space="preserve">    Honorarios Profesionales</t>
  </si>
  <si>
    <t xml:space="preserve">     Honorarios Profesionales</t>
  </si>
  <si>
    <t xml:space="preserve">    Previsión, amortización y depreciaciones</t>
  </si>
  <si>
    <t xml:space="preserve">     Depreciación de Propiedades y Equipos</t>
  </si>
  <si>
    <t xml:space="preserve">        Depreciacion Muebles e Instalaciones</t>
  </si>
  <si>
    <t xml:space="preserve">        Depreciacion Maquinarias y Equipos</t>
  </si>
  <si>
    <t xml:space="preserve">        Depreciacion Rodados</t>
  </si>
  <si>
    <t xml:space="preserve">        Maquinarias en Leasing</t>
  </si>
  <si>
    <t xml:space="preserve">        Equipos de Oficina en Leasing</t>
  </si>
  <si>
    <t xml:space="preserve">        Equipos de Computación en Leasing</t>
  </si>
  <si>
    <t xml:space="preserve">        Rodados en Leasing</t>
  </si>
  <si>
    <t xml:space="preserve">     Amortización Activos Intangibles y Cargo</t>
  </si>
  <si>
    <t xml:space="preserve">        Amortización de Programas Informáticos</t>
  </si>
  <si>
    <t xml:space="preserve">        Amortización Mejoras en Propiedad de Ter</t>
  </si>
  <si>
    <t xml:space="preserve">    Mantenimiento y Reparaciones</t>
  </si>
  <si>
    <t xml:space="preserve">     Mantenimiento y Reparaciones</t>
  </si>
  <si>
    <t xml:space="preserve">        Muebles e Instalaciones</t>
  </si>
  <si>
    <t xml:space="preserve">        Maquinarias y Equipos</t>
  </si>
  <si>
    <t xml:space="preserve">        Mantenimiento de Edificio - VINCULADAS</t>
  </si>
  <si>
    <t xml:space="preserve">    Alquileres Pagados</t>
  </si>
  <si>
    <t xml:space="preserve">     Alquileres Pagados</t>
  </si>
  <si>
    <t xml:space="preserve">        Alquiler de Bienes Inmuebles</t>
  </si>
  <si>
    <t xml:space="preserve">        Alquiler de Bienes Inmuebles - Vinc.</t>
  </si>
  <si>
    <t xml:space="preserve">        Alquiler de Bienes Muebles Vinc.</t>
  </si>
  <si>
    <t xml:space="preserve">    Seguros</t>
  </si>
  <si>
    <t xml:space="preserve">     Seguros</t>
  </si>
  <si>
    <t xml:space="preserve">        Seguros pagados</t>
  </si>
  <si>
    <t xml:space="preserve">    Impuestos, tasas y contribuciones</t>
  </si>
  <si>
    <t xml:space="preserve">     Impuestos, tasas y contribuciones</t>
  </si>
  <si>
    <t xml:space="preserve">        Impuesto Inmobiliario</t>
  </si>
  <si>
    <t xml:space="preserve">        Otros Impuestos Nacionales</t>
  </si>
  <si>
    <t xml:space="preserve">        Tasas y Contribuciones</t>
  </si>
  <si>
    <t xml:space="preserve">    Gastos Generales</t>
  </si>
  <si>
    <t xml:space="preserve">     Gastos Generales</t>
  </si>
  <si>
    <t xml:space="preserve">        Energía Eléctrica</t>
  </si>
  <si>
    <t xml:space="preserve">        Agua</t>
  </si>
  <si>
    <t xml:space="preserve">        Correo y Franqueo</t>
  </si>
  <si>
    <t xml:space="preserve">        Gastos de limpieza</t>
  </si>
  <si>
    <t xml:space="preserve">        Custodia y Vigilancia</t>
  </si>
  <si>
    <t xml:space="preserve">        Cuotas y Suscripciones</t>
  </si>
  <si>
    <t xml:space="preserve">        Donaciones y Contribuciones</t>
  </si>
  <si>
    <t xml:space="preserve">        Demostraciones y Agasajos</t>
  </si>
  <si>
    <t xml:space="preserve">        Gastos de Informes</t>
  </si>
  <si>
    <t xml:space="preserve">        Expensas</t>
  </si>
  <si>
    <t xml:space="preserve">   EGRESOS FINANCIEROS</t>
  </si>
  <si>
    <t xml:space="preserve">    Egresos Financieros</t>
  </si>
  <si>
    <t xml:space="preserve">     Intereses y Gastos de Sobregiros</t>
  </si>
  <si>
    <t xml:space="preserve">        Intereses y Gastos de Sobregiros</t>
  </si>
  <si>
    <t xml:space="preserve">        Intereses y Gastos de sobregiros - VINCULADO</t>
  </si>
  <si>
    <t xml:space="preserve">       Gastos Bancarios</t>
  </si>
  <si>
    <t xml:space="preserve">        Gastos Bancarios - VINCULADO</t>
  </si>
  <si>
    <t xml:space="preserve">        Gastos Bancarios - GND</t>
  </si>
  <si>
    <t xml:space="preserve">       Pérdida por Diferencia de Cambio</t>
  </si>
  <si>
    <t xml:space="preserve">   EGRESOS FISCALES</t>
  </si>
  <si>
    <t xml:space="preserve">    Egresos Fiscales</t>
  </si>
  <si>
    <t xml:space="preserve">     Gastos Fiscales</t>
  </si>
  <si>
    <t xml:space="preserve">        Impuesto a la Renta</t>
  </si>
  <si>
    <t xml:space="preserve">        Retención Renta</t>
  </si>
  <si>
    <t xml:space="preserve">      Gastos no Deducibles</t>
  </si>
  <si>
    <t xml:space="preserve">        Gastos no Deducibles - U$S</t>
  </si>
  <si>
    <t xml:space="preserve">      Recargos y Multas</t>
  </si>
  <si>
    <t xml:space="preserve">        Recargos y Multas - IPS/MTESS</t>
  </si>
  <si>
    <t xml:space="preserve">        Recargos y Multas - CNV</t>
  </si>
  <si>
    <t xml:space="preserve">        Recargos y Multas - SET</t>
  </si>
  <si>
    <t xml:space="preserve">  Egresos No Operativos</t>
  </si>
  <si>
    <t xml:space="preserve">   Egresos No Operativos</t>
  </si>
  <si>
    <t xml:space="preserve">    Egresos No Operativos</t>
  </si>
  <si>
    <t xml:space="preserve">     Egresos No Operativos</t>
  </si>
  <si>
    <t>N</t>
  </si>
  <si>
    <t>S</t>
  </si>
  <si>
    <t>Resultados</t>
  </si>
  <si>
    <t>Resultado del Ejercicio</t>
  </si>
  <si>
    <t>AVALON A.F.P.I.S.A.</t>
  </si>
  <si>
    <t>NOTA</t>
  </si>
  <si>
    <t>MOVIMIENTOS</t>
  </si>
  <si>
    <t/>
  </si>
  <si>
    <t xml:space="preserve"> - Bienes de uso: Las depreciaciones se calculan por el método de línea recta, en base a la vida útil estimada del bien, a partir del año siguiente de su incorporación al patrimonio de la Sociedad.</t>
  </si>
  <si>
    <t>No Aplicable</t>
  </si>
  <si>
    <t>PASIVOS NO CORRIENTES</t>
  </si>
  <si>
    <t>A la fecha de cierre del presente informe, la Sociedad no cuenta con saldos a cobrar.</t>
  </si>
  <si>
    <t>A la fecha de cierre del presente informe, la Sociedad no cuenta con créditos en Deudores varios.</t>
  </si>
  <si>
    <t>A la fecha de cierre del presente informe, la Sociedad no cuenta con deudas financieras de corto ni de largo plazo.</t>
  </si>
  <si>
    <t>A la fecha de cierre del presente informe, la Sociedad no cuenta con documentos y cuentas por pagar de corto ni largo plazo.</t>
  </si>
  <si>
    <t>A la fecha de cierre del presente informe, la Sociedad no cuenta con Cuentas a pagar a personas y empresas relacionadas de corto ni de largo plazo.</t>
  </si>
  <si>
    <t>A la fecha de cierre del presente informe, la Sociedad no cuenta con Saldos con personas y empresas relacionadas.</t>
  </si>
  <si>
    <t>ACTIVOS NO CORRIENTES</t>
  </si>
  <si>
    <t xml:space="preserve">        Banco Continental Cta Cte N°01-311650-06</t>
  </si>
  <si>
    <t xml:space="preserve">        Banco Continental Cta Cte N°01-290327-02</t>
  </si>
  <si>
    <t>OPERACIONES A LIQUIDAR</t>
  </si>
  <si>
    <t>Pago a Proveedores</t>
  </si>
  <si>
    <t>Impuesto a la Renta</t>
  </si>
  <si>
    <t>Adquisicion de Acciones y titulos de Deudas y otros titulos de inversion</t>
  </si>
  <si>
    <t>Aporte de Capital</t>
  </si>
  <si>
    <t>Notas a los Estados Financieros (Nota 1 a Nota 3)</t>
  </si>
  <si>
    <t>Notas a los Estados Financieros (Nota 4 a Nota 10)</t>
  </si>
  <si>
    <t>AVALON ADMINISTRADORA DE FONDOS PATRIMONIALES DE INVERSION S.A.</t>
  </si>
  <si>
    <t>Certificado de Registro Nº 097_15102021</t>
  </si>
  <si>
    <t>afpisa@avalon.com.py</t>
  </si>
  <si>
    <t>Accionista Mayoritario (*)</t>
  </si>
  <si>
    <t>Títulos Renta Fija</t>
  </si>
  <si>
    <t>Emitidos por el Sector Financiero</t>
  </si>
  <si>
    <t>CDA</t>
  </si>
  <si>
    <t>CDA - Gs</t>
  </si>
  <si>
    <t>Primas Diferidas por Diferencia de Precio</t>
  </si>
  <si>
    <t>Prima por Diferencia de Precios (+)</t>
  </si>
  <si>
    <t>Dif. Precio (+) CDA Gs - VINCULADAS</t>
  </si>
  <si>
    <t>Intereses Devengados s/ Renta Fija</t>
  </si>
  <si>
    <t>Intereses a Cobrar s/ Renta Fija</t>
  </si>
  <si>
    <t>Int. a Cobrar - CDA - Gs</t>
  </si>
  <si>
    <t>(Intereses a Devengar)</t>
  </si>
  <si>
    <t>Int. a Deveng. CDA - Gs</t>
  </si>
  <si>
    <t>Programas Informáticos</t>
  </si>
  <si>
    <t>Programas Informáticos en Desarrollo USD</t>
  </si>
  <si>
    <t>Proveedores de Bienes y/o Servicios U$S</t>
  </si>
  <si>
    <t>Sueldos y Cargas Sociales</t>
  </si>
  <si>
    <t>Sueldos y Cargas Sociales a Pagar</t>
  </si>
  <si>
    <t>Aportes y Retenciones a Pagar</t>
  </si>
  <si>
    <t>Ingresos y rentas de cartera propia</t>
  </si>
  <si>
    <t>Intereses y dividendos de cartera propia</t>
  </si>
  <si>
    <t>Por diferencia de valor de títulos valor</t>
  </si>
  <si>
    <t>Primas por valor de compra</t>
  </si>
  <si>
    <t>CDA - Gs VINCULADAS</t>
  </si>
  <si>
    <t>OTROS INGRESOS NO OPERATIVOS</t>
  </si>
  <si>
    <t>Otros Ingresos no Operativos</t>
  </si>
  <si>
    <t>Ingresos por ajustes y redondeos</t>
  </si>
  <si>
    <t>GASTOS DE OPERACIÓN</t>
  </si>
  <si>
    <t>GASTOS DE ADMINISTRACION</t>
  </si>
  <si>
    <t>Remuneraciones</t>
  </si>
  <si>
    <t>Sueldos y Jornales</t>
  </si>
  <si>
    <t>Cargas Sociales</t>
  </si>
  <si>
    <t>Aporte Patronal IPS 16,5%</t>
  </si>
  <si>
    <t>Otras Remuneraciones</t>
  </si>
  <si>
    <t>Honorarios Profesionales</t>
  </si>
  <si>
    <t>Servicios Contables</t>
  </si>
  <si>
    <t>Impuestos, tasas y contribuciones</t>
  </si>
  <si>
    <t>Patentes y Tasas Municipales</t>
  </si>
  <si>
    <t>Gastos Generales</t>
  </si>
  <si>
    <t>Otros Gastos Administrativos</t>
  </si>
  <si>
    <t>EGRESOS FISCALES</t>
  </si>
  <si>
    <t>Egresos Fiscales</t>
  </si>
  <si>
    <t>Recargos y Multas</t>
  </si>
  <si>
    <t>Recargos y Multas - SET</t>
  </si>
  <si>
    <t>Recargos y Multas - Municipalidad</t>
  </si>
  <si>
    <t>Egresos No Operativos</t>
  </si>
  <si>
    <t>Egresos por Ajuste de Redondeo</t>
  </si>
  <si>
    <t xml:space="preserve">        Recargos y Multas - Municipalidad</t>
  </si>
  <si>
    <t xml:space="preserve">        CDA   - Gs</t>
  </si>
  <si>
    <t xml:space="preserve">        Diferencia de cambio cuentas activa</t>
  </si>
  <si>
    <t xml:space="preserve">        Diferencia de cambio cuentas pasiva</t>
  </si>
  <si>
    <t>Total al 31.12.2021</t>
  </si>
  <si>
    <t>Diferencia de cambio cuentas activa</t>
  </si>
  <si>
    <t>Diferencia de cambio cuentas pasiva</t>
  </si>
  <si>
    <t>Gasto de Venta</t>
  </si>
  <si>
    <t>Gastos Fiscales</t>
  </si>
  <si>
    <t>Otros Egresos</t>
  </si>
  <si>
    <t>EMISOR</t>
  </si>
  <si>
    <t>VALOR DE COSTO</t>
  </si>
  <si>
    <t>VALOR CONTABLE</t>
  </si>
  <si>
    <t>VALOR NOMINAL UNITARIO</t>
  </si>
  <si>
    <t>VALOR DE COTIZACION</t>
  </si>
  <si>
    <t>VENCIMIENTO</t>
  </si>
  <si>
    <t>Certificados de Depósito de Ahorro (CDA) - GS</t>
  </si>
  <si>
    <t>AA 6401</t>
  </si>
  <si>
    <t>AA 6402</t>
  </si>
  <si>
    <t>TU FINANCIERA S.A.E.C.A</t>
  </si>
  <si>
    <t>Vinculación por Activos Comprometidos</t>
  </si>
  <si>
    <t>Lidia Coronel Carmona</t>
  </si>
  <si>
    <t>Auditoria Interna</t>
  </si>
  <si>
    <t>Sergio Damian Gayoso Leite</t>
  </si>
  <si>
    <t>Gerente General</t>
  </si>
  <si>
    <t>Accionista Minoritario (**)</t>
  </si>
  <si>
    <t xml:space="preserve">Las depreciaciones son computadas a partir del año siguiente al de incorporación al patrimonio de la Sociedad, mediante cargos a resultados sobre la base del sistema lineal, en los años estimados de vida útil, tal como se menciona en la nota 2.4. El valor residual de los bienes considerados en su conjunto no excede su valor recuperable al cierre del ejercicio económico. </t>
  </si>
  <si>
    <t>A la fecha de la emisión de los presentes estados financieros, no existen hechos posteriores relevantes que mencionar.</t>
  </si>
  <si>
    <t>El movimiento del patrimonio neto de la Sociedad es el siguiente:</t>
  </si>
  <si>
    <t>SALDO AL INICIO DEL EJERCICIO</t>
  </si>
  <si>
    <t>AUMENTOS</t>
  </si>
  <si>
    <t>DISMINUCIÓN</t>
  </si>
  <si>
    <t>SALDO AL CIERRE DEL EJERCICIO Gs.</t>
  </si>
  <si>
    <t xml:space="preserve"> Gs.</t>
  </si>
  <si>
    <t>Aportes no capitalizados</t>
  </si>
  <si>
    <t>Reservas</t>
  </si>
  <si>
    <t xml:space="preserve"> -</t>
  </si>
  <si>
    <t>Resultados acumulados</t>
  </si>
  <si>
    <t>Resultados del ejercicio</t>
  </si>
  <si>
    <t>Plana Ejecutiva</t>
  </si>
  <si>
    <t>Estados Financieros correspondientes al período finalizado al</t>
  </si>
  <si>
    <t>Los bienes de uso son registrados a su valor de adquisición deducido el impuesto.</t>
  </si>
  <si>
    <t>A la fecha de la emisión de los presentes estados financieros, no existen asuntos relevantes que mencionar.</t>
  </si>
  <si>
    <t>Las 10 notas que se acompañan forman parte integrante de los Estados Financieros</t>
  </si>
  <si>
    <t>,</t>
  </si>
  <si>
    <t>Del   01/01/2021   al   31/12/2021</t>
  </si>
  <si>
    <t>Efectivo</t>
  </si>
  <si>
    <t>Fondo Fijo</t>
  </si>
  <si>
    <t>Banco Continental Cta Cte N°01-290327-02</t>
  </si>
  <si>
    <t>Otras cuentas operativas por cobrar</t>
  </si>
  <si>
    <t>Anticipos a Proveedores Gs</t>
  </si>
  <si>
    <t>Prima por Diferencia de Precios (-)</t>
  </si>
  <si>
    <t>Dif. Precio (-) CDA - Gs</t>
  </si>
  <si>
    <t>OTROS ACTIVOS CORRIENTES</t>
  </si>
  <si>
    <t>Gastos Pagados por Adelantado</t>
  </si>
  <si>
    <t>Otros Gastos Pagados por adelantado</t>
  </si>
  <si>
    <t>Canon Anual CNV</t>
  </si>
  <si>
    <t>(-) Depreciación acumulada</t>
  </si>
  <si>
    <t>Deprec. Acumulada Equipos de Computación</t>
  </si>
  <si>
    <t>(-) Amortización acumulada</t>
  </si>
  <si>
    <t>Gastos de Constitucion</t>
  </si>
  <si>
    <t>Activos Intangibles</t>
  </si>
  <si>
    <t>Proveedores de Bienes y/o Servicios Gs</t>
  </si>
  <si>
    <t>Aguinaldos por Pagar</t>
  </si>
  <si>
    <t>Otras Provisiones</t>
  </si>
  <si>
    <t>Honorarios a Profesionales Externos</t>
  </si>
  <si>
    <t>Auditoría Externa U$S</t>
  </si>
  <si>
    <t>Resultados Acumulados</t>
  </si>
  <si>
    <t>Ingresos por servicios prestados</t>
  </si>
  <si>
    <t>Ingresos por Comisiones por Administraci</t>
  </si>
  <si>
    <t>Administración Fondo Mutuo GS</t>
  </si>
  <si>
    <t>Otros gastos operativos</t>
  </si>
  <si>
    <t>Dif de Precios por Valor de Venta</t>
  </si>
  <si>
    <t>CDA Gs - VINCULADAS</t>
  </si>
  <si>
    <t>GASTOS DE COMERCIALIZACION</t>
  </si>
  <si>
    <t>Gastos de Comercialización</t>
  </si>
  <si>
    <t>Gastos de pubicidad y marketing</t>
  </si>
  <si>
    <t>Gratificaciones por desempeño</t>
  </si>
  <si>
    <t>Serv. de Seguridad Informatica.</t>
  </si>
  <si>
    <t>Honorarios de Escribanía</t>
  </si>
  <si>
    <t>Servicios Centralizados</t>
  </si>
  <si>
    <t>Previsión, amortización y depreciaciones</t>
  </si>
  <si>
    <t>Depreciación de Propiedades y Equipos</t>
  </si>
  <si>
    <t>Depreciacion Equipos de Computación</t>
  </si>
  <si>
    <t>Amortización Activos Intangibles y Cargo</t>
  </si>
  <si>
    <t>Amortización de Gastos de Constitucion</t>
  </si>
  <si>
    <t>Amortización de Activos Intangibles</t>
  </si>
  <si>
    <t>IVA Costo</t>
  </si>
  <si>
    <t xml:space="preserve">        Canon Anual CNV</t>
  </si>
  <si>
    <t xml:space="preserve">        Activos Intangibles</t>
  </si>
  <si>
    <t>Primas Diferidas por Diferencia de Preci</t>
  </si>
  <si>
    <t>Diferencia de precios por valor de compr</t>
  </si>
  <si>
    <t>Saldo al inicio del ejercicio 2022</t>
  </si>
  <si>
    <t>(Depreciacion Acumulada)</t>
  </si>
  <si>
    <t>(-) Depreciaciones , Acumuladas</t>
  </si>
  <si>
    <t>Serv. Centralizados (SLA) - VINCULADAS</t>
  </si>
  <si>
    <t>Amortización de Gastos de Organización</t>
  </si>
  <si>
    <t>Caja</t>
  </si>
  <si>
    <t>Fondo Fijo Gs</t>
  </si>
  <si>
    <t>CEFISA</t>
  </si>
  <si>
    <t>K1953</t>
  </si>
  <si>
    <t>K1955</t>
  </si>
  <si>
    <t>Provisiones Varias</t>
  </si>
  <si>
    <t>Provisiones Varias Gs</t>
  </si>
  <si>
    <t>Licencia USD</t>
  </si>
  <si>
    <t>OTROS INGRESOS OPERATIVOS</t>
  </si>
  <si>
    <t>Otros Ingresos Operativos</t>
  </si>
  <si>
    <t>Recupero de Gastos Gs</t>
  </si>
  <si>
    <t>Recupero de Gastos GS - VINC</t>
  </si>
  <si>
    <t>Gastos por comisiones y servicios</t>
  </si>
  <si>
    <t>Comisiones Servicios de Custodia</t>
  </si>
  <si>
    <t>Comisiones Servicios de Custodia GS</t>
  </si>
  <si>
    <t>Aranceles pagados CNV</t>
  </si>
  <si>
    <t>Aranceles pagados CNV Gs.</t>
  </si>
  <si>
    <t>Capacitación y Entrenamiento</t>
  </si>
  <si>
    <t>Seguros Privados al Personal</t>
  </si>
  <si>
    <t>Auditoria Externa GND</t>
  </si>
  <si>
    <t>Mantenimiento y Reparaciones</t>
  </si>
  <si>
    <t>Canon Seprelad</t>
  </si>
  <si>
    <t>Papelería,Útiles e Impresos</t>
  </si>
  <si>
    <t>Gastos de Cafetería</t>
  </si>
  <si>
    <t>Gastos no Deducibles</t>
  </si>
  <si>
    <t>Gastos no Deducibles - Gs</t>
  </si>
  <si>
    <t xml:space="preserve">        Licencia USD</t>
  </si>
  <si>
    <t xml:space="preserve">        Provisiones Varias Gs</t>
  </si>
  <si>
    <t xml:space="preserve">      Provisiones Varias</t>
  </si>
  <si>
    <t>Nota 5.16 a</t>
  </si>
  <si>
    <t>Nota 5.16 b</t>
  </si>
  <si>
    <t>Nota 5.16.d</t>
  </si>
  <si>
    <t xml:space="preserve"> (Cifras expresadas en guaraníes)</t>
  </si>
  <si>
    <t xml:space="preserve">Dario Brugiati      </t>
  </si>
  <si>
    <r>
      <t xml:space="preserve">1.  </t>
    </r>
    <r>
      <rPr>
        <b/>
        <u/>
        <sz val="10"/>
        <color theme="1"/>
        <rFont val="Outfit"/>
      </rPr>
      <t>IDENTIFICACIÓN</t>
    </r>
  </si>
  <si>
    <r>
      <t xml:space="preserve">2.  </t>
    </r>
    <r>
      <rPr>
        <b/>
        <u/>
        <sz val="10"/>
        <color theme="1"/>
        <rFont val="Outfit"/>
      </rPr>
      <t>ANTECEDENTES DE CONSTITUCIÓN DE LA SOCIEDAD</t>
    </r>
  </si>
  <si>
    <r>
      <t xml:space="preserve">3.  </t>
    </r>
    <r>
      <rPr>
        <b/>
        <u/>
        <sz val="10"/>
        <color rgb="FF000000"/>
        <rFont val="Outfit"/>
      </rPr>
      <t>ADMINISTRACIÓN</t>
    </r>
  </si>
  <si>
    <r>
      <t xml:space="preserve">4.  </t>
    </r>
    <r>
      <rPr>
        <b/>
        <u/>
        <sz val="10"/>
        <color theme="1"/>
        <rFont val="Outfit"/>
      </rPr>
      <t>CAPITAL Y PROPIEDAD</t>
    </r>
  </si>
  <si>
    <r>
      <t xml:space="preserve">5.  </t>
    </r>
    <r>
      <rPr>
        <b/>
        <u/>
        <sz val="10"/>
        <color rgb="FF000000"/>
        <rFont val="Outfit"/>
      </rPr>
      <t>AUDITOR EXTERNO INDEPENDIENTE</t>
    </r>
    <r>
      <rPr>
        <u/>
        <sz val="10"/>
        <color rgb="FF000000"/>
        <rFont val="Outfit"/>
      </rPr>
      <t xml:space="preserve"> </t>
    </r>
  </si>
  <si>
    <r>
      <t xml:space="preserve">5.2  Número de Inscripción en el Registro de la CNV: </t>
    </r>
    <r>
      <rPr>
        <sz val="10"/>
        <color rgb="FF000000"/>
        <rFont val="Outfit"/>
      </rPr>
      <t>AE 015</t>
    </r>
  </si>
  <si>
    <r>
      <t xml:space="preserve">5.1   Auditor Externo Independiente designado: </t>
    </r>
    <r>
      <rPr>
        <sz val="10"/>
        <color rgb="FF000000"/>
        <rFont val="Outfit"/>
      </rPr>
      <t xml:space="preserve">  BCA – Benitez Codas &amp; Asociados (Corresponsal en Paraguay de KPMG International Cooperative)</t>
    </r>
  </si>
  <si>
    <r>
      <t>(*) Accionista Mayoritario:</t>
    </r>
    <r>
      <rPr>
        <sz val="10"/>
        <color theme="1"/>
        <rFont val="Outfit"/>
      </rPr>
      <t xml:space="preserve"> </t>
    </r>
  </si>
  <si>
    <r>
      <t>Domicilio legal:</t>
    </r>
    <r>
      <rPr>
        <sz val="10"/>
        <color theme="1"/>
        <rFont val="Outfit"/>
      </rPr>
      <t xml:space="preserve"> </t>
    </r>
  </si>
  <si>
    <t>Edificio Banco Continental 1er. Piso. Pitiantuta esq. España. Asunción, Paraguay.</t>
  </si>
  <si>
    <r>
      <t>Participación</t>
    </r>
    <r>
      <rPr>
        <sz val="10"/>
        <color theme="1"/>
        <rFont val="Outfit"/>
      </rPr>
      <t xml:space="preserve">: </t>
    </r>
  </si>
  <si>
    <t>90,02% de participación en el capital y en votos.</t>
  </si>
  <si>
    <r>
      <t>Actividad principal:</t>
    </r>
    <r>
      <rPr>
        <sz val="10"/>
        <color theme="1"/>
        <rFont val="Outfit"/>
      </rPr>
      <t xml:space="preserve"> </t>
    </r>
  </si>
  <si>
    <t>Casa de Bolsa.</t>
  </si>
  <si>
    <r>
      <t>(**) Accionista Minoritario:</t>
    </r>
    <r>
      <rPr>
        <sz val="10"/>
        <color theme="1"/>
        <rFont val="Outfit"/>
      </rPr>
      <t xml:space="preserve"> </t>
    </r>
  </si>
  <si>
    <t>Edificio La Paraguaya 7mo Piso. Estrella esq. Ayolas. Asunción, Paraguay.</t>
  </si>
  <si>
    <t>9,98% de participación en el capital y en votos.</t>
  </si>
  <si>
    <t>Actividades de agencias de cobro y oficinas de crédito.</t>
  </si>
  <si>
    <t>1.1                    Naturaleza jurídica de las actividades de la sociedad</t>
  </si>
  <si>
    <t>2.1                  Bases para la preparación de los estados financieros</t>
  </si>
  <si>
    <r>
      <t xml:space="preserve">a.  </t>
    </r>
    <r>
      <rPr>
        <u/>
        <sz val="11"/>
        <color theme="1"/>
        <rFont val="Outfit"/>
      </rPr>
      <t>Moneda extranjer</t>
    </r>
    <r>
      <rPr>
        <sz val="11"/>
        <color theme="1"/>
        <rFont val="Outfit"/>
      </rPr>
      <t>a: 
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r>
  </si>
  <si>
    <r>
      <t xml:space="preserve">b.  </t>
    </r>
    <r>
      <rPr>
        <u/>
        <sz val="11"/>
        <color theme="1"/>
        <rFont val="Outfit"/>
      </rPr>
      <t>Inversiones temporales</t>
    </r>
  </si>
  <si>
    <r>
      <rPr>
        <sz val="11"/>
        <color theme="1"/>
        <rFont val="Outfit"/>
      </rPr>
      <t xml:space="preserve">c.  </t>
    </r>
    <r>
      <rPr>
        <u/>
        <sz val="11"/>
        <color theme="1"/>
        <rFont val="Outfit"/>
      </rPr>
      <t>Bienes de uso:</t>
    </r>
  </si>
  <si>
    <r>
      <rPr>
        <sz val="11"/>
        <color theme="1"/>
        <rFont val="Outfit"/>
      </rPr>
      <t xml:space="preserve">d.  </t>
    </r>
    <r>
      <rPr>
        <u/>
        <sz val="11"/>
        <color theme="1"/>
        <rFont val="Outfit"/>
      </rPr>
      <t>Activos intangibles:</t>
    </r>
  </si>
  <si>
    <t>2.3                 Política de constitución de previsiones</t>
  </si>
  <si>
    <t>2.4                  Política de depreciaciones y amortizaciones</t>
  </si>
  <si>
    <t>2.5                 Política de reconocimiento de ingresos</t>
  </si>
  <si>
    <t>2.6                   Base para la preparación del Estado de flujo de efectivo</t>
  </si>
  <si>
    <t>2.7                    Impuesto a la renta</t>
  </si>
  <si>
    <t>NOTA 1    INFORMACIÓN BÁSICA DE LA EMPRESA</t>
  </si>
  <si>
    <t>NOTA 2   PRINCIPALES POLÍTICAS Y PRÁCTICAS CONTABLES APLICADAS</t>
  </si>
  <si>
    <t>NOTA 3     CAMBIO DE POLÍTICAS Y PROCEDIMIENTOS DE CONTABILIDAD</t>
  </si>
  <si>
    <t>a)                    Bases de contabilización</t>
  </si>
  <si>
    <t>b)                    Información comparativa</t>
  </si>
  <si>
    <t>2.2                 Criterios de valuación</t>
  </si>
  <si>
    <t>NOTA 4    CRITERIOS ESPECÍFICOS DE VALUACIÓN</t>
  </si>
  <si>
    <t>4.a                 Valuación en moneda extranjera</t>
  </si>
  <si>
    <t>4.b                 Posición en moneda extranjera</t>
  </si>
  <si>
    <t>4.c                  Diferencia de cambio en moneda extranjera</t>
  </si>
  <si>
    <t>NOTA 5    INFORMACIÓN REFERENTE A LOS PRINCIPALES ACTIVOS, PASIVOS Y RESULTADOS</t>
  </si>
  <si>
    <t>5.1                     Disponibilidades</t>
  </si>
  <si>
    <t>5.2                    Inversiones temporarias</t>
  </si>
  <si>
    <t>5.3                    Créditos</t>
  </si>
  <si>
    <t>5.3. a)             Documentos y Cuentas Cobrar</t>
  </si>
  <si>
    <t>5.3.b)              Cuentas a Cobrar a personas y empresas relacionadas</t>
  </si>
  <si>
    <t>5.3.c)              Deudores varios:</t>
  </si>
  <si>
    <t>5.4                   Bienes de uso</t>
  </si>
  <si>
    <t>5.5                   Cargos diferidos</t>
  </si>
  <si>
    <t>5.6                    Activo Intangibles</t>
  </si>
  <si>
    <t>5.7                    Otros activos corrientes y no corrientes</t>
  </si>
  <si>
    <t>5.8                     Préstamos financieros a corto y largo plazo</t>
  </si>
  <si>
    <t>5.9                     Documentos y Cuentas por pagar (corto y largo plazo)</t>
  </si>
  <si>
    <t>5.10                  Cuentas a pagar a personas y empresas relacionadas (corto y largo plazo)</t>
  </si>
  <si>
    <t>5.11                    Otros Pasivos corrientes y no corrientes</t>
  </si>
  <si>
    <t xml:space="preserve">5.16                  Ingresos </t>
  </si>
  <si>
    <t>5.16. a)           Ingresos por servicios</t>
  </si>
  <si>
    <t>5.16. b)           Ingresos financieros</t>
  </si>
  <si>
    <t>5.16. c)           Ingresos por operaciones y servicios a personas relacionadas</t>
  </si>
  <si>
    <t>5.16.d)            Otros Ingresos</t>
  </si>
  <si>
    <t>5.17                 Egresos</t>
  </si>
  <si>
    <t>NOTA 6.       INFORMACIÓN REFERENTE A CONTINGENCIAS Y COMPROMISOS</t>
  </si>
  <si>
    <t>6.a)                  Compromisos directos</t>
  </si>
  <si>
    <t>6.b)                  Contingencias legales</t>
  </si>
  <si>
    <t>NOTA 7.       HECHOS POSTERIORES AL CIERRE DEL EJERCICIO</t>
  </si>
  <si>
    <t>NOTA 8.       LIMITACIÓN A LA LIBRE DISPONIBILIDAD DE LOS ACTIVOS O DEL PATRIMONIO Y CUALQUIER RESTRICCIÓN AL DERECHO DE PROPIEDAD</t>
  </si>
  <si>
    <t>NOTA 9.       SANCIONES</t>
  </si>
  <si>
    <t>NOTA 10.     OTROS ASUNTOS RELEVANTES</t>
  </si>
  <si>
    <t>RESULTADO DEL EJERCICIO (+) Utilidad (-) Pérdida :</t>
  </si>
  <si>
    <t>VALORES AL INICIO DEL EJERCICIO</t>
  </si>
  <si>
    <t>ALTAS</t>
  </si>
  <si>
    <t>BAJAS</t>
  </si>
  <si>
    <t>REVALUO</t>
  </si>
  <si>
    <t>VALORES AL CIERRE DEL PERÍODO</t>
  </si>
  <si>
    <t>ACUMULADAS AL INICIO
DEL
EJERCICIO</t>
  </si>
  <si>
    <t>REVALUO DEL PERIODO</t>
  </si>
  <si>
    <t>ACUMULADAS AL CIERRE</t>
  </si>
  <si>
    <t>NETO RESULTADO</t>
  </si>
  <si>
    <r>
      <rPr>
        <b/>
        <sz val="9"/>
        <color rgb="FFFFFFFF"/>
        <rFont val="OUFIT"/>
      </rPr>
      <t>CUENTAS</t>
    </r>
  </si>
  <si>
    <r>
      <rPr>
        <b/>
        <sz val="9"/>
        <color rgb="FFFFFFFF"/>
        <rFont val="OUFIT"/>
      </rPr>
      <t>VALORES DE ORIGEN</t>
    </r>
  </si>
  <si>
    <r>
      <rPr>
        <b/>
        <sz val="9"/>
        <color rgb="FFFFFFFF"/>
        <rFont val="OUFIT"/>
      </rPr>
      <t>DEPRECIACIONES</t>
    </r>
  </si>
  <si>
    <t>Cuentas por cobrar operativas</t>
  </si>
  <si>
    <t>Comisiones a cobrar - Fondo Mutuo USD</t>
  </si>
  <si>
    <t>Operaciones a Liquidar GS</t>
  </si>
  <si>
    <t>Gastos Pagados por Adelantado - FIX</t>
  </si>
  <si>
    <t>Programas Informáticos en Desarrollo  GS</t>
  </si>
  <si>
    <t>Administración Fondo Mutuo U$S</t>
  </si>
  <si>
    <t>Prima por valor de venta</t>
  </si>
  <si>
    <t>Ingresos extraordinarios</t>
  </si>
  <si>
    <t>Ajustes de resultados anteriores</t>
  </si>
  <si>
    <t>Fondos de Garantia GS</t>
  </si>
  <si>
    <t>Aranceles Pagados CB</t>
  </si>
  <si>
    <t>Aranceles pagados CB</t>
  </si>
  <si>
    <t>Aranceles pagados CB Gs</t>
  </si>
  <si>
    <t>Gastos de Viaje</t>
  </si>
  <si>
    <t>Otros gastos a favor del personal</t>
  </si>
  <si>
    <t>Amortización de Activos Calificados</t>
  </si>
  <si>
    <t>Telefonia - Cecular</t>
  </si>
  <si>
    <t>Movildad y Transporte</t>
  </si>
  <si>
    <t>Gastos de refrigerios</t>
  </si>
  <si>
    <t>Alojamiento - Hospedaje</t>
  </si>
  <si>
    <t xml:space="preserve">        Gastos Pagados por Adelantado - FIX</t>
  </si>
  <si>
    <t xml:space="preserve">        Comisiones Servicios de Custodia GS</t>
  </si>
  <si>
    <t xml:space="preserve">        Fondos de Garantia GS</t>
  </si>
  <si>
    <t xml:space="preserve">        Operaciones a Liquidar GS</t>
  </si>
  <si>
    <t>*</t>
  </si>
  <si>
    <t xml:space="preserve">        Gastos de pubicidad y marketing</t>
  </si>
  <si>
    <t xml:space="preserve">        Comisiones a Cobrar U$S</t>
  </si>
  <si>
    <t xml:space="preserve">        Comisiones a Cobrar GS</t>
  </si>
  <si>
    <t xml:space="preserve">        Intereses a Devengar BC Gs</t>
  </si>
  <si>
    <t xml:space="preserve">        Intereses a Cobrar BC Gs</t>
  </si>
  <si>
    <t xml:space="preserve">        Bonos Corporativos Gs.</t>
  </si>
  <si>
    <t>EFECTIVO</t>
  </si>
  <si>
    <t xml:space="preserve">        Fondo Fijo</t>
  </si>
  <si>
    <t xml:space="preserve">        Recaudaciones a Depositar</t>
  </si>
  <si>
    <t xml:space="preserve">        Programas Informáticos en Desarrollo GS</t>
  </si>
  <si>
    <t xml:space="preserve">        Aranceles pagados CNV Gs.</t>
  </si>
  <si>
    <t xml:space="preserve">       CDA - Gs</t>
  </si>
  <si>
    <t xml:space="preserve">       CDA Gs - VINCULADAS</t>
  </si>
  <si>
    <t xml:space="preserve">        Aranceles pagados CB Gs</t>
  </si>
  <si>
    <t>Telefonia - Celular</t>
  </si>
  <si>
    <t>NOTAS A LOS ESTADOS FINANCIEROS AL 30 DE SETIEMBRE DE 2022</t>
  </si>
  <si>
    <t>Las previsiones para eventuales pérdidas derivadas de cuentas de dudoso cobro se determinan a fin de año sobre la base del estudio de la cartera de créditos realizado con el objeto de determinar la porción no recuperable de las cuentas a cobrar.
Al  30 de setiembre de 2022  la Sociedad no cuenta con créditos atrasados de importes significativos que requiera una constitución de previsión de algún tipo.</t>
  </si>
  <si>
    <t>Las partidas de activos y pasivos en moneda extranjera al  30 de Setiembre de 2022  y 31 de diciembre de 2021 fueron valuadas al tipo de cambio de cierre proporcionado por la Subsecretaría de Estado de Tributación, el cual no difiere significativamente respecto del vigente en el mercado libre de cambios:</t>
  </si>
  <si>
    <t>KA2113</t>
  </si>
  <si>
    <t>KA2121</t>
  </si>
  <si>
    <t>KA2123</t>
  </si>
  <si>
    <t>KA2128</t>
  </si>
  <si>
    <t>KA2130</t>
  </si>
  <si>
    <t>KA2116</t>
  </si>
  <si>
    <t>KA2117</t>
  </si>
  <si>
    <t>KA2120</t>
  </si>
  <si>
    <t>KA2122</t>
  </si>
  <si>
    <t>KA2124</t>
  </si>
  <si>
    <t>KA2125</t>
  </si>
  <si>
    <t>KA2127</t>
  </si>
  <si>
    <t>KA1956</t>
  </si>
  <si>
    <t>KA1957</t>
  </si>
  <si>
    <t>Total al 30.09.2022</t>
  </si>
  <si>
    <t>Total al 30.09.2021</t>
  </si>
  <si>
    <t xml:space="preserve">        Administración Fondo Mutuo USD</t>
  </si>
  <si>
    <t>Ingresos financieros</t>
  </si>
  <si>
    <t>Gastos de administracion</t>
  </si>
  <si>
    <t>Gastos de ventas</t>
  </si>
  <si>
    <t>Gastos fiscales</t>
  </si>
  <si>
    <t>Gastos de viaje</t>
  </si>
  <si>
    <t>30 de Setiembre de 2022</t>
  </si>
  <si>
    <t>Al 30 de Setiembre de 2022, el capital social (de acuerdo con el artículo N° 5 de los estatutos sociales) es de Gs. 10.000.000.000, representado por 100.000 acciones nominativas de Gs. 100.000 cada una.</t>
  </si>
  <si>
    <t>Información al 30 de Setiembre de 2022</t>
  </si>
  <si>
    <t>Honorarios por Servicios de Calificadora</t>
  </si>
  <si>
    <t>Total al 30/09/2022</t>
  </si>
  <si>
    <t>Total al 30/09/2021</t>
  </si>
  <si>
    <t>Diferencia de Precio en Venta - CDA GS</t>
  </si>
  <si>
    <t>Egresos</t>
  </si>
  <si>
    <t>AVALON Administradora de Fondos Patrimoniales de Inversión S.A., con domicilio en Pitiantuta esq. España N.º 485. Asunción - Paraguay, es una Sociedad Anónima, cuyo objeto social exclusivo es la administración colectiva de fondos conforme a la Ley 5452/15 de Fondos Patrimoniales de Inversión y la Resolución CNV CG N° 30/21 . La Sociedad Administradora se constituyó por Escritura Pública N° 182 de fecha 10 de junio de 2021, pasada ante la Escribana Publica Maria Emilia Báez Delvalle, inscripta en la Dirección General de los Registros Públicos en la Sección de Personas Jurídicas y Asociaciones bajo el N° 1 (uno) Serie Comercial Folio 01 al 15 en fecha 14/06/2021. Fue autorizada según  Certificado de Registro N° 097_15102021 de fecha 15 de octubre de 2021, de la Comisión Nacional de Valores.</t>
  </si>
  <si>
    <t>Los estados financieros han sido preparados de acuerdo con las normas establecidas por la Comisión Nacional de Valores aplicables a las Administradores de Fondos Patrimoniales de Inversión, y con Normas de Información Financiera (NIF) emitidas por el Consejo de Contadores Públicos del Paraguay.</t>
  </si>
  <si>
    <t>Los Estados Financieros se expresan en guaraníes y han sido preparados siguiendo los criterios de las normas con las normas establecidas por la Comisión Nacional de Valores aplicables a Administradoras de Fondos Patrimoniales de Inversión sobre la base de los costos históricos, excepto por el tratamiento asignado a los activos y pasivos monetarios en moneda extranjera.</t>
  </si>
  <si>
    <t xml:space="preserve">Los estados financieros al 30 de setiembre de 2022 y la información complementaria relacionadas con ellos, se presentan en forma comparativa con los respectivos estados e información complementaria correspondiente al mismo periodo cerrado del año anterior (considerando que el ejercicio 2021 es el primer ejercicio de operaciones de la Sociedad comenzando sus operaciones recién en el tercer trimestre). exceptuando el Balance general, el cual se presenta comparativamente con el ejercicio económico finalizado al 31 de diciembre 2021. </t>
  </si>
  <si>
    <t>A la fecha de la emisión de los presentes estados financieros, no existen limitaciones de disponibilidad y/o restricción del derecho de propiedad de ninguna naturaleza que la Comisión Nacional de Valores u otras instituciones hayan impuesto a la Sociedad.</t>
  </si>
  <si>
    <t>Banco Continental Cta. Cte. N°01-311650-06</t>
  </si>
  <si>
    <t>Banco Continental Cta. Cte. N°01-290327-02</t>
  </si>
  <si>
    <t>Fondos de Garantía GS</t>
  </si>
  <si>
    <t>Devengamiento Interés CDA Gs</t>
  </si>
  <si>
    <t>Gastos de publicidad y marketing</t>
  </si>
  <si>
    <t>Gastos de Administración</t>
  </si>
  <si>
    <t>Serv. de Seguridad Informática.</t>
  </si>
  <si>
    <t>Depreciación Equipos de Computación</t>
  </si>
  <si>
    <t>Telefonía - Celular</t>
  </si>
  <si>
    <t>Movilidad y Transporte</t>
  </si>
  <si>
    <t>Papelería, Útiles e Impresos</t>
  </si>
  <si>
    <t>Crisol Encarnación Financiera SAECA</t>
  </si>
  <si>
    <t>Diferencia de Precio en Compra - CDA GS</t>
  </si>
  <si>
    <t>Diferencia de Precio en Compra  - CDA GS</t>
  </si>
  <si>
    <t>Tipo de cambio comprador</t>
  </si>
  <si>
    <t>PERIODO ACTUAL</t>
  </si>
  <si>
    <t>PERIODO ANTERIOR</t>
  </si>
  <si>
    <t>EJERCICIO ANTERIOR</t>
  </si>
  <si>
    <t>Tipo de cambio vendedor</t>
  </si>
  <si>
    <t>Gerente Comercial</t>
  </si>
  <si>
    <t>Leticia Balotta</t>
  </si>
  <si>
    <t>CORRESPONDIENTE AL 30 DE SETIEMBRE DE 2022 PRESENTADO EN FORMA COMPARATIVA CON EL MISMO PERIODO ANTERIOR FINALIZADO EL 30 DE SETIEMBRE DE 2021</t>
  </si>
  <si>
    <t>Serie</t>
  </si>
  <si>
    <t>I-1</t>
  </si>
  <si>
    <t>I-2</t>
  </si>
  <si>
    <t>II-3</t>
  </si>
  <si>
    <t>II-4</t>
  </si>
  <si>
    <t>1 - 31507</t>
  </si>
  <si>
    <t>31508 - 35000</t>
  </si>
  <si>
    <t>35001 - 66507</t>
  </si>
  <si>
    <t>66508 - 70000</t>
  </si>
  <si>
    <t>-</t>
  </si>
  <si>
    <t>CORRESPONDIENTE AL 30 DE SETIEMBRE DE 2022 PRESENTADO EN FORMA COMPARATIVA CON EL EJERCICIO ANTERIOR CERRADO EL 31 DE DICIEMBRE DE 2021</t>
  </si>
  <si>
    <t>CORRESPONDIENTE AL 30 DE SETIEMBRE DE 2022 PRESENTADO EN FORMA COMPARATIVA CON EL MISMO PERIODO                                                                        ANTERIOR FINALIZADO EL 30 DE SETIEMBRE DE 2021</t>
  </si>
  <si>
    <t>CORRESPONDIENTE AL 30 DE SETIEMBRE DE 2022 PRESENTADO EN FORMA COMPARATIVA CON EL MISMO PERIODO ANTERIOR FINALIZADO EL 30 DE SETIEMBRE 2021</t>
  </si>
  <si>
    <t>ESTADO DE CAMBIOS DEL PATRIMONIO NETO</t>
  </si>
  <si>
    <t>Cambio Vigente</t>
  </si>
  <si>
    <t xml:space="preserve">Saldo Periodo
Actual
</t>
  </si>
  <si>
    <t>(guaranies)</t>
  </si>
  <si>
    <t>Cambio Cierre</t>
  </si>
  <si>
    <t>Saldo al cierre 31/12/2021</t>
  </si>
  <si>
    <t xml:space="preserve"> 30/09/2022</t>
  </si>
  <si>
    <t xml:space="preserve"> 31/12/2021</t>
  </si>
  <si>
    <t>Del   01/01/2022   al   30/09/2022</t>
  </si>
  <si>
    <t>Nota 5.16 c</t>
  </si>
  <si>
    <r>
      <rPr>
        <b/>
        <sz val="12"/>
        <color theme="1"/>
        <rFont val="Outfit"/>
      </rPr>
      <t xml:space="preserve">Menos: </t>
    </r>
    <r>
      <rPr>
        <sz val="12"/>
        <color theme="1"/>
        <rFont val="Outfit"/>
      </rPr>
      <t xml:space="preserve">Previsión para incobrables </t>
    </r>
  </si>
  <si>
    <r>
      <rPr>
        <b/>
        <sz val="12"/>
        <color theme="1"/>
        <rFont val="Outfit"/>
      </rPr>
      <t xml:space="preserve">Menos: </t>
    </r>
    <r>
      <rPr>
        <sz val="12"/>
        <color theme="1"/>
        <rFont val="Outfit"/>
      </rPr>
      <t xml:space="preserve">Previsión para cuentas a cobrar a personas y empresas relacionadas </t>
    </r>
  </si>
  <si>
    <t>UTILIDAD O (PERDIDA)</t>
  </si>
  <si>
    <t>Efectivo pagado por compra de cartera</t>
  </si>
  <si>
    <t>Efectivo generado (usado) por otras actividades</t>
  </si>
  <si>
    <t>Aumento (Disminución) en pasivos operativos</t>
  </si>
  <si>
    <t>5.12                 Saldos con personas y empresas relacionadas</t>
  </si>
  <si>
    <t>5.14                   Patrimonio</t>
  </si>
  <si>
    <t>5.13                  Resultado con personas y empresas vinculadas</t>
  </si>
  <si>
    <t>5.15                 Previsiones</t>
  </si>
  <si>
    <t xml:space="preserve">Avalon Casa de Bolsa </t>
  </si>
  <si>
    <t>PERSONA O EMPRESA RELACIONADA</t>
  </si>
  <si>
    <t>RESULTADO DEL EJERCICIO ACTUAL</t>
  </si>
  <si>
    <t>RESULTADO DEL EJECICIO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</si>
</sst>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3" formatCode="_-* #,##0.00_-;\-* #,##0.00_-;_-* &quot;-&quot;??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_-* #,##0.00\ _€_-;\-* #,##0.00\ _€_-;_-* &quot;-&quot;??\ _€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00_ ;[Red]\-#,##0.00\ "/>
    <numFmt numFmtId="177" formatCode="_ * #,##0.00_ ;_ * \-#,##0.00_ ;_ * &quot;-&quot;_ ;_ @_ "/>
    <numFmt numFmtId="178" formatCode="_(* #,##0_);_(* \(#,##0\);_(* \-??_);_(@_)"/>
    <numFmt numFmtId="179" formatCode="dd/mm/yyyy;@"/>
    <numFmt numFmtId="180" formatCode="_-* #,##0_-;\-* #,##0_-;_-* &quot;-&quot;??_-;_-@_-"/>
    <numFmt numFmtId="181" formatCode="_-* #,##0.00\ &quot;Pts&quot;_-;\-* #,##0.00\ &quot;Pts&quot;_-;_-* &quot;-&quot;??\ &quot;Pts&quot;_-;_-@_-"/>
    <numFmt numFmtId="182" formatCode="0.000%"/>
    <numFmt numFmtId="183" formatCode="0.0000%"/>
  </numFmts>
  <fonts count="12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2"/>
      <color theme="1"/>
      <name val="Times New Roman"/>
      <family val="1"/>
    </font>
    <font>
      <b/>
      <sz val="12"/>
      <color theme="1"/>
      <name val="Times New Roman"/>
      <family val="1"/>
    </font>
    <font>
      <sz val="12"/>
      <name val="Courier"/>
      <family val="3"/>
    </font>
    <font>
      <b/>
      <sz val="12"/>
      <name val="Times New Roman"/>
      <family val="1"/>
    </font>
    <font>
      <b/>
      <sz val="12"/>
      <color rgb="FF0000FF"/>
      <name val="Times New Roman"/>
      <family val="1"/>
    </font>
    <font>
      <b/>
      <u/>
      <sz val="12"/>
      <color rgb="FF0000FF"/>
      <name val="Times New Roman"/>
      <family val="1"/>
    </font>
    <font>
      <sz val="12"/>
      <color rgb="FF0000FF"/>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sz val="11"/>
      <color theme="1"/>
      <name val="Times New Roman"/>
      <family val="1"/>
    </font>
    <font>
      <sz val="8"/>
      <color indexed="8"/>
      <name val="Arial"/>
      <family val="2"/>
    </font>
    <font>
      <b/>
      <sz val="10"/>
      <name val="Arial"/>
      <family val="2"/>
    </font>
    <font>
      <sz val="8"/>
      <name val="Arial"/>
      <family val="2"/>
    </font>
    <font>
      <b/>
      <sz val="8"/>
      <name val="Arial"/>
      <family val="2"/>
    </font>
    <font>
      <b/>
      <u/>
      <sz val="8"/>
      <name val="Arial"/>
      <family val="2"/>
    </font>
    <font>
      <sz val="9"/>
      <name val="Arial"/>
      <family val="2"/>
    </font>
    <font>
      <sz val="12"/>
      <name val="Times New Roman"/>
      <family val="1"/>
    </font>
    <font>
      <sz val="10"/>
      <name val="Arial"/>
      <family val="2"/>
    </font>
    <font>
      <b/>
      <sz val="9"/>
      <color rgb="FFFFFF00"/>
      <name val="Arial"/>
      <family val="2"/>
    </font>
    <font>
      <sz val="9"/>
      <color indexed="8"/>
      <name val="Arial"/>
      <family val="2"/>
    </font>
    <font>
      <b/>
      <sz val="8"/>
      <color theme="0"/>
      <name val="Arial"/>
      <family val="2"/>
    </font>
    <font>
      <b/>
      <sz val="8"/>
      <color rgb="FFFF0000"/>
      <name val="Arial"/>
      <family val="2"/>
    </font>
    <font>
      <u/>
      <sz val="11"/>
      <color theme="10"/>
      <name val="Calibri"/>
      <family val="2"/>
      <scheme val="minor"/>
    </font>
    <font>
      <u/>
      <sz val="9"/>
      <color indexed="8"/>
      <name val="Arial"/>
      <family val="2"/>
    </font>
    <font>
      <sz val="9"/>
      <color indexed="8"/>
      <name val="Calibri"/>
      <family val="2"/>
      <scheme val="minor"/>
    </font>
    <font>
      <sz val="9"/>
      <name val="Calibri"/>
      <family val="2"/>
      <scheme val="minor"/>
    </font>
    <font>
      <b/>
      <sz val="13"/>
      <color theme="1"/>
      <name val="Times New Roman"/>
      <family val="1"/>
    </font>
    <font>
      <b/>
      <sz val="8"/>
      <color theme="1"/>
      <name val="Arial"/>
      <family val="2"/>
    </font>
    <font>
      <sz val="8"/>
      <color theme="1"/>
      <name val="Arial"/>
      <family val="2"/>
    </font>
    <font>
      <sz val="9"/>
      <color theme="1"/>
      <name val="Calibri"/>
      <family val="2"/>
      <scheme val="minor"/>
    </font>
    <font>
      <b/>
      <sz val="9"/>
      <color theme="1"/>
      <name val="Calibri"/>
      <family val="2"/>
      <scheme val="minor"/>
    </font>
    <font>
      <sz val="11"/>
      <color indexed="8"/>
      <name val="Calibri"/>
      <family val="2"/>
      <scheme val="minor"/>
    </font>
    <font>
      <i/>
      <sz val="8"/>
      <color theme="1"/>
      <name val="Calibri"/>
      <family val="2"/>
      <scheme val="minor"/>
    </font>
    <font>
      <b/>
      <sz val="8"/>
      <color indexed="8"/>
      <name val="Calibri"/>
      <family val="2"/>
      <scheme val="minor"/>
    </font>
    <font>
      <sz val="8"/>
      <color indexed="8"/>
      <name val="Calibri"/>
      <family val="2"/>
      <scheme val="minor"/>
    </font>
    <font>
      <sz val="10"/>
      <name val="Outfit"/>
    </font>
    <font>
      <u/>
      <sz val="11"/>
      <color theme="10"/>
      <name val="Outfit"/>
    </font>
    <font>
      <b/>
      <sz val="12"/>
      <name val="Outfit"/>
    </font>
    <font>
      <b/>
      <sz val="13"/>
      <name val="Outfit"/>
    </font>
    <font>
      <b/>
      <u/>
      <sz val="10"/>
      <color theme="1"/>
      <name val="Outfit"/>
    </font>
    <font>
      <sz val="11"/>
      <color theme="1"/>
      <name val="Outfit"/>
    </font>
    <font>
      <b/>
      <sz val="10"/>
      <color theme="1"/>
      <name val="Outfit"/>
    </font>
    <font>
      <sz val="10"/>
      <color theme="1"/>
      <name val="Outfit"/>
    </font>
    <font>
      <b/>
      <sz val="4"/>
      <color theme="1"/>
      <name val="Outfit"/>
    </font>
    <font>
      <b/>
      <sz val="10"/>
      <color rgb="FF000000"/>
      <name val="Outfit"/>
    </font>
    <font>
      <b/>
      <sz val="9"/>
      <color theme="0"/>
      <name val="Outfit"/>
    </font>
    <font>
      <sz val="9"/>
      <color rgb="FF000000"/>
      <name val="Outfit"/>
    </font>
    <font>
      <sz val="10"/>
      <color rgb="FF000000"/>
      <name val="Outfit"/>
    </font>
    <font>
      <b/>
      <sz val="10"/>
      <color theme="0"/>
      <name val="Outfit"/>
    </font>
    <font>
      <b/>
      <sz val="11"/>
      <name val="Outfit"/>
    </font>
    <font>
      <sz val="11"/>
      <name val="Outfit"/>
    </font>
    <font>
      <b/>
      <sz val="10"/>
      <name val="Outfit"/>
    </font>
    <font>
      <b/>
      <sz val="12"/>
      <color theme="1"/>
      <name val="Outfit"/>
    </font>
    <font>
      <i/>
      <sz val="12"/>
      <color theme="1"/>
      <name val="Outfit"/>
    </font>
    <font>
      <sz val="12"/>
      <color theme="1"/>
      <name val="Outfit"/>
    </font>
    <font>
      <b/>
      <sz val="12"/>
      <color theme="0"/>
      <name val="Outfit"/>
    </font>
    <font>
      <b/>
      <u/>
      <sz val="12"/>
      <color theme="1"/>
      <name val="Outfit"/>
    </font>
    <font>
      <i/>
      <sz val="11"/>
      <color theme="1"/>
      <name val="Outfit"/>
    </font>
    <font>
      <sz val="12"/>
      <color theme="0"/>
      <name val="Outfit"/>
    </font>
    <font>
      <b/>
      <sz val="13"/>
      <color theme="1"/>
      <name val="Outfit"/>
    </font>
    <font>
      <b/>
      <sz val="11"/>
      <color theme="1"/>
      <name val="Outfit"/>
    </font>
    <font>
      <u/>
      <sz val="11"/>
      <color theme="1"/>
      <name val="Outfit"/>
    </font>
    <font>
      <b/>
      <sz val="20"/>
      <color theme="7" tint="0.79998168889431442"/>
      <name val="Outfit"/>
    </font>
    <font>
      <b/>
      <sz val="24"/>
      <color theme="0"/>
      <name val="Outfit"/>
    </font>
    <font>
      <b/>
      <sz val="18"/>
      <color theme="1"/>
      <name val="Outfit"/>
    </font>
    <font>
      <b/>
      <u/>
      <sz val="11"/>
      <color theme="1"/>
      <name val="Outfit"/>
    </font>
    <font>
      <sz val="14"/>
      <color theme="1"/>
      <name val="Outfit"/>
    </font>
    <font>
      <u/>
      <sz val="10"/>
      <color theme="10"/>
      <name val="Outfit"/>
    </font>
    <font>
      <b/>
      <sz val="10"/>
      <color rgb="FFFFFFFF"/>
      <name val="Outfit"/>
    </font>
    <font>
      <sz val="8"/>
      <name val="Calibri"/>
      <family val="2"/>
      <scheme val="minor"/>
    </font>
    <font>
      <sz val="11"/>
      <color theme="1"/>
      <name val="Arial"/>
      <family val="2"/>
    </font>
    <font>
      <b/>
      <sz val="11"/>
      <color theme="1"/>
      <name val="Arial"/>
      <family val="2"/>
    </font>
    <font>
      <b/>
      <u/>
      <sz val="10"/>
      <color rgb="FF000000"/>
      <name val="Outfit"/>
    </font>
    <font>
      <u/>
      <sz val="10"/>
      <color rgb="FF000000"/>
      <name val="Outfit"/>
    </font>
    <font>
      <u/>
      <sz val="15"/>
      <color theme="10"/>
      <name val="Outfit"/>
    </font>
    <font>
      <b/>
      <sz val="11"/>
      <color theme="0"/>
      <name val="Outfit"/>
    </font>
    <font>
      <sz val="9"/>
      <name val="Outfit"/>
    </font>
    <font>
      <b/>
      <sz val="9"/>
      <name val="Outfit"/>
    </font>
    <font>
      <b/>
      <sz val="11"/>
      <color rgb="FF0000FF"/>
      <name val="Outfit"/>
    </font>
    <font>
      <sz val="11"/>
      <color rgb="FF0000FF"/>
      <name val="Outfit"/>
    </font>
    <font>
      <b/>
      <sz val="11"/>
      <color rgb="FF000000"/>
      <name val="Outfit"/>
    </font>
    <font>
      <sz val="11"/>
      <color rgb="FF000000"/>
      <name val="Outfit"/>
    </font>
    <font>
      <sz val="11"/>
      <color rgb="FFFF0000"/>
      <name val="Outfit"/>
    </font>
    <font>
      <b/>
      <sz val="11"/>
      <color rgb="FFFF0000"/>
      <name val="Outfit"/>
    </font>
    <font>
      <i/>
      <sz val="10"/>
      <color theme="1"/>
      <name val="Outfit"/>
    </font>
    <font>
      <b/>
      <u/>
      <sz val="9"/>
      <color indexed="8"/>
      <name val="Times New Roman"/>
      <family val="1"/>
    </font>
    <font>
      <b/>
      <sz val="11"/>
      <color theme="0"/>
      <name val="Oufit "/>
    </font>
    <font>
      <b/>
      <sz val="9"/>
      <color rgb="FFFFFFFF"/>
      <name val="OUFIT"/>
    </font>
    <font>
      <sz val="11"/>
      <name val="OUFIT"/>
    </font>
    <font>
      <sz val="11"/>
      <color theme="1"/>
      <name val="Oufit "/>
    </font>
    <font>
      <b/>
      <sz val="11"/>
      <color rgb="FF000000"/>
      <name val="Oufit "/>
    </font>
    <font>
      <b/>
      <sz val="11"/>
      <color theme="1"/>
      <name val="Oufit "/>
    </font>
    <font>
      <b/>
      <sz val="11"/>
      <color theme="5" tint="-0.249977111117893"/>
      <name val="Oufit "/>
    </font>
    <font>
      <sz val="8"/>
      <color indexed="8"/>
      <name val="Courier New"/>
      <family val="1"/>
    </font>
    <font>
      <sz val="10"/>
      <color indexed="8"/>
      <name val="Courier New"/>
      <family val="1"/>
    </font>
    <font>
      <sz val="11"/>
      <name val="Oufit "/>
    </font>
    <font>
      <b/>
      <sz val="9"/>
      <name val="Arial"/>
      <family val="2"/>
    </font>
    <font>
      <sz val="11"/>
      <name val="Calibri"/>
      <family val="2"/>
      <scheme val="minor"/>
    </font>
    <font>
      <u/>
      <sz val="12"/>
      <color theme="10"/>
      <name val="Outfit"/>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FF"/>
        <bgColor indexed="64"/>
      </patternFill>
    </fill>
    <fill>
      <patternFill patternType="solid">
        <fgColor rgb="FFBAD40F"/>
        <bgColor indexed="64"/>
      </patternFill>
    </fill>
    <fill>
      <patternFill patternType="solid">
        <fgColor theme="8" tint="-0.499984740745262"/>
        <bgColor indexed="64"/>
      </patternFill>
    </fill>
    <fill>
      <patternFill patternType="solid">
        <fgColor rgb="FFFFFF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diagonal/>
    </border>
    <border>
      <left/>
      <right/>
      <top/>
      <bottom style="medium">
        <color indexed="64"/>
      </bottom>
      <diagonal/>
    </border>
    <border>
      <left style="thin">
        <color theme="1"/>
      </left>
      <right style="thin">
        <color theme="1"/>
      </right>
      <top style="thin">
        <color indexed="64"/>
      </top>
      <bottom style="thin">
        <color theme="0"/>
      </bottom>
      <diagonal/>
    </border>
    <border>
      <left style="thin">
        <color theme="1"/>
      </left>
      <right style="thin">
        <color theme="1"/>
      </right>
      <top style="thin">
        <color theme="0"/>
      </top>
      <bottom style="thin">
        <color theme="0"/>
      </bottom>
      <diagonal/>
    </border>
    <border>
      <left style="thin">
        <color theme="1"/>
      </left>
      <right style="thin">
        <color theme="1"/>
      </right>
      <top style="thin">
        <color theme="0"/>
      </top>
      <bottom/>
      <diagonal/>
    </border>
    <border>
      <left style="thin">
        <color rgb="FF000000"/>
      </left>
      <right style="thin">
        <color rgb="FF000000"/>
      </right>
      <top style="thin">
        <color rgb="FF000000"/>
      </top>
      <bottom style="thin">
        <color rgb="FF000000"/>
      </bottom>
      <diagonal/>
    </border>
  </borders>
  <cellStyleXfs count="158">
    <xf numFmtId="0" fontId="0" fillId="0" borderId="0"/>
    <xf numFmtId="16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1" fontId="21" fillId="0" borderId="0"/>
    <xf numFmtId="167" fontId="1" fillId="0" borderId="0" applyFont="0" applyFill="0" applyBorder="0" applyAlignment="0" applyProtection="0"/>
    <xf numFmtId="0" fontId="26" fillId="0" borderId="0"/>
    <xf numFmtId="0" fontId="26" fillId="0" borderId="0"/>
    <xf numFmtId="0" fontId="27" fillId="0" borderId="0"/>
    <xf numFmtId="0" fontId="26" fillId="0" borderId="0"/>
    <xf numFmtId="168"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40"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45" fillId="0" borderId="0" applyNumberFormat="0" applyFill="0" applyBorder="0" applyAlignment="0" applyProtection="0"/>
    <xf numFmtId="0" fontId="26" fillId="0" borderId="0"/>
    <xf numFmtId="165" fontId="1" fillId="0" borderId="0" applyFont="0" applyFill="0" applyBorder="0" applyAlignment="0" applyProtection="0"/>
    <xf numFmtId="181" fontId="26"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54" fillId="0" borderId="0"/>
    <xf numFmtId="43" fontId="54" fillId="0" borderId="0" applyFont="0" applyFill="0" applyBorder="0" applyAlignment="0" applyProtection="0"/>
    <xf numFmtId="9" fontId="54" fillId="0" borderId="0" applyFont="0" applyFill="0" applyBorder="0" applyAlignment="0" applyProtection="0"/>
    <xf numFmtId="165" fontId="54" fillId="0" borderId="0" applyFont="0" applyFill="0" applyBorder="0" applyAlignment="0" applyProtection="0"/>
    <xf numFmtId="0" fontId="1" fillId="0" borderId="0"/>
    <xf numFmtId="9" fontId="1" fillId="0" borderId="0" applyFont="0" applyFill="0" applyBorder="0" applyAlignment="0" applyProtection="0"/>
    <xf numFmtId="169" fontId="26" fillId="0" borderId="0" applyFont="0" applyFill="0" applyBorder="0" applyAlignment="0" applyProtection="0"/>
    <xf numFmtId="9" fontId="26"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0" fontId="18" fillId="45" borderId="0" applyBorder="0" applyAlignment="0" applyProtection="0"/>
    <xf numFmtId="182"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43" fontId="5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54"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649">
    <xf numFmtId="0" fontId="0" fillId="0" borderId="0" xfId="0"/>
    <xf numFmtId="0" fontId="19" fillId="0" borderId="0" xfId="0" applyFont="1"/>
    <xf numFmtId="0" fontId="19" fillId="0" borderId="0" xfId="0" applyFont="1" applyAlignment="1">
      <alignment wrapText="1"/>
    </xf>
    <xf numFmtId="170" fontId="19" fillId="0" borderId="0" xfId="1" applyNumberFormat="1" applyFont="1"/>
    <xf numFmtId="0" fontId="20" fillId="0" borderId="0" xfId="0" applyFont="1" applyAlignment="1">
      <alignment horizontal="center" wrapText="1"/>
    </xf>
    <xf numFmtId="0" fontId="19" fillId="0" borderId="0" xfId="0" applyFont="1" applyAlignment="1">
      <alignment vertical="center"/>
    </xf>
    <xf numFmtId="167" fontId="19" fillId="0" borderId="0" xfId="0" applyNumberFormat="1" applyFont="1" applyAlignment="1">
      <alignment vertical="center"/>
    </xf>
    <xf numFmtId="172" fontId="19" fillId="0" borderId="0" xfId="0" applyNumberFormat="1" applyFont="1" applyAlignment="1">
      <alignment vertical="center"/>
    </xf>
    <xf numFmtId="3" fontId="19" fillId="0" borderId="0" xfId="0" applyNumberFormat="1" applyFont="1" applyAlignment="1">
      <alignment vertical="center"/>
    </xf>
    <xf numFmtId="0" fontId="29" fillId="0" borderId="0" xfId="0" applyFont="1" applyAlignment="1">
      <alignment vertical="center"/>
    </xf>
    <xf numFmtId="0" fontId="29" fillId="0" borderId="0" xfId="0" applyFont="1"/>
    <xf numFmtId="169" fontId="19" fillId="0" borderId="0" xfId="0" applyNumberFormat="1" applyFont="1"/>
    <xf numFmtId="0" fontId="37" fillId="0" borderId="10" xfId="0" applyFont="1" applyBorder="1"/>
    <xf numFmtId="0" fontId="36" fillId="0" borderId="10" xfId="0" applyFont="1" applyBorder="1"/>
    <xf numFmtId="178" fontId="38" fillId="0" borderId="0" xfId="1" applyNumberFormat="1" applyFont="1"/>
    <xf numFmtId="178" fontId="38" fillId="0" borderId="0" xfId="0" applyNumberFormat="1" applyFont="1"/>
    <xf numFmtId="3" fontId="35" fillId="0" borderId="17" xfId="0" applyNumberFormat="1" applyFont="1" applyBorder="1"/>
    <xf numFmtId="175" fontId="19" fillId="0" borderId="0" xfId="0" applyNumberFormat="1" applyFont="1" applyAlignment="1">
      <alignment vertical="center"/>
    </xf>
    <xf numFmtId="165" fontId="19" fillId="0" borderId="0" xfId="51" applyFont="1" applyFill="1" applyAlignment="1">
      <alignment vertical="center"/>
    </xf>
    <xf numFmtId="0" fontId="36" fillId="0" borderId="10" xfId="0" applyFont="1" applyBorder="1" applyAlignment="1">
      <alignment horizontal="left" vertical="center" wrapText="1"/>
    </xf>
    <xf numFmtId="0" fontId="36" fillId="0" borderId="0" xfId="0" applyFont="1"/>
    <xf numFmtId="3" fontId="36" fillId="0" borderId="0" xfId="0" applyNumberFormat="1" applyFont="1"/>
    <xf numFmtId="0" fontId="36" fillId="42" borderId="10" xfId="0" applyFont="1" applyFill="1" applyBorder="1" applyAlignment="1">
      <alignment horizontal="center" wrapText="1"/>
    </xf>
    <xf numFmtId="0" fontId="36" fillId="42" borderId="10" xfId="0" applyFont="1" applyFill="1" applyBorder="1" applyAlignment="1">
      <alignment horizontal="center" vertical="center" wrapText="1"/>
    </xf>
    <xf numFmtId="0" fontId="36" fillId="34" borderId="10" xfId="0" applyFont="1" applyFill="1" applyBorder="1" applyAlignment="1">
      <alignment horizontal="center" vertical="center" wrapText="1"/>
    </xf>
    <xf numFmtId="0" fontId="36" fillId="36" borderId="10" xfId="0" applyFont="1" applyFill="1" applyBorder="1" applyAlignment="1">
      <alignment horizontal="center" vertical="center" wrapText="1"/>
    </xf>
    <xf numFmtId="0" fontId="36" fillId="43" borderId="10" xfId="0" applyFont="1" applyFill="1" applyBorder="1"/>
    <xf numFmtId="170" fontId="44" fillId="35" borderId="10" xfId="1" applyNumberFormat="1" applyFont="1" applyFill="1" applyBorder="1"/>
    <xf numFmtId="170" fontId="44" fillId="35" borderId="10" xfId="1" applyNumberFormat="1" applyFont="1" applyFill="1" applyBorder="1" applyAlignment="1"/>
    <xf numFmtId="0" fontId="36" fillId="43" borderId="13" xfId="0" applyFont="1" applyFill="1" applyBorder="1"/>
    <xf numFmtId="0" fontId="44" fillId="35" borderId="13" xfId="0" applyFont="1" applyFill="1" applyBorder="1"/>
    <xf numFmtId="170" fontId="36" fillId="0" borderId="10" xfId="1" applyNumberFormat="1" applyFont="1" applyFill="1" applyBorder="1" applyAlignment="1">
      <alignment horizontal="center" vertical="center" wrapText="1"/>
    </xf>
    <xf numFmtId="170" fontId="36" fillId="0" borderId="10" xfId="1" applyNumberFormat="1" applyFont="1" applyFill="1" applyBorder="1"/>
    <xf numFmtId="170" fontId="36" fillId="43" borderId="10" xfId="1" applyNumberFormat="1" applyFont="1" applyFill="1" applyBorder="1"/>
    <xf numFmtId="170" fontId="35" fillId="43" borderId="10" xfId="1" applyNumberFormat="1" applyFont="1" applyFill="1" applyBorder="1"/>
    <xf numFmtId="14" fontId="43" fillId="40" borderId="10" xfId="1" applyNumberFormat="1" applyFont="1" applyFill="1" applyBorder="1" applyAlignment="1">
      <alignment horizontal="center" vertical="center" wrapText="1"/>
    </xf>
    <xf numFmtId="170" fontId="36" fillId="0" borderId="10" xfId="1" applyNumberFormat="1" applyFont="1" applyFill="1" applyBorder="1" applyAlignment="1"/>
    <xf numFmtId="0" fontId="43" fillId="40" borderId="18" xfId="0" applyFont="1" applyFill="1" applyBorder="1"/>
    <xf numFmtId="170" fontId="44" fillId="0" borderId="0" xfId="1" applyNumberFormat="1" applyFont="1" applyFill="1" applyBorder="1"/>
    <xf numFmtId="170" fontId="44" fillId="0" borderId="0" xfId="1" applyNumberFormat="1" applyFont="1" applyFill="1"/>
    <xf numFmtId="3" fontId="44" fillId="0" borderId="0" xfId="0" applyNumberFormat="1" applyFont="1"/>
    <xf numFmtId="0" fontId="44" fillId="0" borderId="0" xfId="0" applyFont="1"/>
    <xf numFmtId="0" fontId="32" fillId="0" borderId="0" xfId="0" applyFont="1"/>
    <xf numFmtId="0" fontId="26" fillId="0" borderId="0" xfId="46"/>
    <xf numFmtId="177" fontId="42" fillId="0" borderId="0" xfId="51" applyNumberFormat="1" applyFont="1" applyAlignment="1">
      <alignment horizontal="right" vertical="top"/>
    </xf>
    <xf numFmtId="0" fontId="45" fillId="0" borderId="0" xfId="58" applyAlignment="1">
      <alignment horizontal="center" vertical="center"/>
    </xf>
    <xf numFmtId="0" fontId="32" fillId="0" borderId="0" xfId="0" applyFont="1" applyAlignment="1">
      <alignment horizontal="left"/>
    </xf>
    <xf numFmtId="0" fontId="45" fillId="0" borderId="0" xfId="58" applyBorder="1" applyAlignment="1">
      <alignment horizontal="center" vertical="center"/>
    </xf>
    <xf numFmtId="0" fontId="26" fillId="0" borderId="0" xfId="59"/>
    <xf numFmtId="1" fontId="48" fillId="0" borderId="0" xfId="59" applyNumberFormat="1" applyFont="1"/>
    <xf numFmtId="0" fontId="50" fillId="0" borderId="10" xfId="0" applyFont="1" applyBorder="1" applyAlignment="1">
      <alignment horizontal="left" wrapText="1"/>
    </xf>
    <xf numFmtId="49" fontId="42" fillId="0" borderId="0" xfId="0" applyNumberFormat="1" applyFont="1" applyAlignment="1">
      <alignment vertical="top"/>
    </xf>
    <xf numFmtId="49" fontId="42" fillId="0" borderId="0" xfId="0" applyNumberFormat="1" applyFont="1" applyAlignment="1">
      <alignment horizontal="center" vertical="top"/>
    </xf>
    <xf numFmtId="165" fontId="42" fillId="0" borderId="0" xfId="51" applyFont="1" applyAlignment="1">
      <alignment vertical="top"/>
    </xf>
    <xf numFmtId="0" fontId="46" fillId="0" borderId="0" xfId="0" applyFont="1" applyAlignment="1">
      <alignment vertical="top"/>
    </xf>
    <xf numFmtId="0" fontId="46" fillId="0" borderId="0" xfId="0" applyFont="1" applyAlignment="1">
      <alignment horizontal="center" vertical="top"/>
    </xf>
    <xf numFmtId="165" fontId="46" fillId="0" borderId="0" xfId="51" applyFont="1" applyAlignment="1">
      <alignment vertical="top"/>
    </xf>
    <xf numFmtId="0" fontId="42" fillId="33" borderId="0" xfId="0" applyFont="1" applyFill="1" applyAlignment="1">
      <alignment vertical="top"/>
    </xf>
    <xf numFmtId="0" fontId="42" fillId="33" borderId="0" xfId="0" applyFont="1" applyFill="1" applyAlignment="1">
      <alignment horizontal="center" vertical="top"/>
    </xf>
    <xf numFmtId="165" fontId="42" fillId="33" borderId="0" xfId="51" applyFont="1" applyFill="1" applyAlignment="1">
      <alignment vertical="top"/>
    </xf>
    <xf numFmtId="49" fontId="41" fillId="40" borderId="0" xfId="0" applyNumberFormat="1" applyFont="1" applyFill="1" applyAlignment="1">
      <alignment horizontal="center" vertical="top"/>
    </xf>
    <xf numFmtId="165" fontId="41" fillId="40" borderId="0" xfId="51" applyFont="1" applyFill="1" applyAlignment="1">
      <alignment horizontal="center" vertical="top"/>
    </xf>
    <xf numFmtId="177" fontId="41" fillId="40" borderId="0" xfId="51" applyNumberFormat="1" applyFont="1" applyFill="1" applyAlignment="1">
      <alignment horizontal="center" vertical="top"/>
    </xf>
    <xf numFmtId="0" fontId="47" fillId="0" borderId="0" xfId="0" applyFont="1" applyAlignment="1">
      <alignment horizontal="left" vertical="top"/>
    </xf>
    <xf numFmtId="0" fontId="19" fillId="0" borderId="0" xfId="0" applyFont="1" applyAlignment="1">
      <alignment horizontal="center" wrapText="1"/>
    </xf>
    <xf numFmtId="0" fontId="28" fillId="0" borderId="0" xfId="0" applyFont="1"/>
    <xf numFmtId="3" fontId="35" fillId="0" borderId="0" xfId="0" applyNumberFormat="1" applyFont="1"/>
    <xf numFmtId="174" fontId="28" fillId="0" borderId="0" xfId="0" applyNumberFormat="1" applyFont="1"/>
    <xf numFmtId="0" fontId="20" fillId="0" borderId="0" xfId="0" applyFont="1"/>
    <xf numFmtId="3" fontId="35" fillId="0" borderId="10" xfId="0" applyNumberFormat="1" applyFont="1" applyBorder="1"/>
    <xf numFmtId="0" fontId="35" fillId="0" borderId="0" xfId="0" applyFont="1"/>
    <xf numFmtId="0" fontId="35" fillId="0" borderId="10" xfId="0" applyFont="1" applyBorder="1"/>
    <xf numFmtId="170" fontId="35" fillId="0" borderId="10" xfId="1" applyNumberFormat="1" applyFont="1" applyFill="1" applyBorder="1"/>
    <xf numFmtId="170" fontId="36" fillId="0" borderId="10" xfId="1" applyNumberFormat="1" applyFont="1" applyFill="1" applyBorder="1" applyAlignment="1">
      <alignment horizontal="center" vertical="center"/>
    </xf>
    <xf numFmtId="0" fontId="30" fillId="0" borderId="0" xfId="49" quotePrefix="1" applyFont="1" applyAlignment="1">
      <alignment horizontal="center"/>
    </xf>
    <xf numFmtId="0" fontId="31" fillId="0" borderId="0" xfId="49" quotePrefix="1" applyFont="1" applyAlignment="1">
      <alignment horizontal="center"/>
    </xf>
    <xf numFmtId="0" fontId="53" fillId="0" borderId="0" xfId="0" applyFont="1"/>
    <xf numFmtId="0" fontId="36" fillId="34" borderId="10" xfId="0" applyFont="1" applyFill="1" applyBorder="1"/>
    <xf numFmtId="0" fontId="51" fillId="0" borderId="10" xfId="0" applyFont="1" applyBorder="1" applyAlignment="1">
      <alignment horizontal="left" wrapText="1"/>
    </xf>
    <xf numFmtId="170" fontId="35" fillId="0" borderId="10" xfId="1" applyNumberFormat="1" applyFont="1" applyFill="1" applyBorder="1" applyAlignment="1">
      <alignment horizontal="center" vertical="center"/>
    </xf>
    <xf numFmtId="170" fontId="35" fillId="0" borderId="10" xfId="1" applyNumberFormat="1" applyFont="1" applyFill="1" applyBorder="1" applyAlignment="1">
      <alignment horizontal="center" vertical="center" wrapText="1"/>
    </xf>
    <xf numFmtId="0" fontId="47" fillId="0" borderId="0" xfId="0" applyFont="1" applyAlignment="1">
      <alignment vertical="top"/>
    </xf>
    <xf numFmtId="165" fontId="47" fillId="0" borderId="0" xfId="51" applyFont="1" applyAlignment="1">
      <alignment vertical="top"/>
    </xf>
    <xf numFmtId="177" fontId="47" fillId="0" borderId="0" xfId="51" applyNumberFormat="1" applyFont="1" applyAlignment="1">
      <alignment vertical="top"/>
    </xf>
    <xf numFmtId="0" fontId="55" fillId="39" borderId="13" xfId="0" applyFont="1" applyFill="1" applyBorder="1"/>
    <xf numFmtId="0" fontId="52" fillId="0" borderId="0" xfId="0" applyFont="1" applyAlignment="1">
      <alignment horizontal="left"/>
    </xf>
    <xf numFmtId="0" fontId="52" fillId="0" borderId="0" xfId="0" applyFont="1" applyAlignment="1">
      <alignment horizontal="center"/>
    </xf>
    <xf numFmtId="169" fontId="52" fillId="0" borderId="0" xfId="0" applyNumberFormat="1" applyFont="1"/>
    <xf numFmtId="0" fontId="55" fillId="39" borderId="14" xfId="0" applyFont="1" applyFill="1" applyBorder="1"/>
    <xf numFmtId="169" fontId="52" fillId="0" borderId="0" xfId="1" applyFont="1"/>
    <xf numFmtId="0" fontId="53" fillId="34" borderId="10" xfId="0" applyFont="1" applyFill="1" applyBorder="1" applyAlignment="1">
      <alignment horizontal="center"/>
    </xf>
    <xf numFmtId="0" fontId="53" fillId="41" borderId="10" xfId="0" applyFont="1" applyFill="1" applyBorder="1"/>
    <xf numFmtId="0" fontId="53" fillId="41" borderId="11" xfId="0" applyFont="1" applyFill="1" applyBorder="1"/>
    <xf numFmtId="0" fontId="56" fillId="41" borderId="10" xfId="0" applyFont="1" applyFill="1" applyBorder="1" applyAlignment="1">
      <alignment horizontal="left" vertical="top" wrapText="1"/>
    </xf>
    <xf numFmtId="0" fontId="56" fillId="41" borderId="10" xfId="0" applyFont="1" applyFill="1" applyBorder="1" applyAlignment="1">
      <alignment vertical="top" wrapText="1"/>
    </xf>
    <xf numFmtId="0" fontId="53" fillId="41" borderId="12" xfId="0" applyFont="1" applyFill="1" applyBorder="1" applyAlignment="1">
      <alignment horizontal="center" wrapText="1"/>
    </xf>
    <xf numFmtId="0" fontId="53" fillId="41" borderId="10" xfId="0" applyFont="1" applyFill="1" applyBorder="1" applyAlignment="1">
      <alignment horizontal="center" wrapText="1"/>
    </xf>
    <xf numFmtId="174" fontId="53" fillId="41" borderId="10" xfId="1" applyNumberFormat="1" applyFont="1" applyFill="1" applyBorder="1" applyAlignment="1">
      <alignment wrapText="1"/>
    </xf>
    <xf numFmtId="169" fontId="53" fillId="41" borderId="10" xfId="1" applyFont="1" applyFill="1" applyBorder="1" applyAlignment="1">
      <alignment wrapText="1"/>
    </xf>
    <xf numFmtId="176" fontId="53" fillId="41" borderId="10" xfId="1" applyNumberFormat="1" applyFont="1" applyFill="1" applyBorder="1" applyAlignment="1">
      <alignment wrapText="1"/>
    </xf>
    <xf numFmtId="174" fontId="52" fillId="0" borderId="10" xfId="1" applyNumberFormat="1" applyFont="1" applyFill="1" applyBorder="1" applyAlignment="1">
      <alignment wrapText="1"/>
    </xf>
    <xf numFmtId="169" fontId="52" fillId="0" borderId="10" xfId="1" applyFont="1" applyFill="1" applyBorder="1" applyAlignment="1">
      <alignment wrapText="1"/>
    </xf>
    <xf numFmtId="176" fontId="52" fillId="0" borderId="10" xfId="1" applyNumberFormat="1" applyFont="1" applyFill="1" applyBorder="1" applyAlignment="1">
      <alignment wrapText="1"/>
    </xf>
    <xf numFmtId="170" fontId="52" fillId="0" borderId="0" xfId="1" applyNumberFormat="1" applyFont="1" applyFill="1"/>
    <xf numFmtId="0" fontId="52" fillId="0" borderId="10" xfId="0" applyFont="1" applyBorder="1" applyAlignment="1">
      <alignment horizontal="center"/>
    </xf>
    <xf numFmtId="174" fontId="52" fillId="0" borderId="10" xfId="0" applyNumberFormat="1" applyFont="1" applyBorder="1"/>
    <xf numFmtId="169" fontId="52" fillId="0" borderId="10" xfId="1" applyFont="1" applyBorder="1"/>
    <xf numFmtId="170" fontId="53" fillId="0" borderId="0" xfId="1" applyNumberFormat="1" applyFont="1" applyAlignment="1">
      <alignment horizontal="center"/>
    </xf>
    <xf numFmtId="170" fontId="52" fillId="0" borderId="0" xfId="1" applyNumberFormat="1" applyFont="1"/>
    <xf numFmtId="177" fontId="52" fillId="0" borderId="10" xfId="51" applyNumberFormat="1" applyFont="1" applyBorder="1"/>
    <xf numFmtId="0" fontId="20" fillId="0" borderId="0" xfId="0" applyFont="1" applyAlignment="1">
      <alignment horizontal="center"/>
    </xf>
    <xf numFmtId="171" fontId="22" fillId="33" borderId="0" xfId="44" applyFont="1" applyFill="1"/>
    <xf numFmtId="0" fontId="28" fillId="0" borderId="15" xfId="0" quotePrefix="1" applyFont="1" applyBorder="1"/>
    <xf numFmtId="0" fontId="20" fillId="0" borderId="0" xfId="0" applyFont="1" applyAlignment="1">
      <alignment vertical="center"/>
    </xf>
    <xf numFmtId="0" fontId="24" fillId="0" borderId="15" xfId="0" applyFont="1" applyBorder="1"/>
    <xf numFmtId="0" fontId="25" fillId="0" borderId="15" xfId="0" applyFont="1" applyBorder="1"/>
    <xf numFmtId="0" fontId="23" fillId="0" borderId="15" xfId="0" applyFont="1" applyBorder="1"/>
    <xf numFmtId="3" fontId="19" fillId="0" borderId="0" xfId="0" applyNumberFormat="1" applyFont="1"/>
    <xf numFmtId="0" fontId="52" fillId="0" borderId="0" xfId="0" applyFont="1"/>
    <xf numFmtId="0" fontId="19" fillId="0" borderId="0" xfId="0" applyFont="1" applyAlignment="1">
      <alignment horizontal="center"/>
    </xf>
    <xf numFmtId="171" fontId="20" fillId="0" borderId="0" xfId="44" applyFont="1" applyAlignment="1">
      <alignment horizontal="left"/>
    </xf>
    <xf numFmtId="0" fontId="49" fillId="0" borderId="0" xfId="0" applyFont="1"/>
    <xf numFmtId="0" fontId="58" fillId="0" borderId="0" xfId="46" applyFont="1"/>
    <xf numFmtId="0" fontId="59" fillId="0" borderId="0" xfId="58" applyFont="1" applyAlignment="1">
      <alignment horizontal="center" vertical="center"/>
    </xf>
    <xf numFmtId="171" fontId="61" fillId="0" borderId="0" xfId="44" applyFont="1" applyAlignment="1">
      <alignment vertical="center" wrapText="1"/>
    </xf>
    <xf numFmtId="0" fontId="63" fillId="0" borderId="0" xfId="0" applyFont="1"/>
    <xf numFmtId="0" fontId="64" fillId="0" borderId="0" xfId="0" applyFont="1" applyAlignment="1">
      <alignment horizontal="justify" vertical="center"/>
    </xf>
    <xf numFmtId="0" fontId="64" fillId="0" borderId="0" xfId="0" applyFont="1" applyAlignment="1">
      <alignment horizontal="lef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horizontal="justify" vertical="center"/>
    </xf>
    <xf numFmtId="0" fontId="67" fillId="0" borderId="0" xfId="0" applyFont="1" applyAlignment="1">
      <alignment horizontal="justify" vertical="center"/>
    </xf>
    <xf numFmtId="0" fontId="69" fillId="0" borderId="0" xfId="0" applyFont="1" applyAlignment="1">
      <alignment horizontal="justify" vertical="center"/>
    </xf>
    <xf numFmtId="170" fontId="58" fillId="0" borderId="0" xfId="1" applyNumberFormat="1" applyFont="1"/>
    <xf numFmtId="0" fontId="70" fillId="0" borderId="0" xfId="0" applyFont="1" applyAlignment="1">
      <alignment vertical="center"/>
    </xf>
    <xf numFmtId="164" fontId="70" fillId="0" borderId="0" xfId="0" applyNumberFormat="1" applyFont="1" applyAlignment="1">
      <alignment vertical="center"/>
    </xf>
    <xf numFmtId="3" fontId="58" fillId="0" borderId="0" xfId="46" applyNumberFormat="1" applyFont="1"/>
    <xf numFmtId="0" fontId="67" fillId="0" borderId="0" xfId="0" applyFont="1" applyAlignment="1">
      <alignment vertical="center"/>
    </xf>
    <xf numFmtId="0" fontId="70" fillId="44" borderId="13" xfId="0" applyFont="1" applyFill="1" applyBorder="1" applyAlignment="1">
      <alignment horizontal="justify" vertical="center"/>
    </xf>
    <xf numFmtId="0" fontId="70" fillId="44" borderId="19" xfId="0" applyFont="1" applyFill="1" applyBorder="1" applyAlignment="1">
      <alignment horizontal="justify" vertical="center"/>
    </xf>
    <xf numFmtId="0" fontId="70" fillId="44" borderId="0" xfId="0" applyFont="1" applyFill="1" applyAlignment="1">
      <alignment horizontal="justify" vertical="center"/>
    </xf>
    <xf numFmtId="0" fontId="70" fillId="44" borderId="14" xfId="0" applyFont="1" applyFill="1" applyBorder="1" applyAlignment="1">
      <alignment horizontal="justify" vertical="center"/>
    </xf>
    <xf numFmtId="10" fontId="58" fillId="0" borderId="0" xfId="65" applyNumberFormat="1" applyFont="1"/>
    <xf numFmtId="0" fontId="72" fillId="0" borderId="0" xfId="49" quotePrefix="1" applyFont="1" applyAlignment="1">
      <alignment horizontal="center"/>
    </xf>
    <xf numFmtId="0" fontId="73" fillId="0" borderId="0" xfId="49" quotePrefix="1" applyFont="1" applyAlignment="1">
      <alignment horizontal="center"/>
    </xf>
    <xf numFmtId="0" fontId="77" fillId="0" borderId="0" xfId="0" applyFont="1"/>
    <xf numFmtId="0" fontId="75" fillId="0" borderId="0" xfId="0" applyFont="1"/>
    <xf numFmtId="3" fontId="77" fillId="0" borderId="0" xfId="0" applyNumberFormat="1" applyFont="1"/>
    <xf numFmtId="174" fontId="77" fillId="0" borderId="0" xfId="0" applyNumberFormat="1" applyFont="1"/>
    <xf numFmtId="175" fontId="77" fillId="0" borderId="0" xfId="0" applyNumberFormat="1" applyFont="1"/>
    <xf numFmtId="0" fontId="72" fillId="0" borderId="0" xfId="49" quotePrefix="1" applyFont="1"/>
    <xf numFmtId="0" fontId="77" fillId="0" borderId="0" xfId="0" applyFont="1" applyAlignment="1">
      <alignment wrapText="1"/>
    </xf>
    <xf numFmtId="0" fontId="75" fillId="0" borderId="0" xfId="0" applyFont="1" applyAlignment="1">
      <alignment vertical="center"/>
    </xf>
    <xf numFmtId="170" fontId="77" fillId="0" borderId="0" xfId="1" applyNumberFormat="1" applyFont="1" applyBorder="1"/>
    <xf numFmtId="167" fontId="77" fillId="0" borderId="0" xfId="0" applyNumberFormat="1" applyFont="1"/>
    <xf numFmtId="0" fontId="77" fillId="0" borderId="0" xfId="0" applyFont="1" applyAlignment="1">
      <alignment horizontal="left" wrapText="1"/>
    </xf>
    <xf numFmtId="0" fontId="77" fillId="0" borderId="0" xfId="0" applyFont="1" applyAlignment="1">
      <alignment horizontal="left" vertical="center"/>
    </xf>
    <xf numFmtId="0" fontId="77" fillId="0" borderId="0" xfId="0" applyFont="1" applyAlignment="1">
      <alignment vertical="center"/>
    </xf>
    <xf numFmtId="0" fontId="75" fillId="0" borderId="0" xfId="0" applyFont="1" applyAlignment="1">
      <alignment vertical="center" wrapText="1"/>
    </xf>
    <xf numFmtId="167" fontId="75" fillId="0" borderId="0" xfId="45" applyFont="1" applyBorder="1" applyAlignment="1">
      <alignment vertical="center"/>
    </xf>
    <xf numFmtId="170" fontId="77" fillId="0" borderId="0" xfId="0" applyNumberFormat="1" applyFont="1"/>
    <xf numFmtId="170" fontId="77" fillId="0" borderId="0" xfId="1" applyNumberFormat="1" applyFont="1"/>
    <xf numFmtId="0" fontId="75" fillId="0" borderId="0" xfId="0" applyFont="1" applyAlignment="1">
      <alignment horizontal="center"/>
    </xf>
    <xf numFmtId="0" fontId="80" fillId="0" borderId="0" xfId="0" applyFont="1" applyAlignment="1">
      <alignment horizontal="center"/>
    </xf>
    <xf numFmtId="0" fontId="83" fillId="0" borderId="0" xfId="0" applyFont="1"/>
    <xf numFmtId="0" fontId="63" fillId="0" borderId="0" xfId="0" applyFont="1" applyAlignment="1">
      <alignment horizontal="left" wrapText="1"/>
    </xf>
    <xf numFmtId="0" fontId="63" fillId="0" borderId="0" xfId="0" applyFont="1" applyAlignment="1">
      <alignment horizontal="left" vertical="center" wrapText="1"/>
    </xf>
    <xf numFmtId="0" fontId="83" fillId="0" borderId="0" xfId="0" applyFont="1" applyAlignment="1">
      <alignment vertical="center"/>
    </xf>
    <xf numFmtId="0" fontId="63" fillId="0" borderId="0" xfId="0" applyFont="1" applyAlignment="1">
      <alignment horizontal="left"/>
    </xf>
    <xf numFmtId="0" fontId="83" fillId="0" borderId="0" xfId="0" applyFont="1" applyAlignment="1">
      <alignment horizontal="left"/>
    </xf>
    <xf numFmtId="0" fontId="83" fillId="0" borderId="0" xfId="0" applyFont="1" applyAlignment="1">
      <alignment horizontal="center"/>
    </xf>
    <xf numFmtId="0" fontId="85" fillId="47" borderId="0" xfId="102" applyFont="1" applyFill="1" applyAlignment="1">
      <alignment vertical="center"/>
    </xf>
    <xf numFmtId="0" fontId="63" fillId="0" borderId="21" xfId="0" applyFont="1" applyBorder="1"/>
    <xf numFmtId="0" fontId="88" fillId="0" borderId="0" xfId="0" applyFont="1" applyAlignment="1">
      <alignment horizontal="center"/>
    </xf>
    <xf numFmtId="0" fontId="89" fillId="0" borderId="0" xfId="0" applyFont="1"/>
    <xf numFmtId="0" fontId="59" fillId="0" borderId="0" xfId="58" applyFont="1" applyFill="1" applyBorder="1" applyAlignment="1">
      <alignment horizontal="center"/>
    </xf>
    <xf numFmtId="0" fontId="63" fillId="0" borderId="0" xfId="0" applyFont="1" applyAlignment="1">
      <alignment horizontal="center"/>
    </xf>
    <xf numFmtId="0" fontId="63" fillId="0" borderId="22" xfId="0" applyFont="1" applyBorder="1"/>
    <xf numFmtId="0" fontId="63" fillId="0" borderId="22" xfId="0" applyFont="1" applyBorder="1" applyAlignment="1">
      <alignment horizontal="center"/>
    </xf>
    <xf numFmtId="0" fontId="71" fillId="47" borderId="10" xfId="0" applyFont="1" applyFill="1" applyBorder="1" applyAlignment="1">
      <alignment horizontal="center" vertical="center" wrapText="1"/>
    </xf>
    <xf numFmtId="0" fontId="68" fillId="47" borderId="13" xfId="0" applyFont="1" applyFill="1" applyBorder="1" applyAlignment="1">
      <alignment horizontal="center" vertical="center"/>
    </xf>
    <xf numFmtId="0" fontId="70" fillId="44" borderId="19" xfId="0" applyFont="1" applyFill="1" applyBorder="1" applyAlignment="1">
      <alignment horizontal="left" vertical="center"/>
    </xf>
    <xf numFmtId="0" fontId="90" fillId="0" borderId="0" xfId="58" applyFont="1" applyAlignment="1">
      <alignment vertical="center"/>
    </xf>
    <xf numFmtId="0" fontId="70" fillId="44" borderId="15" xfId="0" applyFont="1" applyFill="1" applyBorder="1" applyAlignment="1">
      <alignment horizontal="justify" vertical="center"/>
    </xf>
    <xf numFmtId="0" fontId="70" fillId="44" borderId="20" xfId="0" applyFont="1" applyFill="1" applyBorder="1" applyAlignment="1">
      <alignment horizontal="justify" vertical="center"/>
    </xf>
    <xf numFmtId="171" fontId="60" fillId="0" borderId="0" xfId="44" applyFont="1" applyAlignment="1">
      <alignment wrapText="1"/>
    </xf>
    <xf numFmtId="174" fontId="52" fillId="41" borderId="10" xfId="1" applyNumberFormat="1" applyFont="1" applyFill="1" applyBorder="1" applyAlignment="1">
      <alignment wrapText="1"/>
    </xf>
    <xf numFmtId="0" fontId="70" fillId="0" borderId="14" xfId="0" applyFont="1" applyBorder="1" applyAlignment="1">
      <alignment horizontal="justify" vertical="center"/>
    </xf>
    <xf numFmtId="174" fontId="52" fillId="0" borderId="0" xfId="0" applyNumberFormat="1" applyFont="1"/>
    <xf numFmtId="0" fontId="93" fillId="0" borderId="0" xfId="0" applyFont="1"/>
    <xf numFmtId="0" fontId="94" fillId="0" borderId="0" xfId="0" applyFont="1"/>
    <xf numFmtId="0" fontId="33" fillId="0" borderId="10" xfId="0" applyFont="1" applyBorder="1" applyAlignment="1">
      <alignment vertical="top" wrapText="1"/>
    </xf>
    <xf numFmtId="0" fontId="93" fillId="0" borderId="17" xfId="0" applyFont="1" applyBorder="1"/>
    <xf numFmtId="165" fontId="93" fillId="0" borderId="0" xfId="51" applyFont="1" applyFill="1" applyBorder="1"/>
    <xf numFmtId="3" fontId="93" fillId="0" borderId="0" xfId="0" applyNumberFormat="1" applyFont="1"/>
    <xf numFmtId="170" fontId="35" fillId="0" borderId="0" xfId="1" applyNumberFormat="1" applyFont="1" applyFill="1"/>
    <xf numFmtId="170" fontId="36" fillId="0" borderId="0" xfId="1" applyNumberFormat="1" applyFont="1" applyFill="1"/>
    <xf numFmtId="170" fontId="36" fillId="34" borderId="10" xfId="1" applyNumberFormat="1" applyFont="1" applyFill="1" applyBorder="1" applyAlignment="1">
      <alignment horizontal="center" vertical="center"/>
    </xf>
    <xf numFmtId="170" fontId="36" fillId="0" borderId="10" xfId="1" applyNumberFormat="1" applyFont="1" applyFill="1" applyBorder="1" applyAlignment="1">
      <alignment horizontal="left" vertical="center" indent="3"/>
    </xf>
    <xf numFmtId="170" fontId="36" fillId="43" borderId="10" xfId="1" applyNumberFormat="1" applyFont="1" applyFill="1" applyBorder="1" applyAlignment="1"/>
    <xf numFmtId="170" fontId="36" fillId="43" borderId="10" xfId="1" applyNumberFormat="1" applyFont="1" applyFill="1" applyBorder="1" applyAlignment="1">
      <alignment horizontal="center" vertical="center"/>
    </xf>
    <xf numFmtId="170" fontId="35" fillId="0" borderId="10" xfId="1" applyNumberFormat="1" applyFont="1" applyFill="1" applyBorder="1" applyAlignment="1"/>
    <xf numFmtId="0" fontId="84" fillId="0" borderId="0" xfId="0" applyFont="1" applyAlignment="1">
      <alignment horizontal="left" vertical="justify" wrapText="1"/>
    </xf>
    <xf numFmtId="0" fontId="63" fillId="0" borderId="0" xfId="0" applyFont="1" applyAlignment="1">
      <alignment vertical="justify" wrapText="1"/>
    </xf>
    <xf numFmtId="0" fontId="52" fillId="0" borderId="10" xfId="0" applyFont="1" applyBorder="1"/>
    <xf numFmtId="0" fontId="52" fillId="0" borderId="11" xfId="0" applyFont="1" applyBorder="1"/>
    <xf numFmtId="0" fontId="57" fillId="0" borderId="10" xfId="0" applyFont="1" applyBorder="1" applyAlignment="1">
      <alignment horizontal="left" vertical="top" wrapText="1"/>
    </xf>
    <xf numFmtId="0" fontId="57" fillId="0" borderId="10" xfId="0" applyFont="1" applyBorder="1" applyAlignment="1">
      <alignment vertical="top" wrapText="1"/>
    </xf>
    <xf numFmtId="0" fontId="52" fillId="0" borderId="12" xfId="0" applyFont="1" applyBorder="1" applyAlignment="1">
      <alignment horizontal="center" wrapText="1"/>
    </xf>
    <xf numFmtId="0" fontId="52" fillId="0" borderId="10" xfId="0" applyFont="1" applyBorder="1" applyAlignment="1">
      <alignment horizontal="center" wrapText="1"/>
    </xf>
    <xf numFmtId="0" fontId="53" fillId="0" borderId="10" xfId="0" applyFont="1" applyBorder="1"/>
    <xf numFmtId="0" fontId="53" fillId="0" borderId="11" xfId="0" applyFont="1" applyBorder="1"/>
    <xf numFmtId="0" fontId="56" fillId="0" borderId="10" xfId="0" applyFont="1" applyBorder="1" applyAlignment="1">
      <alignment horizontal="left" vertical="top" wrapText="1"/>
    </xf>
    <xf numFmtId="0" fontId="56" fillId="0" borderId="10" xfId="0" applyFont="1" applyBorder="1" applyAlignment="1">
      <alignment vertical="top" wrapText="1"/>
    </xf>
    <xf numFmtId="0" fontId="53" fillId="0" borderId="12" xfId="0" applyFont="1" applyBorder="1" applyAlignment="1">
      <alignment horizontal="center" wrapText="1"/>
    </xf>
    <xf numFmtId="0" fontId="53" fillId="0" borderId="10" xfId="0" applyFont="1" applyBorder="1" applyAlignment="1">
      <alignment horizontal="center" wrapText="1"/>
    </xf>
    <xf numFmtId="174" fontId="53" fillId="0" borderId="10" xfId="1" applyNumberFormat="1" applyFont="1" applyFill="1" applyBorder="1" applyAlignment="1">
      <alignment wrapText="1"/>
    </xf>
    <xf numFmtId="169" fontId="53" fillId="0" borderId="10" xfId="1" applyFont="1" applyFill="1" applyBorder="1" applyAlignment="1">
      <alignment wrapText="1"/>
    </xf>
    <xf numFmtId="176" fontId="53" fillId="0" borderId="10" xfId="1" applyNumberFormat="1" applyFont="1" applyFill="1" applyBorder="1" applyAlignment="1">
      <alignment wrapText="1"/>
    </xf>
    <xf numFmtId="174" fontId="48" fillId="0" borderId="10" xfId="1" applyNumberFormat="1" applyFont="1" applyFill="1" applyBorder="1" applyAlignment="1">
      <alignment wrapText="1"/>
    </xf>
    <xf numFmtId="169" fontId="48" fillId="0" borderId="10" xfId="1" applyFont="1" applyFill="1" applyBorder="1" applyAlignment="1">
      <alignment wrapText="1"/>
    </xf>
    <xf numFmtId="176" fontId="48" fillId="0" borderId="10" xfId="1" applyNumberFormat="1" applyFont="1" applyFill="1" applyBorder="1" applyAlignment="1">
      <alignment wrapText="1"/>
    </xf>
    <xf numFmtId="165" fontId="47" fillId="0" borderId="0" xfId="51" applyFont="1" applyFill="1" applyAlignment="1">
      <alignment vertical="top"/>
    </xf>
    <xf numFmtId="177" fontId="47" fillId="0" borderId="0" xfId="51" applyNumberFormat="1" applyFont="1" applyFill="1" applyAlignment="1">
      <alignment vertical="top"/>
    </xf>
    <xf numFmtId="165" fontId="0" fillId="0" borderId="0" xfId="51" applyFont="1" applyFill="1"/>
    <xf numFmtId="177" fontId="0" fillId="0" borderId="0" xfId="51" applyNumberFormat="1" applyFont="1" applyFill="1"/>
    <xf numFmtId="0" fontId="68" fillId="47" borderId="10" xfId="0" applyFont="1" applyFill="1" applyBorder="1" applyAlignment="1">
      <alignment horizontal="center" vertical="center"/>
    </xf>
    <xf numFmtId="164" fontId="58" fillId="0" borderId="0" xfId="46" applyNumberFormat="1" applyFont="1"/>
    <xf numFmtId="0" fontId="70" fillId="0" borderId="10" xfId="0" applyFont="1" applyBorder="1" applyAlignment="1">
      <alignment horizontal="center" vertical="center"/>
    </xf>
    <xf numFmtId="0" fontId="70" fillId="0" borderId="10" xfId="0" applyFont="1" applyBorder="1" applyAlignment="1">
      <alignment vertical="center"/>
    </xf>
    <xf numFmtId="3" fontId="70" fillId="0" borderId="10" xfId="0" applyNumberFormat="1" applyFont="1" applyBorder="1" applyAlignment="1">
      <alignment horizontal="center" vertical="center"/>
    </xf>
    <xf numFmtId="3" fontId="70" fillId="0" borderId="10" xfId="0" applyNumberFormat="1" applyFont="1" applyBorder="1" applyAlignment="1">
      <alignment horizontal="right" vertical="center"/>
    </xf>
    <xf numFmtId="10" fontId="70" fillId="0" borderId="10" xfId="0" applyNumberFormat="1" applyFont="1" applyBorder="1" applyAlignment="1">
      <alignment horizontal="right" vertical="center"/>
    </xf>
    <xf numFmtId="0" fontId="75" fillId="0" borderId="10" xfId="0" applyFont="1" applyBorder="1" applyAlignment="1">
      <alignment horizontal="left" indent="1"/>
    </xf>
    <xf numFmtId="170" fontId="75" fillId="0" borderId="10" xfId="1" applyNumberFormat="1" applyFont="1" applyFill="1" applyBorder="1"/>
    <xf numFmtId="170" fontId="75" fillId="0" borderId="10" xfId="1" applyNumberFormat="1" applyFont="1" applyFill="1" applyBorder="1" applyAlignment="1">
      <alignment vertical="center"/>
    </xf>
    <xf numFmtId="0" fontId="78" fillId="47" borderId="13" xfId="0" applyFont="1" applyFill="1" applyBorder="1" applyAlignment="1">
      <alignment horizontal="center" vertical="center"/>
    </xf>
    <xf numFmtId="0" fontId="78" fillId="47" borderId="13" xfId="0" applyFont="1" applyFill="1" applyBorder="1" applyAlignment="1">
      <alignment horizontal="left" vertical="center"/>
    </xf>
    <xf numFmtId="179" fontId="78" fillId="47" borderId="13" xfId="0" applyNumberFormat="1" applyFont="1" applyFill="1" applyBorder="1" applyAlignment="1">
      <alignment horizontal="center" vertical="center" wrapText="1"/>
    </xf>
    <xf numFmtId="0" fontId="78" fillId="0" borderId="19" xfId="0" applyFont="1" applyBorder="1" applyAlignment="1">
      <alignment horizontal="center" vertical="center"/>
    </xf>
    <xf numFmtId="0" fontId="78" fillId="0" borderId="19" xfId="0" applyFont="1" applyBorder="1" applyAlignment="1">
      <alignment horizontal="left" vertical="center"/>
    </xf>
    <xf numFmtId="179" fontId="78" fillId="0" borderId="19" xfId="0" applyNumberFormat="1" applyFont="1" applyBorder="1" applyAlignment="1">
      <alignment horizontal="center" vertical="center" wrapText="1"/>
    </xf>
    <xf numFmtId="0" fontId="75" fillId="0" borderId="19" xfId="0" applyFont="1" applyBorder="1" applyAlignment="1">
      <alignment horizontal="left" indent="1"/>
    </xf>
    <xf numFmtId="175" fontId="77" fillId="0" borderId="19" xfId="1" applyNumberFormat="1" applyFont="1" applyFill="1" applyBorder="1"/>
    <xf numFmtId="0" fontId="75" fillId="0" borderId="19" xfId="0" applyFont="1" applyBorder="1" applyAlignment="1">
      <alignment horizontal="left" vertical="center" indent="1"/>
    </xf>
    <xf numFmtId="0" fontId="75" fillId="0" borderId="19" xfId="0" applyFont="1" applyBorder="1" applyAlignment="1">
      <alignment horizontal="center" vertical="center"/>
    </xf>
    <xf numFmtId="175" fontId="77" fillId="0" borderId="19" xfId="0" applyNumberFormat="1" applyFont="1" applyBorder="1"/>
    <xf numFmtId="0" fontId="75" fillId="0" borderId="19" xfId="0" applyFont="1" applyBorder="1" applyAlignment="1">
      <alignment horizontal="center"/>
    </xf>
    <xf numFmtId="170" fontId="75" fillId="0" borderId="19" xfId="1" applyNumberFormat="1" applyFont="1" applyFill="1" applyBorder="1"/>
    <xf numFmtId="170" fontId="77" fillId="0" borderId="19" xfId="1" applyNumberFormat="1" applyFont="1" applyFill="1" applyBorder="1" applyAlignment="1">
      <alignment horizontal="left" vertical="top"/>
    </xf>
    <xf numFmtId="170" fontId="75" fillId="0" borderId="19" xfId="1" applyNumberFormat="1" applyFont="1" applyFill="1" applyBorder="1" applyAlignment="1">
      <alignment horizontal="center" vertical="center"/>
    </xf>
    <xf numFmtId="170" fontId="77" fillId="0" borderId="19" xfId="1" applyNumberFormat="1" applyFont="1" applyFill="1" applyBorder="1"/>
    <xf numFmtId="0" fontId="77" fillId="0" borderId="19" xfId="0" applyFont="1" applyBorder="1" applyAlignment="1">
      <alignment horizontal="left" indent="1"/>
    </xf>
    <xf numFmtId="0" fontId="77" fillId="0" borderId="19" xfId="0" applyFont="1" applyBorder="1" applyAlignment="1">
      <alignment horizontal="center"/>
    </xf>
    <xf numFmtId="170" fontId="77" fillId="0" borderId="19" xfId="1" applyNumberFormat="1" applyFont="1" applyFill="1" applyBorder="1" applyAlignment="1">
      <alignment vertical="top"/>
    </xf>
    <xf numFmtId="170" fontId="75" fillId="0" borderId="19" xfId="1" applyNumberFormat="1" applyFont="1" applyFill="1" applyBorder="1" applyAlignment="1">
      <alignment horizontal="center" vertical="center" wrapText="1"/>
    </xf>
    <xf numFmtId="170" fontId="77" fillId="0" borderId="19" xfId="1" applyNumberFormat="1" applyFont="1" applyFill="1" applyBorder="1" applyAlignment="1">
      <alignment vertical="center"/>
    </xf>
    <xf numFmtId="0" fontId="77" fillId="0" borderId="19" xfId="0" applyFont="1" applyBorder="1"/>
    <xf numFmtId="170" fontId="75" fillId="0" borderId="19" xfId="1" applyNumberFormat="1" applyFont="1" applyFill="1" applyBorder="1" applyAlignment="1">
      <alignment horizontal="center"/>
    </xf>
    <xf numFmtId="170" fontId="77" fillId="0" borderId="19" xfId="1" applyNumberFormat="1" applyFont="1" applyFill="1" applyBorder="1" applyAlignment="1">
      <alignment horizontal="left" indent="1"/>
    </xf>
    <xf numFmtId="170" fontId="75" fillId="0" borderId="19" xfId="1" applyNumberFormat="1" applyFont="1" applyFill="1" applyBorder="1" applyAlignment="1">
      <alignment horizontal="left" vertical="center" indent="1"/>
    </xf>
    <xf numFmtId="170" fontId="77" fillId="0" borderId="19" xfId="1" applyNumberFormat="1" applyFont="1" applyFill="1" applyBorder="1" applyAlignment="1">
      <alignment horizontal="left" vertical="center" indent="1"/>
    </xf>
    <xf numFmtId="0" fontId="77" fillId="0" borderId="19" xfId="0" applyFont="1" applyBorder="1" applyAlignment="1">
      <alignment horizontal="left" wrapText="1" indent="1"/>
    </xf>
    <xf numFmtId="0" fontId="77" fillId="0" borderId="19" xfId="0" applyFont="1" applyBorder="1" applyAlignment="1">
      <alignment horizontal="center" wrapText="1"/>
    </xf>
    <xf numFmtId="170" fontId="77" fillId="0" borderId="19" xfId="1" applyNumberFormat="1" applyFont="1" applyFill="1" applyBorder="1" applyAlignment="1">
      <alignment horizontal="left" vertical="center"/>
    </xf>
    <xf numFmtId="170" fontId="75" fillId="0" borderId="19" xfId="1" applyNumberFormat="1" applyFont="1" applyFill="1" applyBorder="1" applyAlignment="1">
      <alignment horizontal="left" vertical="center"/>
    </xf>
    <xf numFmtId="170" fontId="75" fillId="0" borderId="19" xfId="1" applyNumberFormat="1" applyFont="1" applyFill="1" applyBorder="1" applyAlignment="1">
      <alignment horizontal="left" vertical="center" wrapText="1" indent="1"/>
    </xf>
    <xf numFmtId="170" fontId="75" fillId="0" borderId="19" xfId="1" applyNumberFormat="1" applyFont="1" applyFill="1" applyBorder="1" applyAlignment="1">
      <alignment horizontal="left" indent="1"/>
    </xf>
    <xf numFmtId="170" fontId="77" fillId="0" borderId="19" xfId="1" applyNumberFormat="1" applyFont="1" applyFill="1" applyBorder="1" applyAlignment="1">
      <alignment horizontal="left" vertical="center" wrapText="1" indent="1"/>
    </xf>
    <xf numFmtId="170" fontId="77" fillId="0" borderId="19" xfId="1" applyNumberFormat="1" applyFont="1" applyFill="1" applyBorder="1" applyAlignment="1">
      <alignment horizontal="left" wrapText="1" indent="1"/>
    </xf>
    <xf numFmtId="170" fontId="75" fillId="0" borderId="19" xfId="1" applyNumberFormat="1" applyFont="1" applyFill="1" applyBorder="1" applyAlignment="1">
      <alignment horizontal="left" wrapText="1" indent="1"/>
    </xf>
    <xf numFmtId="0" fontId="77" fillId="0" borderId="19" xfId="0" applyFont="1" applyBorder="1" applyAlignment="1">
      <alignment horizontal="left" vertical="center" wrapText="1" indent="1"/>
    </xf>
    <xf numFmtId="0" fontId="77" fillId="0" borderId="19" xfId="0" applyFont="1" applyBorder="1" applyAlignment="1">
      <alignment horizontal="center" vertical="center" wrapText="1"/>
    </xf>
    <xf numFmtId="170" fontId="75" fillId="0" borderId="19" xfId="1" applyNumberFormat="1" applyFont="1" applyFill="1" applyBorder="1" applyAlignment="1">
      <alignment vertical="center"/>
    </xf>
    <xf numFmtId="0" fontId="77" fillId="0" borderId="19" xfId="0" applyFont="1" applyBorder="1" applyAlignment="1">
      <alignment horizontal="left" vertical="center" indent="1"/>
    </xf>
    <xf numFmtId="0" fontId="77" fillId="0" borderId="19" xfId="0" applyFont="1" applyBorder="1" applyAlignment="1">
      <alignment horizontal="center" vertical="center"/>
    </xf>
    <xf numFmtId="0" fontId="75" fillId="0" borderId="19" xfId="0" applyFont="1" applyBorder="1" applyAlignment="1">
      <alignment horizontal="left" vertical="top" wrapText="1" indent="1"/>
    </xf>
    <xf numFmtId="170" fontId="75" fillId="0" borderId="19" xfId="1" applyNumberFormat="1" applyFont="1" applyFill="1" applyBorder="1" applyAlignment="1">
      <alignment horizontal="right"/>
    </xf>
    <xf numFmtId="0" fontId="78" fillId="47" borderId="13" xfId="0" applyFont="1" applyFill="1" applyBorder="1"/>
    <xf numFmtId="0" fontId="78" fillId="0" borderId="19" xfId="0" applyFont="1" applyBorder="1"/>
    <xf numFmtId="0" fontId="75" fillId="0" borderId="19" xfId="0" applyFont="1" applyBorder="1"/>
    <xf numFmtId="49" fontId="75" fillId="0" borderId="19" xfId="0" applyNumberFormat="1" applyFont="1" applyBorder="1" applyAlignment="1">
      <alignment horizontal="center"/>
    </xf>
    <xf numFmtId="49" fontId="77" fillId="0" borderId="19" xfId="0" applyNumberFormat="1" applyFont="1" applyBorder="1"/>
    <xf numFmtId="0" fontId="79" fillId="0" borderId="19" xfId="0" applyFont="1" applyBorder="1" applyAlignment="1">
      <alignment horizontal="center"/>
    </xf>
    <xf numFmtId="49" fontId="77" fillId="0" borderId="19" xfId="0" quotePrefix="1" applyNumberFormat="1" applyFont="1" applyBorder="1"/>
    <xf numFmtId="0" fontId="75" fillId="0" borderId="10" xfId="0" applyFont="1" applyBorder="1"/>
    <xf numFmtId="0" fontId="97" fillId="0" borderId="0" xfId="58" applyFont="1" applyAlignment="1">
      <alignment horizontal="center" vertical="center"/>
    </xf>
    <xf numFmtId="0" fontId="81" fillId="47" borderId="13" xfId="0" applyFont="1" applyFill="1" applyBorder="1"/>
    <xf numFmtId="0" fontId="75" fillId="0" borderId="19" xfId="0" applyFont="1" applyBorder="1" applyAlignment="1">
      <alignment vertical="center" wrapText="1"/>
    </xf>
    <xf numFmtId="175" fontId="75" fillId="0" borderId="19" xfId="0" applyNumberFormat="1" applyFont="1" applyBorder="1" applyAlignment="1">
      <alignment wrapText="1"/>
    </xf>
    <xf numFmtId="175" fontId="77" fillId="0" borderId="19" xfId="45" applyNumberFormat="1" applyFont="1" applyFill="1" applyBorder="1"/>
    <xf numFmtId="0" fontId="77" fillId="0" borderId="19" xfId="0" applyFont="1" applyBorder="1" applyAlignment="1">
      <alignment vertical="center" wrapText="1"/>
    </xf>
    <xf numFmtId="167" fontId="77" fillId="0" borderId="19" xfId="1" applyNumberFormat="1" applyFont="1" applyFill="1" applyBorder="1" applyAlignment="1">
      <alignment vertical="center"/>
    </xf>
    <xf numFmtId="167" fontId="75" fillId="0" borderId="19" xfId="1" applyNumberFormat="1" applyFont="1" applyFill="1" applyBorder="1" applyAlignment="1">
      <alignment vertical="center"/>
    </xf>
    <xf numFmtId="167" fontId="75" fillId="0" borderId="19" xfId="1" applyNumberFormat="1" applyFont="1" applyFill="1" applyBorder="1" applyAlignment="1">
      <alignment vertical="center" wrapText="1"/>
    </xf>
    <xf numFmtId="170" fontId="75" fillId="0" borderId="19" xfId="1" applyNumberFormat="1" applyFont="1" applyFill="1" applyBorder="1" applyAlignment="1">
      <alignment vertical="center" wrapText="1"/>
    </xf>
    <xf numFmtId="167" fontId="75" fillId="0" borderId="19" xfId="1" applyNumberFormat="1" applyFont="1" applyFill="1" applyBorder="1" applyAlignment="1">
      <alignment wrapText="1"/>
    </xf>
    <xf numFmtId="0" fontId="77" fillId="0" borderId="19" xfId="0" applyFont="1" applyBorder="1" applyAlignment="1">
      <alignment horizontal="left" vertical="center" wrapText="1"/>
    </xf>
    <xf numFmtId="0" fontId="75" fillId="0" borderId="14" xfId="0" applyFont="1" applyBorder="1" applyAlignment="1">
      <alignment vertical="center" wrapText="1"/>
    </xf>
    <xf numFmtId="167" fontId="75" fillId="0" borderId="14" xfId="1" applyNumberFormat="1" applyFont="1" applyFill="1" applyBorder="1" applyAlignment="1">
      <alignment vertical="center"/>
    </xf>
    <xf numFmtId="0" fontId="75" fillId="0" borderId="19" xfId="0" applyFont="1" applyBorder="1" applyAlignment="1">
      <alignment horizontal="left" vertical="center" wrapText="1"/>
    </xf>
    <xf numFmtId="0" fontId="78" fillId="47" borderId="10" xfId="0" applyFont="1" applyFill="1" applyBorder="1" applyAlignment="1">
      <alignment horizontal="center" vertical="center" wrapText="1"/>
    </xf>
    <xf numFmtId="0" fontId="75" fillId="0" borderId="10" xfId="0" applyFont="1" applyBorder="1" applyAlignment="1">
      <alignment vertical="center" wrapText="1"/>
    </xf>
    <xf numFmtId="165" fontId="75" fillId="0" borderId="10" xfId="51" applyFont="1" applyFill="1" applyBorder="1" applyAlignment="1"/>
    <xf numFmtId="0" fontId="77" fillId="0" borderId="23" xfId="0" applyFont="1" applyBorder="1" applyAlignment="1">
      <alignment vertical="center" wrapText="1"/>
    </xf>
    <xf numFmtId="165" fontId="77" fillId="0" borderId="23" xfId="51" applyFont="1" applyFill="1" applyBorder="1" applyAlignment="1"/>
    <xf numFmtId="0" fontId="77" fillId="0" borderId="24" xfId="0" applyFont="1" applyBorder="1" applyAlignment="1">
      <alignment vertical="center" wrapText="1"/>
    </xf>
    <xf numFmtId="165" fontId="77" fillId="0" borderId="24" xfId="51" applyFont="1" applyFill="1" applyBorder="1" applyAlignment="1"/>
    <xf numFmtId="0" fontId="77" fillId="0" borderId="25" xfId="0" applyFont="1" applyBorder="1" applyAlignment="1">
      <alignment vertical="center" wrapText="1"/>
    </xf>
    <xf numFmtId="165" fontId="77" fillId="0" borderId="25" xfId="51" applyFont="1" applyFill="1" applyBorder="1" applyAlignment="1"/>
    <xf numFmtId="0" fontId="72" fillId="0" borderId="15" xfId="49" applyFont="1" applyBorder="1"/>
    <xf numFmtId="0" fontId="72" fillId="0" borderId="0" xfId="49" applyFont="1"/>
    <xf numFmtId="0" fontId="73" fillId="0" borderId="0" xfId="49" applyFont="1"/>
    <xf numFmtId="179" fontId="73" fillId="0" borderId="0" xfId="49" applyNumberFormat="1" applyFont="1"/>
    <xf numFmtId="0" fontId="73" fillId="0" borderId="15" xfId="49" applyFont="1" applyBorder="1"/>
    <xf numFmtId="0" fontId="60" fillId="0" borderId="0" xfId="49" applyFont="1"/>
    <xf numFmtId="179" fontId="98" fillId="47" borderId="10" xfId="49" applyNumberFormat="1" applyFont="1" applyFill="1" applyBorder="1" applyAlignment="1">
      <alignment horizontal="center" vertical="center" wrapText="1"/>
    </xf>
    <xf numFmtId="0" fontId="73" fillId="0" borderId="0" xfId="49" applyFont="1" applyAlignment="1">
      <alignment wrapText="1"/>
    </xf>
    <xf numFmtId="0" fontId="99" fillId="0" borderId="15" xfId="49" applyFont="1" applyBorder="1" applyAlignment="1">
      <alignment horizontal="center" vertical="center" wrapText="1"/>
    </xf>
    <xf numFmtId="179" fontId="99" fillId="0" borderId="0" xfId="49" applyNumberFormat="1" applyFont="1" applyAlignment="1">
      <alignment horizontal="center" vertical="center" wrapText="1"/>
    </xf>
    <xf numFmtId="0" fontId="99" fillId="0" borderId="0" xfId="49" applyFont="1" applyAlignment="1">
      <alignment horizontal="center" vertical="center" wrapText="1"/>
    </xf>
    <xf numFmtId="14" fontId="71" fillId="47" borderId="10" xfId="0" applyNumberFormat="1" applyFont="1" applyFill="1" applyBorder="1" applyAlignment="1">
      <alignment horizontal="center" vertical="center" wrapText="1"/>
    </xf>
    <xf numFmtId="0" fontId="65" fillId="0" borderId="10" xfId="0" applyFont="1" applyBorder="1" applyAlignment="1">
      <alignment horizontal="left" vertical="center" indent="1"/>
    </xf>
    <xf numFmtId="169" fontId="65" fillId="0" borderId="10" xfId="1" applyFont="1" applyFill="1" applyBorder="1" applyAlignment="1">
      <alignment horizontal="center" vertical="center"/>
    </xf>
    <xf numFmtId="172" fontId="65" fillId="0" borderId="10" xfId="0" applyNumberFormat="1" applyFont="1" applyBorder="1" applyAlignment="1">
      <alignment horizontal="right" vertical="center"/>
    </xf>
    <xf numFmtId="169" fontId="65" fillId="0" borderId="10" xfId="1" applyFont="1" applyFill="1" applyBorder="1" applyAlignment="1">
      <alignment vertical="center"/>
    </xf>
    <xf numFmtId="165" fontId="65" fillId="0" borderId="10" xfId="51" applyFont="1" applyFill="1" applyBorder="1" applyAlignment="1">
      <alignment vertical="center"/>
    </xf>
    <xf numFmtId="177" fontId="65" fillId="0" borderId="10" xfId="51" applyNumberFormat="1" applyFont="1" applyFill="1" applyBorder="1" applyAlignment="1">
      <alignment horizontal="center" vertical="center"/>
    </xf>
    <xf numFmtId="165" fontId="65" fillId="0" borderId="10" xfId="51" applyFont="1" applyFill="1" applyBorder="1" applyAlignment="1">
      <alignment horizontal="center" vertical="center"/>
    </xf>
    <xf numFmtId="169" fontId="65" fillId="0" borderId="0" xfId="1" applyFont="1" applyFill="1" applyBorder="1" applyAlignment="1">
      <alignment horizontal="center" vertical="center"/>
    </xf>
    <xf numFmtId="169" fontId="65" fillId="0" borderId="0" xfId="1" applyFont="1" applyFill="1" applyBorder="1" applyAlignment="1">
      <alignment vertical="center"/>
    </xf>
    <xf numFmtId="165" fontId="65" fillId="0" borderId="0" xfId="51" applyFont="1" applyFill="1" applyBorder="1" applyAlignment="1">
      <alignment vertical="center"/>
    </xf>
    <xf numFmtId="177" fontId="65" fillId="0" borderId="0" xfId="51" applyNumberFormat="1" applyFont="1" applyFill="1" applyBorder="1" applyAlignment="1">
      <alignment vertical="center"/>
    </xf>
    <xf numFmtId="169" fontId="64" fillId="0" borderId="0" xfId="1" applyFont="1" applyFill="1" applyBorder="1" applyAlignment="1">
      <alignment vertical="center"/>
    </xf>
    <xf numFmtId="165" fontId="65" fillId="0" borderId="10" xfId="51" applyFont="1" applyFill="1" applyBorder="1" applyAlignment="1">
      <alignment horizontal="right" vertical="center"/>
    </xf>
    <xf numFmtId="0" fontId="100" fillId="0" borderId="15" xfId="49" applyFont="1" applyBorder="1" applyAlignment="1">
      <alignment horizontal="center" vertical="center"/>
    </xf>
    <xf numFmtId="0" fontId="98" fillId="47" borderId="10" xfId="0" applyFont="1" applyFill="1" applyBorder="1" applyAlignment="1">
      <alignment horizontal="center" vertical="center" wrapText="1"/>
    </xf>
    <xf numFmtId="0" fontId="100" fillId="0" borderId="0" xfId="49" applyFont="1" applyAlignment="1">
      <alignment horizontal="center" vertical="center" wrapText="1"/>
    </xf>
    <xf numFmtId="179" fontId="100" fillId="0" borderId="0" xfId="49" applyNumberFormat="1" applyFont="1" applyAlignment="1">
      <alignment horizontal="center" vertical="center"/>
    </xf>
    <xf numFmtId="0" fontId="100" fillId="0" borderId="0" xfId="49" applyFont="1" applyAlignment="1">
      <alignment horizontal="center" vertical="center"/>
    </xf>
    <xf numFmtId="14" fontId="98" fillId="47" borderId="10" xfId="0" applyNumberFormat="1" applyFont="1" applyFill="1" applyBorder="1" applyAlignment="1">
      <alignment horizontal="center" vertical="center" wrapText="1"/>
    </xf>
    <xf numFmtId="174" fontId="73" fillId="0" borderId="0" xfId="49" applyNumberFormat="1" applyFont="1"/>
    <xf numFmtId="0" fontId="63" fillId="0" borderId="10" xfId="0" applyFont="1" applyBorder="1" applyAlignment="1">
      <alignment vertical="center" wrapText="1"/>
    </xf>
    <xf numFmtId="165" fontId="63" fillId="0" borderId="10" xfId="51" applyFont="1" applyFill="1" applyBorder="1" applyAlignment="1">
      <alignment horizontal="right" vertical="center"/>
    </xf>
    <xf numFmtId="165" fontId="63" fillId="0" borderId="10" xfId="51" applyFont="1" applyBorder="1" applyAlignment="1">
      <alignment horizontal="right" vertical="center"/>
    </xf>
    <xf numFmtId="170" fontId="73" fillId="0" borderId="0" xfId="1" applyNumberFormat="1" applyFont="1"/>
    <xf numFmtId="0" fontId="73" fillId="0" borderId="0" xfId="49" applyFont="1" applyAlignment="1">
      <alignment horizontal="center" vertical="center"/>
    </xf>
    <xf numFmtId="0" fontId="98" fillId="47" borderId="13" xfId="0" applyFont="1" applyFill="1" applyBorder="1" applyAlignment="1">
      <alignment horizontal="center" vertical="center"/>
    </xf>
    <xf numFmtId="167" fontId="73" fillId="0" borderId="0" xfId="49" applyNumberFormat="1" applyFont="1"/>
    <xf numFmtId="0" fontId="101" fillId="0" borderId="15" xfId="0" applyFont="1" applyBorder="1"/>
    <xf numFmtId="167" fontId="72" fillId="0" borderId="0" xfId="49" applyNumberFormat="1" applyFont="1"/>
    <xf numFmtId="179" fontId="72" fillId="0" borderId="0" xfId="49" applyNumberFormat="1" applyFont="1"/>
    <xf numFmtId="0" fontId="102" fillId="0" borderId="15" xfId="0" applyFont="1" applyBorder="1"/>
    <xf numFmtId="165" fontId="73" fillId="0" borderId="0" xfId="51" applyFont="1"/>
    <xf numFmtId="0" fontId="73" fillId="0" borderId="15" xfId="46" applyFont="1" applyBorder="1"/>
    <xf numFmtId="3" fontId="73" fillId="0" borderId="0" xfId="46" applyNumberFormat="1" applyFont="1"/>
    <xf numFmtId="0" fontId="73" fillId="0" borderId="0" xfId="46" applyFont="1"/>
    <xf numFmtId="179" fontId="73" fillId="0" borderId="0" xfId="46" applyNumberFormat="1" applyFont="1"/>
    <xf numFmtId="0" fontId="98" fillId="0" borderId="10" xfId="0" applyFont="1" applyBorder="1" applyAlignment="1">
      <alignment horizontal="center" vertical="center" wrapText="1"/>
    </xf>
    <xf numFmtId="0" fontId="104" fillId="0" borderId="10" xfId="0" applyFont="1" applyBorder="1" applyAlignment="1">
      <alignment vertical="center"/>
    </xf>
    <xf numFmtId="0" fontId="70" fillId="0" borderId="10" xfId="0" applyFont="1" applyBorder="1" applyAlignment="1">
      <alignment vertical="center" wrapText="1"/>
    </xf>
    <xf numFmtId="170" fontId="63" fillId="0" borderId="10" xfId="1" applyNumberFormat="1" applyFont="1" applyFill="1" applyBorder="1" applyAlignment="1">
      <alignment horizontal="center" vertical="center"/>
    </xf>
    <xf numFmtId="170" fontId="63" fillId="0" borderId="10" xfId="1" applyNumberFormat="1" applyFont="1" applyFill="1" applyBorder="1" applyAlignment="1">
      <alignment horizontal="right" vertical="center"/>
    </xf>
    <xf numFmtId="183" fontId="63" fillId="0" borderId="10" xfId="65" applyNumberFormat="1" applyFont="1" applyFill="1" applyBorder="1" applyAlignment="1">
      <alignment horizontal="right" vertical="center"/>
    </xf>
    <xf numFmtId="14" fontId="104" fillId="0" borderId="10" xfId="0" applyNumberFormat="1" applyFont="1" applyBorder="1" applyAlignment="1">
      <alignment horizontal="right" vertical="center"/>
    </xf>
    <xf numFmtId="170" fontId="73" fillId="0" borderId="0" xfId="1" applyNumberFormat="1" applyFont="1" applyFill="1"/>
    <xf numFmtId="0" fontId="63" fillId="0" borderId="0" xfId="0" applyFont="1" applyAlignment="1">
      <alignment vertical="center"/>
    </xf>
    <xf numFmtId="167" fontId="103" fillId="0" borderId="0" xfId="45" applyFont="1" applyAlignment="1">
      <alignment vertical="center"/>
    </xf>
    <xf numFmtId="0" fontId="63" fillId="0" borderId="0" xfId="0" applyFont="1" applyAlignment="1">
      <alignment horizontal="left" vertical="center"/>
    </xf>
    <xf numFmtId="0" fontId="103" fillId="0" borderId="0" xfId="0" applyFont="1" applyAlignment="1">
      <alignment horizontal="left" vertical="center" wrapText="1"/>
    </xf>
    <xf numFmtId="0" fontId="63" fillId="0" borderId="10" xfId="0" applyFont="1" applyBorder="1" applyAlignment="1">
      <alignment horizontal="left" vertical="center" indent="1"/>
    </xf>
    <xf numFmtId="165" fontId="63" fillId="0" borderId="10" xfId="0" applyNumberFormat="1" applyFont="1" applyBorder="1" applyAlignment="1">
      <alignment horizontal="right" vertical="center"/>
    </xf>
    <xf numFmtId="165" fontId="73" fillId="0" borderId="0" xfId="49" applyNumberFormat="1" applyFont="1"/>
    <xf numFmtId="0" fontId="83" fillId="0" borderId="0" xfId="0" applyFont="1" applyAlignment="1">
      <alignment horizontal="justify" vertical="center"/>
    </xf>
    <xf numFmtId="0" fontId="105" fillId="0" borderId="0" xfId="49" applyFont="1"/>
    <xf numFmtId="0" fontId="73" fillId="0" borderId="0" xfId="0" applyFont="1" applyAlignment="1">
      <alignment vertical="top"/>
    </xf>
    <xf numFmtId="173" fontId="72" fillId="0" borderId="0" xfId="50" applyNumberFormat="1" applyFont="1"/>
    <xf numFmtId="0" fontId="72" fillId="0" borderId="0" xfId="0" applyFont="1" applyAlignment="1">
      <alignment vertical="top"/>
    </xf>
    <xf numFmtId="173" fontId="63" fillId="0" borderId="0" xfId="0" applyNumberFormat="1" applyFont="1"/>
    <xf numFmtId="0" fontId="63" fillId="0" borderId="0" xfId="0" applyFont="1" applyAlignment="1">
      <alignment horizontal="justify" vertical="center"/>
    </xf>
    <xf numFmtId="174" fontId="72" fillId="0" borderId="0" xfId="49" applyNumberFormat="1" applyFont="1"/>
    <xf numFmtId="0" fontId="98" fillId="47" borderId="13" xfId="0" applyFont="1" applyFill="1" applyBorder="1" applyAlignment="1">
      <alignment horizontal="center" vertical="center" wrapText="1"/>
    </xf>
    <xf numFmtId="0" fontId="73" fillId="0" borderId="14" xfId="49" applyFont="1" applyBorder="1"/>
    <xf numFmtId="0" fontId="103" fillId="0" borderId="0" xfId="0" applyFont="1" applyAlignment="1">
      <alignment vertical="center"/>
    </xf>
    <xf numFmtId="0" fontId="104" fillId="0" borderId="0" xfId="0" applyFont="1" applyAlignment="1">
      <alignment horizontal="center" vertical="center" wrapText="1"/>
    </xf>
    <xf numFmtId="0" fontId="73" fillId="0" borderId="0" xfId="0" applyFont="1"/>
    <xf numFmtId="170" fontId="104" fillId="0" borderId="0" xfId="1" applyNumberFormat="1" applyFont="1" applyBorder="1" applyAlignment="1">
      <alignment horizontal="right" vertical="center" wrapText="1"/>
    </xf>
    <xf numFmtId="179" fontId="73" fillId="0" borderId="0" xfId="0" applyNumberFormat="1" applyFont="1"/>
    <xf numFmtId="167" fontId="73" fillId="0" borderId="0" xfId="45" applyFont="1"/>
    <xf numFmtId="0" fontId="63" fillId="0" borderId="10" xfId="0" applyFont="1" applyBorder="1" applyAlignment="1">
      <alignment vertical="center"/>
    </xf>
    <xf numFmtId="0" fontId="63" fillId="46" borderId="10" xfId="0" applyFont="1" applyFill="1" applyBorder="1" applyAlignment="1">
      <alignment vertical="center"/>
    </xf>
    <xf numFmtId="165" fontId="63" fillId="46" borderId="10" xfId="0" applyNumberFormat="1" applyFont="1" applyFill="1" applyBorder="1" applyAlignment="1">
      <alignment horizontal="right" vertical="center"/>
    </xf>
    <xf numFmtId="165" fontId="73" fillId="0" borderId="0" xfId="0" applyNumberFormat="1" applyFont="1"/>
    <xf numFmtId="165" fontId="83" fillId="0" borderId="10" xfId="0" applyNumberFormat="1" applyFont="1" applyBorder="1" applyAlignment="1">
      <alignment horizontal="right" vertical="center"/>
    </xf>
    <xf numFmtId="165" fontId="83" fillId="0" borderId="0" xfId="0" applyNumberFormat="1" applyFont="1" applyAlignment="1">
      <alignment horizontal="right" vertical="center"/>
    </xf>
    <xf numFmtId="170" fontId="104" fillId="0" borderId="0" xfId="1" applyNumberFormat="1" applyFont="1" applyFill="1" applyBorder="1" applyAlignment="1">
      <alignment horizontal="right" vertical="center" wrapText="1"/>
    </xf>
    <xf numFmtId="0" fontId="106" fillId="0" borderId="0" xfId="0" applyFont="1" applyAlignment="1">
      <alignment vertical="center"/>
    </xf>
    <xf numFmtId="0" fontId="73" fillId="0" borderId="10" xfId="49" applyFont="1" applyBorder="1"/>
    <xf numFmtId="165" fontId="72" fillId="0" borderId="0" xfId="51" applyFont="1" applyFill="1" applyBorder="1" applyAlignment="1">
      <alignment horizontal="center"/>
    </xf>
    <xf numFmtId="175" fontId="73" fillId="0" borderId="0" xfId="49" applyNumberFormat="1" applyFont="1"/>
    <xf numFmtId="170" fontId="73" fillId="0" borderId="0" xfId="1" applyNumberFormat="1" applyFont="1" applyFill="1" applyBorder="1"/>
    <xf numFmtId="170" fontId="73" fillId="0" borderId="0" xfId="1" applyNumberFormat="1" applyFont="1" applyBorder="1"/>
    <xf numFmtId="0" fontId="98" fillId="47" borderId="11" xfId="49" applyFont="1" applyFill="1" applyBorder="1" applyAlignment="1">
      <alignment horizontal="center" vertical="center" wrapText="1"/>
    </xf>
    <xf numFmtId="0" fontId="83" fillId="0" borderId="0" xfId="0" applyFont="1" applyAlignment="1">
      <alignment horizontal="left" vertical="center"/>
    </xf>
    <xf numFmtId="0" fontId="63" fillId="0" borderId="0" xfId="0" applyFont="1" applyAlignment="1">
      <alignment vertical="top" wrapText="1"/>
    </xf>
    <xf numFmtId="179" fontId="72" fillId="0" borderId="0" xfId="49" quotePrefix="1" applyNumberFormat="1" applyFont="1" applyAlignment="1">
      <alignment horizontal="left"/>
    </xf>
    <xf numFmtId="0" fontId="73" fillId="0" borderId="0" xfId="49" quotePrefix="1" applyFont="1" applyAlignment="1">
      <alignment horizontal="left"/>
    </xf>
    <xf numFmtId="179" fontId="73" fillId="0" borderId="0" xfId="49" quotePrefix="1" applyNumberFormat="1" applyFont="1" applyAlignment="1">
      <alignment horizontal="left"/>
    </xf>
    <xf numFmtId="0" fontId="64" fillId="0" borderId="10" xfId="0" applyFont="1" applyBorder="1" applyAlignment="1">
      <alignment horizontal="left" vertical="center" indent="1"/>
    </xf>
    <xf numFmtId="177" fontId="64" fillId="0" borderId="10" xfId="51" applyNumberFormat="1" applyFont="1" applyFill="1" applyBorder="1" applyAlignment="1">
      <alignment horizontal="right" vertical="center"/>
    </xf>
    <xf numFmtId="165" fontId="64" fillId="0" borderId="10" xfId="51" applyFont="1" applyFill="1" applyBorder="1" applyAlignment="1">
      <alignment horizontal="right" vertical="center"/>
    </xf>
    <xf numFmtId="167" fontId="65" fillId="0" borderId="0" xfId="0" applyNumberFormat="1" applyFont="1" applyAlignment="1">
      <alignment horizontal="right" vertical="center"/>
    </xf>
    <xf numFmtId="0" fontId="64" fillId="0" borderId="10" xfId="0" applyFont="1" applyBorder="1" applyAlignment="1">
      <alignment vertical="center"/>
    </xf>
    <xf numFmtId="0" fontId="64" fillId="0" borderId="10" xfId="0" applyFont="1" applyBorder="1" applyAlignment="1">
      <alignment horizontal="center" vertical="center"/>
    </xf>
    <xf numFmtId="167" fontId="64" fillId="0" borderId="10" xfId="0" applyNumberFormat="1" applyFont="1" applyBorder="1" applyAlignment="1">
      <alignment horizontal="left" vertical="center" indent="1"/>
    </xf>
    <xf numFmtId="165" fontId="64" fillId="0" borderId="10" xfId="51" applyFont="1" applyFill="1" applyBorder="1" applyAlignment="1">
      <alignment horizontal="left" vertical="center" indent="1"/>
    </xf>
    <xf numFmtId="167" fontId="64" fillId="0" borderId="10" xfId="0" applyNumberFormat="1" applyFont="1" applyBorder="1" applyAlignment="1">
      <alignment horizontal="right" vertical="center"/>
    </xf>
    <xf numFmtId="165" fontId="64" fillId="0" borderId="10" xfId="51" applyFont="1" applyFill="1" applyBorder="1" applyAlignment="1">
      <alignment vertical="center"/>
    </xf>
    <xf numFmtId="169" fontId="64" fillId="0" borderId="10" xfId="1" applyFont="1" applyFill="1" applyBorder="1" applyAlignment="1">
      <alignment horizontal="center" vertical="center"/>
    </xf>
    <xf numFmtId="169" fontId="64" fillId="0" borderId="10" xfId="1" applyFont="1" applyFill="1" applyBorder="1" applyAlignment="1">
      <alignment horizontal="right" vertical="center"/>
    </xf>
    <xf numFmtId="169" fontId="65" fillId="0" borderId="10" xfId="1" applyFont="1" applyFill="1" applyBorder="1" applyAlignment="1">
      <alignment horizontal="right" vertical="center"/>
    </xf>
    <xf numFmtId="0" fontId="83" fillId="0" borderId="10" xfId="0" applyFont="1" applyBorder="1" applyAlignment="1">
      <alignment vertical="center"/>
    </xf>
    <xf numFmtId="165" fontId="72" fillId="0" borderId="12" xfId="51" applyFont="1" applyFill="1" applyBorder="1" applyAlignment="1">
      <alignment horizontal="center" vertical="center"/>
    </xf>
    <xf numFmtId="165" fontId="72" fillId="0" borderId="10" xfId="51" applyFont="1" applyFill="1" applyBorder="1" applyAlignment="1">
      <alignment horizontal="center" vertical="center"/>
    </xf>
    <xf numFmtId="0" fontId="83" fillId="0" borderId="14" xfId="0" applyFont="1" applyBorder="1"/>
    <xf numFmtId="175" fontId="83" fillId="0" borderId="10" xfId="45" applyNumberFormat="1" applyFont="1" applyFill="1" applyBorder="1"/>
    <xf numFmtId="0" fontId="103" fillId="0" borderId="10" xfId="0" applyFont="1" applyBorder="1" applyAlignment="1">
      <alignment vertical="center"/>
    </xf>
    <xf numFmtId="0" fontId="63" fillId="0" borderId="10" xfId="0" applyFont="1" applyBorder="1" applyAlignment="1">
      <alignment horizontal="center" vertical="center"/>
    </xf>
    <xf numFmtId="0" fontId="63" fillId="0" borderId="10" xfId="0" applyFont="1" applyBorder="1" applyAlignment="1">
      <alignment horizontal="right" vertical="center"/>
    </xf>
    <xf numFmtId="3" fontId="63" fillId="0" borderId="10" xfId="0" applyNumberFormat="1" applyFont="1" applyBorder="1" applyAlignment="1">
      <alignment horizontal="right" vertical="center"/>
    </xf>
    <xf numFmtId="170" fontId="83" fillId="0" borderId="10" xfId="1" applyNumberFormat="1" applyFont="1" applyFill="1" applyBorder="1" applyAlignment="1">
      <alignment horizontal="center" vertical="center"/>
    </xf>
    <xf numFmtId="169" fontId="103" fillId="0" borderId="10" xfId="1" applyFont="1" applyFill="1" applyBorder="1" applyAlignment="1">
      <alignment horizontal="right" vertical="center"/>
    </xf>
    <xf numFmtId="170" fontId="83" fillId="0" borderId="10" xfId="0" applyNumberFormat="1" applyFont="1" applyBorder="1" applyAlignment="1">
      <alignment horizontal="center" vertical="center"/>
    </xf>
    <xf numFmtId="169" fontId="83" fillId="0" borderId="10" xfId="1" applyFont="1" applyFill="1" applyBorder="1" applyAlignment="1">
      <alignment horizontal="right" vertical="center"/>
    </xf>
    <xf numFmtId="165" fontId="83" fillId="0" borderId="10" xfId="51" applyFont="1" applyFill="1" applyBorder="1" applyAlignment="1">
      <alignment horizontal="right" vertical="center"/>
    </xf>
    <xf numFmtId="165" fontId="83" fillId="0" borderId="14" xfId="51" applyFont="1" applyFill="1" applyBorder="1" applyAlignment="1">
      <alignment horizontal="right" vertical="center"/>
    </xf>
    <xf numFmtId="165" fontId="103" fillId="0" borderId="10" xfId="51" applyFont="1" applyFill="1" applyBorder="1" applyAlignment="1">
      <alignment horizontal="right" vertical="center"/>
    </xf>
    <xf numFmtId="165" fontId="72" fillId="0" borderId="14" xfId="51" applyFont="1" applyFill="1" applyBorder="1"/>
    <xf numFmtId="165" fontId="63" fillId="0" borderId="14" xfId="51" applyFont="1" applyFill="1" applyBorder="1" applyAlignment="1">
      <alignment horizontal="right" vertical="center"/>
    </xf>
    <xf numFmtId="165" fontId="72" fillId="0" borderId="10" xfId="51" applyFont="1" applyFill="1" applyBorder="1" applyAlignment="1">
      <alignment horizontal="center"/>
    </xf>
    <xf numFmtId="170" fontId="19" fillId="0" borderId="0" xfId="0" applyNumberFormat="1" applyFont="1"/>
    <xf numFmtId="165" fontId="72" fillId="0" borderId="10" xfId="51" applyFont="1" applyFill="1" applyBorder="1"/>
    <xf numFmtId="170" fontId="72" fillId="0" borderId="0" xfId="49" quotePrefix="1" applyNumberFormat="1" applyFont="1"/>
    <xf numFmtId="165" fontId="72" fillId="0" borderId="10" xfId="104" applyFont="1" applyFill="1" applyBorder="1"/>
    <xf numFmtId="165" fontId="73" fillId="0" borderId="10" xfId="51" applyFont="1" applyFill="1" applyBorder="1"/>
    <xf numFmtId="0" fontId="104" fillId="0" borderId="10" xfId="0" applyFont="1" applyBorder="1" applyAlignment="1">
      <alignment horizontal="left" vertical="center" wrapText="1"/>
    </xf>
    <xf numFmtId="165" fontId="104" fillId="0" borderId="10" xfId="51" applyFont="1" applyBorder="1" applyAlignment="1">
      <alignment horizontal="right" vertical="center"/>
    </xf>
    <xf numFmtId="0" fontId="104" fillId="0" borderId="10" xfId="0" applyFont="1" applyBorder="1" applyAlignment="1">
      <alignment vertical="center" wrapText="1"/>
    </xf>
    <xf numFmtId="0" fontId="79" fillId="0" borderId="10" xfId="0" applyFont="1" applyBorder="1" applyAlignment="1">
      <alignment horizontal="left" indent="1"/>
    </xf>
    <xf numFmtId="175" fontId="72" fillId="0" borderId="10" xfId="45" applyNumberFormat="1" applyFont="1" applyBorder="1"/>
    <xf numFmtId="0" fontId="73" fillId="0" borderId="10" xfId="49" quotePrefix="1" applyFont="1" applyBorder="1" applyAlignment="1">
      <alignment horizontal="left" indent="3"/>
    </xf>
    <xf numFmtId="175" fontId="73" fillId="0" borderId="10" xfId="45" applyNumberFormat="1" applyFont="1" applyBorder="1"/>
    <xf numFmtId="169" fontId="72" fillId="0" borderId="10" xfId="1" applyFont="1" applyBorder="1"/>
    <xf numFmtId="170" fontId="73" fillId="0" borderId="10" xfId="1" applyNumberFormat="1" applyFont="1" applyBorder="1"/>
    <xf numFmtId="169" fontId="73" fillId="0" borderId="10" xfId="1" applyFont="1" applyBorder="1" applyAlignment="1">
      <alignment horizontal="center"/>
    </xf>
    <xf numFmtId="0" fontId="88" fillId="0" borderId="10" xfId="0" applyFont="1" applyBorder="1"/>
    <xf numFmtId="165" fontId="73" fillId="0" borderId="10" xfId="104" applyFont="1" applyFill="1" applyBorder="1"/>
    <xf numFmtId="169" fontId="63" fillId="0" borderId="10" xfId="1" applyFont="1" applyFill="1" applyBorder="1"/>
    <xf numFmtId="0" fontId="83" fillId="0" borderId="10" xfId="0" applyFont="1" applyBorder="1"/>
    <xf numFmtId="165" fontId="88" fillId="0" borderId="10" xfId="104" applyFont="1" applyFill="1" applyBorder="1"/>
    <xf numFmtId="165" fontId="63" fillId="0" borderId="10" xfId="104" applyFont="1" applyFill="1" applyBorder="1"/>
    <xf numFmtId="165" fontId="63" fillId="0" borderId="10" xfId="104" applyFont="1" applyBorder="1"/>
    <xf numFmtId="165" fontId="73" fillId="0" borderId="11" xfId="104" applyFont="1" applyFill="1" applyBorder="1"/>
    <xf numFmtId="165" fontId="83" fillId="0" borderId="12" xfId="104" applyFont="1" applyFill="1" applyBorder="1"/>
    <xf numFmtId="165" fontId="73" fillId="0" borderId="12" xfId="104" applyFont="1" applyFill="1" applyBorder="1"/>
    <xf numFmtId="0" fontId="107" fillId="0" borderId="0" xfId="0" applyFont="1" applyAlignment="1">
      <alignment horizontal="center"/>
    </xf>
    <xf numFmtId="0" fontId="65" fillId="0" borderId="0" xfId="0" applyFont="1"/>
    <xf numFmtId="171" fontId="60" fillId="0" borderId="0" xfId="44" applyFont="1" applyAlignment="1">
      <alignment horizontal="center" wrapText="1"/>
    </xf>
    <xf numFmtId="0" fontId="77" fillId="0" borderId="0" xfId="0" applyFont="1" applyAlignment="1">
      <alignment horizontal="left"/>
    </xf>
    <xf numFmtId="0" fontId="72" fillId="0" borderId="0" xfId="49" quotePrefix="1" applyFont="1" applyAlignment="1">
      <alignment horizontal="center" vertical="center"/>
    </xf>
    <xf numFmtId="175" fontId="77" fillId="0" borderId="0" xfId="45" applyNumberFormat="1" applyFont="1" applyFill="1" applyBorder="1"/>
    <xf numFmtId="167" fontId="77" fillId="0" borderId="0" xfId="1" applyNumberFormat="1" applyFont="1" applyFill="1" applyBorder="1" applyAlignment="1">
      <alignment vertical="center"/>
    </xf>
    <xf numFmtId="170" fontId="75" fillId="0" borderId="0" xfId="1" applyNumberFormat="1" applyFont="1" applyFill="1" applyBorder="1" applyAlignment="1">
      <alignment vertical="center"/>
    </xf>
    <xf numFmtId="170" fontId="75" fillId="0" borderId="0" xfId="1" applyNumberFormat="1" applyFont="1" applyFill="1" applyBorder="1" applyAlignment="1">
      <alignment vertical="center" wrapText="1"/>
    </xf>
    <xf numFmtId="170" fontId="77" fillId="0" borderId="0" xfId="1" applyNumberFormat="1" applyFont="1" applyFill="1" applyBorder="1"/>
    <xf numFmtId="170" fontId="77" fillId="0" borderId="0" xfId="1" applyNumberFormat="1" applyFont="1" applyFill="1" applyBorder="1" applyAlignment="1">
      <alignment vertical="center"/>
    </xf>
    <xf numFmtId="0" fontId="73" fillId="0" borderId="0" xfId="49" quotePrefix="1" applyFont="1" applyAlignment="1">
      <alignment horizontal="center" vertical="center"/>
    </xf>
    <xf numFmtId="0" fontId="97" fillId="0" borderId="0" xfId="58" applyFont="1" applyFill="1" applyAlignment="1">
      <alignment horizontal="center" vertical="center"/>
    </xf>
    <xf numFmtId="171" fontId="60" fillId="0" borderId="0" xfId="44" applyFont="1" applyAlignment="1">
      <alignment horizontal="center"/>
    </xf>
    <xf numFmtId="179" fontId="78" fillId="0" borderId="0" xfId="0" applyNumberFormat="1" applyFont="1" applyAlignment="1">
      <alignment horizontal="center" vertical="center" wrapText="1"/>
    </xf>
    <xf numFmtId="167" fontId="75" fillId="0" borderId="0" xfId="45" applyFont="1" applyFill="1" applyBorder="1" applyAlignment="1">
      <alignment vertical="center"/>
    </xf>
    <xf numFmtId="170" fontId="77" fillId="0" borderId="0" xfId="1" applyNumberFormat="1" applyFont="1" applyFill="1"/>
    <xf numFmtId="170" fontId="19" fillId="0" borderId="0" xfId="1" applyNumberFormat="1" applyFont="1" applyFill="1"/>
    <xf numFmtId="0" fontId="109" fillId="47" borderId="10" xfId="0" applyFont="1" applyFill="1" applyBorder="1" applyAlignment="1">
      <alignment horizontal="center" vertical="center" wrapText="1"/>
    </xf>
    <xf numFmtId="0" fontId="111" fillId="0" borderId="26" xfId="0" applyFont="1" applyBorder="1" applyAlignment="1">
      <alignment horizontal="left" vertical="top" wrapText="1"/>
    </xf>
    <xf numFmtId="165" fontId="112" fillId="0" borderId="10" xfId="51" applyFont="1" applyBorder="1" applyAlignment="1">
      <alignment horizontal="right" vertical="center"/>
    </xf>
    <xf numFmtId="0" fontId="113" fillId="0" borderId="10" xfId="0" applyFont="1" applyBorder="1" applyAlignment="1">
      <alignment vertical="center"/>
    </xf>
    <xf numFmtId="165" fontId="114" fillId="0" borderId="10" xfId="51" applyFont="1" applyFill="1" applyBorder="1" applyAlignment="1">
      <alignment horizontal="right" vertical="center"/>
    </xf>
    <xf numFmtId="0" fontId="113" fillId="0" borderId="0" xfId="0" applyFont="1" applyAlignment="1">
      <alignment vertical="center"/>
    </xf>
    <xf numFmtId="165" fontId="114" fillId="0" borderId="0" xfId="51" applyFont="1" applyFill="1" applyBorder="1" applyAlignment="1">
      <alignment horizontal="right" vertical="center"/>
    </xf>
    <xf numFmtId="3" fontId="43" fillId="40" borderId="10" xfId="1" applyNumberFormat="1" applyFont="1" applyFill="1" applyBorder="1" applyAlignment="1">
      <alignment horizontal="center" vertical="center" wrapText="1"/>
    </xf>
    <xf numFmtId="3" fontId="36" fillId="0" borderId="10" xfId="1" applyNumberFormat="1" applyFont="1" applyFill="1" applyBorder="1"/>
    <xf numFmtId="3" fontId="36" fillId="0" borderId="10" xfId="1" applyNumberFormat="1" applyFont="1" applyFill="1" applyBorder="1" applyAlignment="1">
      <alignment horizontal="center" vertical="center" wrapText="1"/>
    </xf>
    <xf numFmtId="3" fontId="35" fillId="0" borderId="10" xfId="1" applyNumberFormat="1" applyFont="1" applyFill="1" applyBorder="1"/>
    <xf numFmtId="3" fontId="36" fillId="34" borderId="10" xfId="1" applyNumberFormat="1" applyFont="1" applyFill="1" applyBorder="1"/>
    <xf numFmtId="3" fontId="33" fillId="0" borderId="10" xfId="1" applyNumberFormat="1" applyFont="1" applyFill="1" applyBorder="1"/>
    <xf numFmtId="3" fontId="36" fillId="43" borderId="10" xfId="1" applyNumberFormat="1" applyFont="1" applyFill="1" applyBorder="1"/>
    <xf numFmtId="3" fontId="44" fillId="35" borderId="10" xfId="1" applyNumberFormat="1" applyFont="1" applyFill="1" applyBorder="1"/>
    <xf numFmtId="3" fontId="36" fillId="43" borderId="13" xfId="1" applyNumberFormat="1" applyFont="1" applyFill="1" applyBorder="1"/>
    <xf numFmtId="3" fontId="35" fillId="43" borderId="10" xfId="1" applyNumberFormat="1" applyFont="1" applyFill="1" applyBorder="1"/>
    <xf numFmtId="3" fontId="44" fillId="35" borderId="13" xfId="1" applyNumberFormat="1" applyFont="1" applyFill="1" applyBorder="1"/>
    <xf numFmtId="3" fontId="43" fillId="40" borderId="18" xfId="1" applyNumberFormat="1" applyFont="1" applyFill="1" applyBorder="1"/>
    <xf numFmtId="3" fontId="93" fillId="0" borderId="0" xfId="1" applyNumberFormat="1" applyFont="1"/>
    <xf numFmtId="3" fontId="93" fillId="0" borderId="17" xfId="1" applyNumberFormat="1" applyFont="1" applyBorder="1"/>
    <xf numFmtId="3" fontId="93" fillId="0" borderId="0" xfId="1" applyNumberFormat="1" applyFont="1" applyBorder="1"/>
    <xf numFmtId="3" fontId="93" fillId="0" borderId="0" xfId="1" applyNumberFormat="1" applyFont="1" applyFill="1"/>
    <xf numFmtId="3" fontId="35" fillId="0" borderId="0" xfId="1" applyNumberFormat="1" applyFont="1" applyAlignment="1">
      <alignment horizontal="right"/>
    </xf>
    <xf numFmtId="170" fontId="43" fillId="48" borderId="10" xfId="1" applyNumberFormat="1" applyFont="1" applyFill="1" applyBorder="1"/>
    <xf numFmtId="0" fontId="115" fillId="0" borderId="0" xfId="46" applyFont="1" applyAlignment="1">
      <alignment horizontal="center"/>
    </xf>
    <xf numFmtId="0" fontId="115" fillId="0" borderId="0" xfId="46" applyFont="1"/>
    <xf numFmtId="0" fontId="118" fillId="0" borderId="0" xfId="46" applyFont="1"/>
    <xf numFmtId="165" fontId="112" fillId="0" borderId="10" xfId="51" applyFont="1" applyFill="1" applyBorder="1" applyAlignment="1">
      <alignment horizontal="right" vertical="center"/>
    </xf>
    <xf numFmtId="165" fontId="104" fillId="0" borderId="14" xfId="51" applyFont="1" applyBorder="1" applyAlignment="1">
      <alignment horizontal="right" vertical="center"/>
    </xf>
    <xf numFmtId="165" fontId="39" fillId="0" borderId="0" xfId="51" applyFont="1" applyFill="1"/>
    <xf numFmtId="0" fontId="52" fillId="0" borderId="11" xfId="0" quotePrefix="1" applyFont="1" applyBorder="1"/>
    <xf numFmtId="0" fontId="48" fillId="0" borderId="10" xfId="0" applyFont="1" applyBorder="1"/>
    <xf numFmtId="0" fontId="92" fillId="0" borderId="10" xfId="0" applyFont="1" applyBorder="1" applyAlignment="1">
      <alignment horizontal="left" vertical="top" wrapText="1"/>
    </xf>
    <xf numFmtId="0" fontId="92" fillId="0" borderId="10" xfId="0" applyFont="1" applyBorder="1" applyAlignment="1">
      <alignment vertical="top" wrapText="1"/>
    </xf>
    <xf numFmtId="0" fontId="48" fillId="0" borderId="12" xfId="0" applyFont="1" applyBorder="1" applyAlignment="1">
      <alignment horizontal="center" wrapText="1"/>
    </xf>
    <xf numFmtId="0" fontId="48" fillId="0" borderId="10" xfId="0" applyFont="1" applyBorder="1" applyAlignment="1">
      <alignment horizontal="center" wrapText="1"/>
    </xf>
    <xf numFmtId="0" fontId="48" fillId="0" borderId="0" xfId="0" applyFont="1"/>
    <xf numFmtId="165" fontId="42" fillId="0" borderId="0" xfId="51" applyFont="1" applyFill="1" applyAlignment="1">
      <alignment vertical="top"/>
    </xf>
    <xf numFmtId="177" fontId="42" fillId="0" borderId="0" xfId="51" applyNumberFormat="1" applyFont="1" applyFill="1" applyAlignment="1">
      <alignment horizontal="right" vertical="top"/>
    </xf>
    <xf numFmtId="165" fontId="46" fillId="0" borderId="0" xfId="51" applyFont="1" applyFill="1" applyAlignment="1">
      <alignment vertical="top"/>
    </xf>
    <xf numFmtId="0" fontId="42" fillId="0" borderId="0" xfId="0" applyFont="1" applyAlignment="1">
      <alignment vertical="top"/>
    </xf>
    <xf numFmtId="0" fontId="42" fillId="0" borderId="0" xfId="0" applyFont="1" applyAlignment="1">
      <alignment horizontal="center" vertical="top"/>
    </xf>
    <xf numFmtId="49" fontId="119" fillId="0" borderId="0" xfId="0" applyNumberFormat="1" applyFont="1" applyAlignment="1">
      <alignment horizontal="center" vertical="top"/>
    </xf>
    <xf numFmtId="165" fontId="119" fillId="0" borderId="0" xfId="51" applyFont="1" applyFill="1" applyAlignment="1">
      <alignment horizontal="center" vertical="top"/>
    </xf>
    <xf numFmtId="177" fontId="119" fillId="0" borderId="0" xfId="51" applyNumberFormat="1" applyFont="1" applyFill="1" applyAlignment="1">
      <alignment horizontal="center" vertical="top"/>
    </xf>
    <xf numFmtId="0" fontId="120" fillId="0" borderId="0" xfId="0" applyFont="1"/>
    <xf numFmtId="0" fontId="116" fillId="0" borderId="0" xfId="0" applyFont="1" applyAlignment="1">
      <alignment horizontal="left" vertical="top" wrapText="1"/>
    </xf>
    <xf numFmtId="4" fontId="117" fillId="0" borderId="0" xfId="0" applyNumberFormat="1" applyFont="1" applyAlignment="1">
      <alignment horizontal="right" vertical="top"/>
    </xf>
    <xf numFmtId="4" fontId="117" fillId="0" borderId="0" xfId="0" applyNumberFormat="1" applyFont="1" applyAlignment="1">
      <alignment vertical="top"/>
    </xf>
    <xf numFmtId="0" fontId="108" fillId="0" borderId="0" xfId="0" applyFont="1" applyAlignment="1">
      <alignment horizontal="center" vertical="top" wrapText="1"/>
    </xf>
    <xf numFmtId="3" fontId="108" fillId="0" borderId="0" xfId="0" applyNumberFormat="1" applyFont="1" applyAlignment="1">
      <alignment horizontal="right" vertical="top" wrapText="1"/>
    </xf>
    <xf numFmtId="4" fontId="108" fillId="0" borderId="0" xfId="0" applyNumberFormat="1" applyFont="1" applyAlignment="1">
      <alignment horizontal="right" vertical="top" wrapText="1"/>
    </xf>
    <xf numFmtId="169" fontId="64" fillId="0" borderId="10" xfId="1" applyFont="1" applyFill="1" applyBorder="1" applyAlignment="1">
      <alignment vertical="center"/>
    </xf>
    <xf numFmtId="177" fontId="64" fillId="0" borderId="10" xfId="51" applyNumberFormat="1" applyFont="1" applyFill="1" applyBorder="1" applyAlignment="1">
      <alignment vertical="center"/>
    </xf>
    <xf numFmtId="0" fontId="72" fillId="0" borderId="10" xfId="49" applyFont="1" applyBorder="1"/>
    <xf numFmtId="169" fontId="73" fillId="0" borderId="10" xfId="1" applyFont="1" applyBorder="1"/>
    <xf numFmtId="179" fontId="98" fillId="0" borderId="0" xfId="49" applyNumberFormat="1" applyFont="1" applyAlignment="1">
      <alignment horizontal="center" vertical="center" wrapText="1"/>
    </xf>
    <xf numFmtId="177" fontId="73" fillId="0" borderId="0" xfId="51" applyNumberFormat="1" applyFont="1" applyFill="1" applyBorder="1"/>
    <xf numFmtId="169" fontId="73" fillId="0" borderId="0" xfId="1" applyFont="1" applyBorder="1"/>
    <xf numFmtId="170" fontId="73" fillId="0" borderId="0" xfId="46" applyNumberFormat="1" applyFont="1"/>
    <xf numFmtId="165" fontId="104" fillId="0" borderId="10" xfId="51" applyFont="1" applyFill="1" applyBorder="1" applyAlignment="1">
      <alignment horizontal="right" vertical="center"/>
    </xf>
    <xf numFmtId="14" fontId="78" fillId="47" borderId="10" xfId="0" applyNumberFormat="1" applyFont="1" applyFill="1" applyBorder="1" applyAlignment="1">
      <alignment horizontal="center" vertical="center" wrapText="1"/>
    </xf>
    <xf numFmtId="0" fontId="70" fillId="0" borderId="0" xfId="0" applyFont="1" applyAlignment="1">
      <alignment horizontal="justify" vertical="center"/>
    </xf>
    <xf numFmtId="3" fontId="58" fillId="0" borderId="10" xfId="0" applyNumberFormat="1" applyFont="1" applyBorder="1" applyAlignment="1">
      <alignment horizontal="center" vertical="center"/>
    </xf>
    <xf numFmtId="0" fontId="83" fillId="0" borderId="0" xfId="0" applyFont="1" applyAlignment="1">
      <alignment horizontal="center" wrapText="1"/>
    </xf>
    <xf numFmtId="0" fontId="73" fillId="0" borderId="0" xfId="49" quotePrefix="1" applyFont="1" applyAlignment="1">
      <alignment horizontal="center" wrapText="1"/>
    </xf>
    <xf numFmtId="0" fontId="71" fillId="47" borderId="10" xfId="0" applyFont="1" applyFill="1" applyBorder="1" applyAlignment="1">
      <alignment horizontal="center" vertical="center"/>
    </xf>
    <xf numFmtId="0" fontId="52" fillId="49" borderId="10" xfId="0" applyFont="1" applyFill="1" applyBorder="1"/>
    <xf numFmtId="0" fontId="52" fillId="49" borderId="11" xfId="0" applyFont="1" applyFill="1" applyBorder="1"/>
    <xf numFmtId="0" fontId="57" fillId="49" borderId="10" xfId="0" applyFont="1" applyFill="1" applyBorder="1" applyAlignment="1">
      <alignment horizontal="left" vertical="top" wrapText="1"/>
    </xf>
    <xf numFmtId="0" fontId="57" fillId="49" borderId="10" xfId="0" applyFont="1" applyFill="1" applyBorder="1" applyAlignment="1">
      <alignment vertical="top" wrapText="1"/>
    </xf>
    <xf numFmtId="0" fontId="52" fillId="49" borderId="12" xfId="0" applyFont="1" applyFill="1" applyBorder="1" applyAlignment="1">
      <alignment horizontal="center" wrapText="1"/>
    </xf>
    <xf numFmtId="0" fontId="52" fillId="49" borderId="10" xfId="0" applyFont="1" applyFill="1" applyBorder="1" applyAlignment="1">
      <alignment horizontal="center" wrapText="1"/>
    </xf>
    <xf numFmtId="174" fontId="52" fillId="49" borderId="10" xfId="1" applyNumberFormat="1" applyFont="1" applyFill="1" applyBorder="1" applyAlignment="1">
      <alignment wrapText="1"/>
    </xf>
    <xf numFmtId="169" fontId="52" fillId="49" borderId="10" xfId="1" applyFont="1" applyFill="1" applyBorder="1" applyAlignment="1">
      <alignment wrapText="1"/>
    </xf>
    <xf numFmtId="176" fontId="52" fillId="49" borderId="10" xfId="1" applyNumberFormat="1" applyFont="1" applyFill="1" applyBorder="1" applyAlignment="1">
      <alignment wrapText="1"/>
    </xf>
    <xf numFmtId="0" fontId="52" fillId="49" borderId="0" xfId="0" applyFont="1" applyFill="1"/>
    <xf numFmtId="177" fontId="73" fillId="0" borderId="10" xfId="51" applyNumberFormat="1" applyFont="1" applyBorder="1"/>
    <xf numFmtId="10" fontId="73" fillId="0" borderId="0" xfId="65" applyNumberFormat="1" applyFont="1"/>
    <xf numFmtId="165" fontId="72" fillId="0" borderId="12" xfId="104" applyFont="1" applyFill="1" applyBorder="1"/>
    <xf numFmtId="0" fontId="121" fillId="0" borderId="0" xfId="58" applyFont="1" applyAlignment="1">
      <alignment horizontal="center" vertical="center"/>
    </xf>
    <xf numFmtId="0" fontId="77" fillId="0" borderId="0" xfId="0" applyFont="1" applyAlignment="1">
      <alignment vertical="center" wrapText="1"/>
    </xf>
    <xf numFmtId="0" fontId="60" fillId="0" borderId="0" xfId="0" applyFont="1" applyAlignment="1">
      <alignment vertical="center" wrapText="1"/>
    </xf>
    <xf numFmtId="167" fontId="75" fillId="0" borderId="10" xfId="1" applyNumberFormat="1" applyFont="1" applyFill="1" applyBorder="1" applyAlignment="1">
      <alignment vertical="center"/>
    </xf>
    <xf numFmtId="167" fontId="77" fillId="0" borderId="19" xfId="1" applyNumberFormat="1" applyFont="1" applyFill="1" applyBorder="1"/>
    <xf numFmtId="0" fontId="80" fillId="0" borderId="0" xfId="0" applyFont="1" applyAlignment="1">
      <alignment vertical="center"/>
    </xf>
    <xf numFmtId="165" fontId="19" fillId="0" borderId="0" xfId="0" applyNumberFormat="1" applyFont="1" applyAlignment="1">
      <alignment vertical="center"/>
    </xf>
    <xf numFmtId="0" fontId="72" fillId="0" borderId="0" xfId="0" applyFont="1"/>
    <xf numFmtId="0" fontId="72" fillId="0" borderId="0" xfId="0" applyFont="1" applyAlignment="1">
      <alignment vertical="center"/>
    </xf>
    <xf numFmtId="165" fontId="72" fillId="0" borderId="10" xfId="51" applyFont="1" applyBorder="1"/>
    <xf numFmtId="0" fontId="72" fillId="0" borderId="0" xfId="0" applyFont="1" applyAlignment="1">
      <alignment horizontal="justify" vertical="center"/>
    </xf>
    <xf numFmtId="0" fontId="86" fillId="47" borderId="0" xfId="102" applyFont="1" applyFill="1" applyAlignment="1">
      <alignment horizontal="center" vertical="center" wrapText="1"/>
    </xf>
    <xf numFmtId="0" fontId="87" fillId="0" borderId="0" xfId="0" applyFont="1" applyAlignment="1">
      <alignment horizontal="center"/>
    </xf>
    <xf numFmtId="0" fontId="74" fillId="0" borderId="0" xfId="46" applyFont="1" applyAlignment="1">
      <alignment horizontal="center"/>
    </xf>
    <xf numFmtId="0" fontId="58" fillId="0" borderId="0" xfId="46" applyFont="1" applyAlignment="1">
      <alignment horizontal="center"/>
    </xf>
    <xf numFmtId="171" fontId="60" fillId="0" borderId="0" xfId="44" applyFont="1" applyAlignment="1">
      <alignment horizontal="center" vertical="center" wrapText="1"/>
    </xf>
    <xf numFmtId="0" fontId="67" fillId="44" borderId="11" xfId="0" applyFont="1" applyFill="1" applyBorder="1" applyAlignment="1">
      <alignment horizontal="justify" vertical="center"/>
    </xf>
    <xf numFmtId="0" fontId="62" fillId="0" borderId="0" xfId="0" applyFont="1" applyAlignment="1">
      <alignment horizontal="center" vertical="center"/>
    </xf>
    <xf numFmtId="0" fontId="64" fillId="0" borderId="0" xfId="0" applyFont="1" applyAlignment="1">
      <alignment horizontal="center" vertical="center"/>
    </xf>
    <xf numFmtId="0" fontId="91" fillId="47" borderId="13" xfId="0" applyFont="1" applyFill="1" applyBorder="1" applyAlignment="1">
      <alignment horizontal="center" vertical="center"/>
    </xf>
    <xf numFmtId="0" fontId="91" fillId="47" borderId="19" xfId="0" applyFont="1" applyFill="1" applyBorder="1" applyAlignment="1">
      <alignment horizontal="center" vertical="center"/>
    </xf>
    <xf numFmtId="0" fontId="65" fillId="0" borderId="0" xfId="0" applyFont="1" applyAlignment="1">
      <alignment horizontal="left" vertical="center" wrapText="1"/>
    </xf>
    <xf numFmtId="0" fontId="91" fillId="47" borderId="10" xfId="0" applyFont="1" applyFill="1" applyBorder="1" applyAlignment="1">
      <alignment horizontal="center" vertical="center"/>
    </xf>
    <xf numFmtId="0" fontId="71" fillId="47" borderId="11" xfId="0" applyFont="1" applyFill="1" applyBorder="1" applyAlignment="1">
      <alignment horizontal="center" vertical="center"/>
    </xf>
    <xf numFmtId="0" fontId="71" fillId="47" borderId="16" xfId="0" applyFont="1" applyFill="1" applyBorder="1" applyAlignment="1">
      <alignment horizontal="center" vertical="center"/>
    </xf>
    <xf numFmtId="0" fontId="71" fillId="47" borderId="12" xfId="0" applyFont="1" applyFill="1" applyBorder="1" applyAlignment="1">
      <alignment horizontal="center" vertical="center"/>
    </xf>
    <xf numFmtId="0" fontId="71" fillId="47" borderId="10" xfId="0" applyFont="1" applyFill="1" applyBorder="1" applyAlignment="1">
      <alignment horizontal="center" vertical="center"/>
    </xf>
    <xf numFmtId="0" fontId="30" fillId="0" borderId="0" xfId="49" quotePrefix="1" applyFont="1" applyAlignment="1">
      <alignment horizontal="center"/>
    </xf>
    <xf numFmtId="0" fontId="31" fillId="0" borderId="0" xfId="49" quotePrefix="1" applyFont="1" applyAlignment="1">
      <alignment horizontal="center"/>
    </xf>
    <xf numFmtId="0" fontId="77" fillId="0" borderId="0" xfId="0" applyFont="1" applyAlignment="1">
      <alignment horizontal="left"/>
    </xf>
    <xf numFmtId="0" fontId="75" fillId="0" borderId="0" xfId="0" applyFont="1" applyAlignment="1">
      <alignment horizontal="center" vertical="center"/>
    </xf>
    <xf numFmtId="0" fontId="60" fillId="0" borderId="0" xfId="0" applyFont="1" applyAlignment="1">
      <alignment horizontal="center" vertical="center"/>
    </xf>
    <xf numFmtId="0" fontId="76" fillId="0" borderId="0" xfId="0" applyFont="1" applyAlignment="1">
      <alignment horizontal="center" wrapText="1"/>
    </xf>
    <xf numFmtId="171" fontId="60" fillId="0" borderId="0" xfId="44" applyFont="1" applyAlignment="1">
      <alignment horizontal="center" wrapText="1"/>
    </xf>
    <xf numFmtId="0" fontId="76" fillId="0" borderId="0" xfId="0" applyFont="1" applyAlignment="1">
      <alignment horizontal="center" vertical="center"/>
    </xf>
    <xf numFmtId="0" fontId="60" fillId="0" borderId="0" xfId="0" applyFont="1" applyAlignment="1">
      <alignment horizontal="center" vertical="center" wrapText="1"/>
    </xf>
    <xf numFmtId="0" fontId="73" fillId="0" borderId="0" xfId="49" quotePrefix="1" applyFont="1" applyAlignment="1">
      <alignment horizontal="center" wrapText="1"/>
    </xf>
    <xf numFmtId="0" fontId="72" fillId="0" borderId="0" xfId="49" quotePrefix="1" applyFont="1" applyAlignment="1">
      <alignment horizontal="center" vertical="center"/>
    </xf>
    <xf numFmtId="0" fontId="73" fillId="0" borderId="0" xfId="49" quotePrefix="1" applyFont="1" applyAlignment="1">
      <alignment horizontal="center" vertical="center" wrapText="1"/>
    </xf>
    <xf numFmtId="0" fontId="73" fillId="0" borderId="0" xfId="49" quotePrefix="1" applyFont="1" applyAlignment="1">
      <alignment horizontal="center" vertical="center"/>
    </xf>
    <xf numFmtId="171" fontId="60" fillId="0" borderId="0" xfId="44" applyFont="1" applyAlignment="1">
      <alignment horizontal="center"/>
    </xf>
    <xf numFmtId="0" fontId="80" fillId="0" borderId="0" xfId="0" applyFont="1" applyAlignment="1">
      <alignment horizontal="center" vertical="center"/>
    </xf>
    <xf numFmtId="0" fontId="34" fillId="0" borderId="0" xfId="0" applyFont="1" applyAlignment="1">
      <alignment horizontal="left"/>
    </xf>
    <xf numFmtId="0" fontId="43" fillId="40" borderId="10" xfId="0" applyFont="1" applyFill="1" applyBorder="1" applyAlignment="1">
      <alignment horizontal="center" vertical="center" wrapText="1"/>
    </xf>
    <xf numFmtId="3" fontId="43" fillId="40" borderId="10" xfId="1" applyNumberFormat="1" applyFont="1" applyFill="1" applyBorder="1" applyAlignment="1">
      <alignment horizontal="center" vertical="center" wrapText="1"/>
    </xf>
    <xf numFmtId="0" fontId="36" fillId="36" borderId="11" xfId="0" applyFont="1" applyFill="1" applyBorder="1" applyAlignment="1">
      <alignment horizontal="center" vertical="center" wrapText="1"/>
    </xf>
    <xf numFmtId="0" fontId="36" fillId="36" borderId="16" xfId="0" applyFont="1" applyFill="1" applyBorder="1" applyAlignment="1">
      <alignment horizontal="center" vertical="center" wrapText="1"/>
    </xf>
    <xf numFmtId="0" fontId="36" fillId="36" borderId="12" xfId="0" applyFont="1" applyFill="1" applyBorder="1" applyAlignment="1">
      <alignment horizontal="center" vertical="center" wrapText="1"/>
    </xf>
    <xf numFmtId="0" fontId="35" fillId="37" borderId="13" xfId="0" applyFont="1" applyFill="1" applyBorder="1" applyAlignment="1">
      <alignment horizontal="center" vertical="center" wrapText="1"/>
    </xf>
    <xf numFmtId="0" fontId="35" fillId="37" borderId="14" xfId="0" applyFont="1" applyFill="1" applyBorder="1" applyAlignment="1">
      <alignment horizontal="center" vertical="center" wrapText="1"/>
    </xf>
    <xf numFmtId="0" fontId="35" fillId="38" borderId="10" xfId="0" applyFont="1" applyFill="1" applyBorder="1" applyAlignment="1">
      <alignment horizontal="center" vertical="center" wrapText="1"/>
    </xf>
    <xf numFmtId="0" fontId="36" fillId="34" borderId="11"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6" fillId="34" borderId="12" xfId="0" applyFont="1" applyFill="1" applyBorder="1" applyAlignment="1">
      <alignment horizontal="center" vertical="center" wrapText="1"/>
    </xf>
    <xf numFmtId="0" fontId="36" fillId="42" borderId="11" xfId="0" applyFont="1" applyFill="1" applyBorder="1" applyAlignment="1">
      <alignment horizontal="center" vertical="center" wrapText="1"/>
    </xf>
    <xf numFmtId="0" fontId="36" fillId="42" borderId="16" xfId="0" applyFont="1" applyFill="1" applyBorder="1" applyAlignment="1">
      <alignment horizontal="center" vertical="center" wrapText="1"/>
    </xf>
    <xf numFmtId="0" fontId="36" fillId="42" borderId="12" xfId="0" applyFont="1" applyFill="1" applyBorder="1" applyAlignment="1">
      <alignment horizontal="center" vertical="center" wrapText="1"/>
    </xf>
    <xf numFmtId="171" fontId="20" fillId="0" borderId="0" xfId="44" applyFont="1" applyAlignment="1">
      <alignment horizontal="left"/>
    </xf>
    <xf numFmtId="0" fontId="60" fillId="0" borderId="0" xfId="0" applyFont="1" applyAlignment="1">
      <alignment horizontal="center"/>
    </xf>
    <xf numFmtId="0" fontId="78" fillId="47" borderId="10" xfId="0" applyFont="1" applyFill="1" applyBorder="1" applyAlignment="1">
      <alignment horizontal="center" vertical="center" wrapText="1"/>
    </xf>
    <xf numFmtId="0" fontId="78" fillId="47" borderId="10" xfId="0" applyFont="1" applyFill="1" applyBorder="1" applyAlignment="1">
      <alignment horizontal="center" vertical="center"/>
    </xf>
    <xf numFmtId="171" fontId="75" fillId="0" borderId="0" xfId="44" applyFont="1" applyAlignment="1">
      <alignment horizontal="center"/>
    </xf>
    <xf numFmtId="0" fontId="63" fillId="0" borderId="0" xfId="0" applyFont="1" applyAlignment="1">
      <alignment horizontal="justify" vertical="center" wrapText="1"/>
    </xf>
    <xf numFmtId="0" fontId="63" fillId="0" borderId="0" xfId="0" applyFont="1" applyAlignment="1">
      <alignment horizontal="left" vertical="center" wrapText="1"/>
    </xf>
    <xf numFmtId="0" fontId="84" fillId="0" borderId="0" xfId="0" applyFont="1" applyAlignment="1">
      <alignment horizontal="left" vertical="center" wrapText="1"/>
    </xf>
    <xf numFmtId="0" fontId="63" fillId="0" borderId="0" xfId="0" applyFont="1" applyAlignment="1">
      <alignment horizontal="justify" wrapText="1"/>
    </xf>
    <xf numFmtId="0" fontId="63" fillId="0" borderId="0" xfId="0" applyFont="1" applyAlignment="1">
      <alignment horizontal="left" vertical="justify"/>
    </xf>
    <xf numFmtId="0" fontId="63" fillId="0" borderId="0" xfId="0" applyFont="1" applyAlignment="1">
      <alignment horizontal="justify" vertical="justify" wrapText="1"/>
    </xf>
    <xf numFmtId="0" fontId="63" fillId="0" borderId="0" xfId="0" applyFont="1" applyAlignment="1">
      <alignment horizontal="justify" vertical="top" wrapText="1"/>
    </xf>
    <xf numFmtId="0" fontId="83" fillId="0" borderId="0" xfId="0" applyFont="1" applyAlignment="1">
      <alignment horizontal="center" wrapText="1"/>
    </xf>
    <xf numFmtId="0" fontId="82" fillId="0" borderId="0" xfId="0" applyFont="1" applyAlignment="1">
      <alignment horizontal="center"/>
    </xf>
    <xf numFmtId="0" fontId="73" fillId="0" borderId="0" xfId="49" applyFont="1" applyAlignment="1">
      <alignment horizontal="left" wrapText="1"/>
    </xf>
    <xf numFmtId="0" fontId="63" fillId="0" borderId="0" xfId="0" applyFont="1" applyAlignment="1">
      <alignment horizontal="left" vertical="center"/>
    </xf>
    <xf numFmtId="0" fontId="63" fillId="0" borderId="0" xfId="0" applyFont="1" applyAlignment="1">
      <alignment horizontal="left" vertical="top" wrapText="1"/>
    </xf>
    <xf numFmtId="0" fontId="83" fillId="0" borderId="0" xfId="0" applyFont="1" applyAlignment="1">
      <alignment horizontal="left" vertical="center"/>
    </xf>
    <xf numFmtId="0" fontId="98" fillId="47" borderId="10" xfId="0" applyFont="1" applyFill="1" applyBorder="1" applyAlignment="1">
      <alignment horizontal="center" vertical="center" wrapText="1"/>
    </xf>
    <xf numFmtId="0" fontId="73" fillId="0" borderId="0" xfId="49" quotePrefix="1" applyFont="1" applyAlignment="1">
      <alignment horizontal="center"/>
    </xf>
    <xf numFmtId="0" fontId="77" fillId="0" borderId="0" xfId="0" applyFont="1" applyAlignment="1">
      <alignment horizontal="left" vertical="center" wrapText="1"/>
    </xf>
    <xf numFmtId="0" fontId="98" fillId="47" borderId="13" xfId="0" applyFont="1" applyFill="1" applyBorder="1" applyAlignment="1">
      <alignment horizontal="center" vertical="center" wrapText="1"/>
    </xf>
    <xf numFmtId="0" fontId="71" fillId="47" borderId="10" xfId="0" applyFont="1" applyFill="1" applyBorder="1" applyAlignment="1">
      <alignment horizontal="center" vertical="center" wrapText="1"/>
    </xf>
    <xf numFmtId="0" fontId="64" fillId="0" borderId="10" xfId="0" applyFont="1" applyBorder="1" applyAlignment="1">
      <alignment vertical="center"/>
    </xf>
    <xf numFmtId="0" fontId="109" fillId="47" borderId="11" xfId="0" applyFont="1" applyFill="1" applyBorder="1" applyAlignment="1">
      <alignment horizontal="center" vertical="center" wrapText="1"/>
    </xf>
    <xf numFmtId="0" fontId="109" fillId="47" borderId="16" xfId="0" applyFont="1" applyFill="1" applyBorder="1" applyAlignment="1">
      <alignment horizontal="center" vertical="center" wrapText="1"/>
    </xf>
    <xf numFmtId="0" fontId="109" fillId="47" borderId="12" xfId="0" applyFont="1" applyFill="1" applyBorder="1" applyAlignment="1">
      <alignment horizontal="center" vertical="center" wrapText="1"/>
    </xf>
    <xf numFmtId="0" fontId="73" fillId="0" borderId="0" xfId="49" applyFont="1" applyAlignment="1">
      <alignment horizontal="center" vertical="center" wrapText="1"/>
    </xf>
  </cellXfs>
  <cellStyles count="15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2" xfId="50" xr:uid="{00000000-0005-0000-0000-00001D000000}"/>
    <cellStyle name="Comma 2 2" xfId="55" xr:uid="{00000000-0005-0000-0000-00001E000000}"/>
    <cellStyle name="Comma 2 2 2" xfId="63" xr:uid="{C3F003F2-4C68-4379-8ABA-FD1DFC6371A6}"/>
    <cellStyle name="Comma 2 2 2 2" xfId="110" xr:uid="{AC134CDE-2472-4AEA-B2BA-E859E71C7AFF}"/>
    <cellStyle name="Comma 2 2 2 2 2" xfId="152" xr:uid="{14B6FE28-A3B4-4B4C-8446-71D29CA4BF43}"/>
    <cellStyle name="Comma 2 2 2 3" xfId="118" xr:uid="{C768B4D1-C924-41AB-9922-26541DFAF7B0}"/>
    <cellStyle name="Comma 2 2 3" xfId="106" xr:uid="{91DE0A4D-7EF0-4082-A4DA-74F513BFB2E6}"/>
    <cellStyle name="Comma 2 2 3 2" xfId="148" xr:uid="{126F044A-3594-47FA-9E55-C54D684C1871}"/>
    <cellStyle name="Comma 2 2 4" xfId="114" xr:uid="{851A79FC-B217-476B-990C-1F7F9FB63575}"/>
    <cellStyle name="Comma 2 2 5" xfId="156" xr:uid="{181A6D08-7934-45EC-878D-C634A5D35749}"/>
    <cellStyle name="Currency_HOJA DE TRABAJO" xfId="61" xr:uid="{98DED3AA-6D16-483C-863F-063FFDE2D24C}"/>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8" builtinId="8"/>
    <cellStyle name="Incorrecto" xfId="7" builtinId="27" customBuiltin="1"/>
    <cellStyle name="Intermitente" xfId="77" xr:uid="{291B5DD6-96DB-46D5-942F-48552C574993}"/>
    <cellStyle name="Millares" xfId="1" builtinId="3"/>
    <cellStyle name="Millares [0]" xfId="51" builtinId="6"/>
    <cellStyle name="Millares [0] 2" xfId="45" xr:uid="{00000000-0005-0000-0000-000028000000}"/>
    <cellStyle name="Millares [0] 2 2" xfId="54" xr:uid="{00000000-0005-0000-0000-000029000000}"/>
    <cellStyle name="Millares [0] 2 2 2" xfId="62" xr:uid="{01A3EA54-97F3-44B5-8FE8-D9DB95B74A1F}"/>
    <cellStyle name="Millares [0] 2 2 2 2" xfId="109" xr:uid="{353AF502-E9AE-43A5-A2EF-9130765B8D62}"/>
    <cellStyle name="Millares [0] 2 2 2 2 2" xfId="151" xr:uid="{A183287D-B497-470F-802E-0BC35069333C}"/>
    <cellStyle name="Millares [0] 2 2 2 3" xfId="117" xr:uid="{11C5F2E8-429C-44B3-9C87-5E2602524575}"/>
    <cellStyle name="Millares [0] 2 2 3" xfId="105" xr:uid="{9CA80A75-6B87-42B9-87C4-9B05DCF7528B}"/>
    <cellStyle name="Millares [0] 2 2 3 2" xfId="147" xr:uid="{CF896264-7CE5-4673-8A27-EEA95000F60E}"/>
    <cellStyle name="Millares [0] 2 2 4" xfId="113" xr:uid="{9FB2D031-5C43-413F-80EF-3728FB589916}"/>
    <cellStyle name="Millares [0] 2 2 5" xfId="155" xr:uid="{A0F1D2BD-E054-4DD9-A806-3A818F79BAB4}"/>
    <cellStyle name="Millares [0] 2 3" xfId="74" xr:uid="{DD1181D9-D044-49A4-BDC1-92328006E53E}"/>
    <cellStyle name="Millares [0] 2 3 2" xfId="121" xr:uid="{D7411CE8-1F01-4458-9A90-67E6C48F3F30}"/>
    <cellStyle name="Millares [0] 3" xfId="56" xr:uid="{00000000-0005-0000-0000-00002A000000}"/>
    <cellStyle name="Millares [0] 3 2" xfId="64" xr:uid="{C96D6BAC-3391-449B-9FA8-57CAE0B415B0}"/>
    <cellStyle name="Millares [0] 3 2 2" xfId="111" xr:uid="{8757F06C-7636-4654-9DCB-9B1B82779A7F}"/>
    <cellStyle name="Millares [0] 3 2 2 2" xfId="153" xr:uid="{0491A3BB-95E7-408E-B4F6-A1ECEE80159C}"/>
    <cellStyle name="Millares [0] 3 2 3" xfId="119" xr:uid="{B79A6F1F-8CBF-430F-8BD0-CFF1B9D672C3}"/>
    <cellStyle name="Millares [0] 3 3" xfId="107" xr:uid="{627955D9-7A17-40E0-8546-1C16050ACF88}"/>
    <cellStyle name="Millares [0] 3 3 2" xfId="149" xr:uid="{C954C0E0-42AB-4630-9927-5A1DE131B2B4}"/>
    <cellStyle name="Millares [0] 3 4" xfId="115" xr:uid="{8CC7922E-86C9-45E3-AC16-3D08C10A1DCF}"/>
    <cellStyle name="Millares [0] 3 5" xfId="157" xr:uid="{8770D3BA-F27A-4E79-9CC5-6CC71F2C5CC1}"/>
    <cellStyle name="Millares [0] 4" xfId="60" xr:uid="{5C7D92EF-7453-410E-BFAF-ED234169E0EC}"/>
    <cellStyle name="Millares [0] 4 2" xfId="108" xr:uid="{21905144-65AB-4A83-A79A-EC5AD9E402E1}"/>
    <cellStyle name="Millares [0] 4 2 2" xfId="150" xr:uid="{1A5BAC7A-0C59-4205-B9F1-73257DA73FB9}"/>
    <cellStyle name="Millares [0] 4 3" xfId="116" xr:uid="{8942A496-0975-4231-81D0-A6CEC66E5C0E}"/>
    <cellStyle name="Millares [0] 5" xfId="69" xr:uid="{8EF7375A-25F3-4599-BB4D-F18D4219FAC1}"/>
    <cellStyle name="Millares [0] 5 2" xfId="120" xr:uid="{E20B96E2-62CA-4189-9040-2E8F0860C2D9}"/>
    <cellStyle name="Millares [0] 6" xfId="104" xr:uid="{D7C36182-E945-4ACF-BE77-2E115BA216D3}"/>
    <cellStyle name="Millares [0] 6 2" xfId="146" xr:uid="{5BE6A085-F2E4-48BF-B4C6-28DE503B9A77}"/>
    <cellStyle name="Millares [0] 7" xfId="112" xr:uid="{EA6CFC0D-5B2D-45FC-A063-840E9F2A9FDB}"/>
    <cellStyle name="Millares [0] 8" xfId="154" xr:uid="{A3644DAC-4BE2-466D-A32C-5ADC58897F5E}"/>
    <cellStyle name="Millares 10" xfId="86" xr:uid="{49B29B52-B7D9-4A7C-96DE-851D74077AAC}"/>
    <cellStyle name="Millares 10 2" xfId="130" xr:uid="{27493BA3-185E-4DF2-89AA-4C23E7D2A5AF}"/>
    <cellStyle name="Millares 11" xfId="87" xr:uid="{B931DCD7-B8BC-4BA7-9DC3-B85FC3078488}"/>
    <cellStyle name="Millares 11 2" xfId="131" xr:uid="{B3FFE798-93D0-4848-B913-60387865CA86}"/>
    <cellStyle name="Millares 12" xfId="88" xr:uid="{6F5E5D2F-66CF-4D1F-9E17-76533F43A769}"/>
    <cellStyle name="Millares 12 2" xfId="132" xr:uid="{AB8672AE-AE3F-4ADD-92FA-EADA5E846D3C}"/>
    <cellStyle name="Millares 13" xfId="89" xr:uid="{D5375CC9-05F4-42B1-8260-807E36EB79AD}"/>
    <cellStyle name="Millares 13 2" xfId="133" xr:uid="{B4C9E3F0-6952-4F70-88C1-DEC7E51E2617}"/>
    <cellStyle name="Millares 14" xfId="90" xr:uid="{2A07394F-3CB5-467F-9B52-3250A219858B}"/>
    <cellStyle name="Millares 14 2" xfId="134" xr:uid="{33C3099E-F00B-4B12-B372-AF221CAA13BA}"/>
    <cellStyle name="Millares 15" xfId="84" xr:uid="{985B8BE7-8808-42B5-8A44-79B93689998E}"/>
    <cellStyle name="Millares 15 2" xfId="128" xr:uid="{208237B8-0E94-49C5-9002-976AD5E59E56}"/>
    <cellStyle name="Millares 16" xfId="82" xr:uid="{0F19C72A-E996-4B71-BED8-4A2BB999F9A8}"/>
    <cellStyle name="Millares 16 2" xfId="126" xr:uid="{66FA57B6-7FF5-4574-BA95-97E90C6A811C}"/>
    <cellStyle name="Millares 17" xfId="92" xr:uid="{C80E0EBC-B696-4B32-898F-7C7E5B11360C}"/>
    <cellStyle name="Millares 17 2" xfId="136" xr:uid="{4578DDD5-0144-4BE7-9D79-87AD6C8A41A5}"/>
    <cellStyle name="Millares 18" xfId="93" xr:uid="{6D0AC315-131A-46F1-B95F-F4F21DF48956}"/>
    <cellStyle name="Millares 18 2" xfId="137" xr:uid="{5338424D-F347-4EAD-81AE-9A08DD18F1D5}"/>
    <cellStyle name="Millares 19" xfId="91" xr:uid="{2EB75D63-B21D-47E5-8876-C69381A5331C}"/>
    <cellStyle name="Millares 19 2" xfId="135" xr:uid="{4B2B428D-E0A9-4519-904E-11356167F2D5}"/>
    <cellStyle name="Millares 2" xfId="52" xr:uid="{00000000-0005-0000-0000-00002B000000}"/>
    <cellStyle name="Millares 2 2" xfId="78" xr:uid="{D8682A9A-C502-43E2-8259-B357FBD18454}"/>
    <cellStyle name="Millares 2 3" xfId="72" xr:uid="{71FDA0A5-1E8E-43B4-8946-4D354BF4493F}"/>
    <cellStyle name="Millares 20" xfId="94" xr:uid="{9C8ED74D-E6F9-4F82-9B5C-768A09DEA3C6}"/>
    <cellStyle name="Millares 20 2" xfId="138" xr:uid="{1921D564-2E0C-421C-AEC0-F21CC09D67E1}"/>
    <cellStyle name="Millares 21" xfId="95" xr:uid="{B5DEADCE-5FB1-48A7-B199-96374A0598DD}"/>
    <cellStyle name="Millares 21 2" xfId="139" xr:uid="{FC47CED4-C6A8-47F9-AB83-6158AA562622}"/>
    <cellStyle name="Millares 22" xfId="96" xr:uid="{11F58D7B-D1E3-4701-A66C-A3DC8451C825}"/>
    <cellStyle name="Millares 22 2" xfId="140" xr:uid="{2A71000C-C650-40C1-B133-B7485FDF4686}"/>
    <cellStyle name="Millares 23" xfId="97" xr:uid="{909087A5-228F-4611-9D75-68E145F16100}"/>
    <cellStyle name="Millares 23 2" xfId="141" xr:uid="{18D6682D-556F-4C1F-9498-63F677BD428A}"/>
    <cellStyle name="Millares 24" xfId="98" xr:uid="{98DB76A7-AC82-48D6-8597-382E1999102B}"/>
    <cellStyle name="Millares 24 2" xfId="142" xr:uid="{7F16A749-B61E-4389-BB3E-DC899ED26FBB}"/>
    <cellStyle name="Millares 25" xfId="99" xr:uid="{EE7D2D58-EDEC-4DB7-A2AF-6393C3779ECA}"/>
    <cellStyle name="Millares 25 2" xfId="143" xr:uid="{E9204036-EC7D-4899-B377-529CC7BED173}"/>
    <cellStyle name="Millares 26" xfId="100" xr:uid="{CD0F566B-933C-4887-B822-838D648F5053}"/>
    <cellStyle name="Millares 26 2" xfId="144" xr:uid="{FA9FF7AA-4FF7-4B52-A20F-C0C8AEBC01C9}"/>
    <cellStyle name="Millares 27" xfId="101" xr:uid="{000168F9-4786-4CC1-8447-21DFCB23AC99}"/>
    <cellStyle name="Millares 27 2" xfId="145" xr:uid="{AA8B95FD-C246-4B57-BD64-089018EEB1CD}"/>
    <cellStyle name="Millares 28" xfId="67" xr:uid="{AD19E835-D794-4D18-8624-13E399E0B790}"/>
    <cellStyle name="Millares 29" xfId="103" xr:uid="{1176F594-B175-40B9-A2E1-F151A8E027F0}"/>
    <cellStyle name="Millares 3" xfId="57" xr:uid="{00000000-0005-0000-0000-00002C000000}"/>
    <cellStyle name="Millares 3 2" xfId="75" xr:uid="{B6C29419-DCBD-485C-A856-8B4033FABF35}"/>
    <cellStyle name="Millares 4" xfId="76" xr:uid="{D94BE899-086B-44F6-A5ED-5513BC8AFBDF}"/>
    <cellStyle name="Millares 4 2" xfId="122" xr:uid="{995CF706-2D8A-4DA5-88F0-334B915148C4}"/>
    <cellStyle name="Millares 5" xfId="80" xr:uid="{FB31E208-5B36-47D2-889A-C06DC3C7816A}"/>
    <cellStyle name="Millares 5 2" xfId="124" xr:uid="{FA18354D-8A1C-4533-8813-9EA91C35BBA0}"/>
    <cellStyle name="Millares 6" xfId="79" xr:uid="{76283D5B-D5B1-4694-9FCA-B0C8A7AFF3A9}"/>
    <cellStyle name="Millares 6 2" xfId="123" xr:uid="{7B3B55E1-F501-4A62-A7D4-A475830DF48E}"/>
    <cellStyle name="Millares 7" xfId="83" xr:uid="{7E6765A2-69C6-46AB-9521-869AE17430D2}"/>
    <cellStyle name="Millares 7 2" xfId="127" xr:uid="{13E28E34-9CFB-49EA-B55E-5723BCE09F0C}"/>
    <cellStyle name="Millares 8" xfId="81" xr:uid="{D823C4A3-6CBF-46A9-8AB9-2FD5038F41F9}"/>
    <cellStyle name="Millares 8 2" xfId="125" xr:uid="{CE0C8162-F4B0-41FF-98E6-2F9515B1E101}"/>
    <cellStyle name="Millares 9" xfId="85" xr:uid="{FDB10440-10B6-42EF-93FB-DCABDAC77B27}"/>
    <cellStyle name="Millares 9 2" xfId="129" xr:uid="{2FC23D3B-64E1-4F8C-9EA7-B9D02E7DEC16}"/>
    <cellStyle name="Neutral" xfId="8" builtinId="28" customBuiltin="1"/>
    <cellStyle name="Normal" xfId="0" builtinId="0"/>
    <cellStyle name="Normal 12" xfId="46" xr:uid="{00000000-0005-0000-0000-00002F000000}"/>
    <cellStyle name="Normal 15" xfId="47" xr:uid="{00000000-0005-0000-0000-000030000000}"/>
    <cellStyle name="Normal 2" xfId="49" xr:uid="{00000000-0005-0000-0000-000031000000}"/>
    <cellStyle name="Normal 2 4" xfId="48" xr:uid="{00000000-0005-0000-0000-000032000000}"/>
    <cellStyle name="Normal 3" xfId="53" xr:uid="{00000000-0005-0000-0000-000033000000}"/>
    <cellStyle name="Normal 3 2" xfId="59" xr:uid="{52A95833-AD3D-4468-8C3C-E8E2DC9E73E9}"/>
    <cellStyle name="Normal 3 3" xfId="43" xr:uid="{00000000-0005-0000-0000-000034000000}"/>
    <cellStyle name="Normal 3 4" xfId="70" xr:uid="{1627B429-A51A-4DB1-9B3A-F25D69F88498}"/>
    <cellStyle name="Normal 4" xfId="102" xr:uid="{A421F2EE-92D6-4E9A-9746-2335321EA2A1}"/>
    <cellStyle name="Normal 5" xfId="66" xr:uid="{EC095524-B008-499A-876B-73490E5DC835}"/>
    <cellStyle name="Normal_Estados Fiscal 1999" xfId="44" xr:uid="{00000000-0005-0000-0000-000035000000}"/>
    <cellStyle name="Notas" xfId="15" builtinId="10" customBuiltin="1"/>
    <cellStyle name="Porcentaje" xfId="65" builtinId="5"/>
    <cellStyle name="Porcentaje 2" xfId="73" xr:uid="{9EBEB30D-5721-473C-9329-0F1DD0CB46BE}"/>
    <cellStyle name="Porcentaje 3" xfId="71" xr:uid="{46B401E1-60A2-4FCD-8C89-AB21107E96A9}"/>
    <cellStyle name="Porcentaje 4" xfId="68" xr:uid="{18C0C770-B3F6-4EE4-83FC-EA9B14676F33}"/>
    <cellStyle name="Salida" xfId="10" builtinId="21" customBuiltin="1"/>
    <cellStyle name="Texto de advertencia" xfId="14" builtinId="11" customBuiltin="1"/>
    <cellStyle name="Texto explicativo" xfId="16" builtinId="53" customBuiltin="1"/>
    <cellStyle name="Título 2" xfId="3" builtinId="17" customBuiltin="1"/>
    <cellStyle name="Título 3" xfId="4" builtinId="18" customBuiltin="1"/>
    <cellStyle name="Título 4" xfId="42" xr:uid="{00000000-0005-0000-0000-000038000000}"/>
    <cellStyle name="Total" xfId="17" builtinId="25" customBuiltin="1"/>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1" defaultTableStyle="TableStyleMedium2" defaultPivotStyle="PivotStyleLight16">
    <tableStyle name="PivotStyleLight20 2" table="0" count="11" xr9:uid="{7B076699-A1DD-4C30-8FBA-2D0CB77DA137}">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BAD40F"/>
      <color rgb="FFFFFFCC"/>
      <color rgb="FFCC0099"/>
      <color rgb="FFFFCCCC"/>
      <color rgb="FFCCFFFF"/>
      <color rgb="FF66FFFF"/>
      <color rgb="FF006699"/>
      <color rgb="FF336699"/>
      <color rgb="FFFDE7F8"/>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147635</xdr:colOff>
      <xdr:row>1</xdr:row>
      <xdr:rowOff>80964</xdr:rowOff>
    </xdr:from>
    <xdr:to>
      <xdr:col>4</xdr:col>
      <xdr:colOff>133349</xdr:colOff>
      <xdr:row>3</xdr:row>
      <xdr:rowOff>128588</xdr:rowOff>
    </xdr:to>
    <xdr:pic>
      <xdr:nvPicPr>
        <xdr:cNvPr id="5" name="Imagen 4">
          <a:extLst>
            <a:ext uri="{FF2B5EF4-FFF2-40B4-BE49-F238E27FC236}">
              <a16:creationId xmlns:a16="http://schemas.microsoft.com/office/drawing/2014/main" id="{9062E1E5-59D5-4EBE-BFB3-A329798897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5" y="261939"/>
          <a:ext cx="3081339" cy="695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205105</xdr:colOff>
      <xdr:row>3</xdr:row>
      <xdr:rowOff>123825</xdr:rowOff>
    </xdr:to>
    <xdr:pic>
      <xdr:nvPicPr>
        <xdr:cNvPr id="3" name="Imagen 2">
          <a:extLst>
            <a:ext uri="{FF2B5EF4-FFF2-40B4-BE49-F238E27FC236}">
              <a16:creationId xmlns:a16="http://schemas.microsoft.com/office/drawing/2014/main" id="{F8EBD079-7F4B-4E5A-84C1-6E88E78209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6675"/>
          <a:ext cx="2443480"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112322</xdr:colOff>
      <xdr:row>3</xdr:row>
      <xdr:rowOff>69274</xdr:rowOff>
    </xdr:from>
    <xdr:to>
      <xdr:col>1</xdr:col>
      <xdr:colOff>2555802</xdr:colOff>
      <xdr:row>5</xdr:row>
      <xdr:rowOff>197474</xdr:rowOff>
    </xdr:to>
    <xdr:pic>
      <xdr:nvPicPr>
        <xdr:cNvPr id="5" name="Imagen 4">
          <a:extLst>
            <a:ext uri="{FF2B5EF4-FFF2-40B4-BE49-F238E27FC236}">
              <a16:creationId xmlns:a16="http://schemas.microsoft.com/office/drawing/2014/main" id="{A3BC773F-02B4-44CC-BDCF-264A093800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9151" y="700645"/>
          <a:ext cx="2443480" cy="5200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40822</xdr:colOff>
      <xdr:row>0</xdr:row>
      <xdr:rowOff>81643</xdr:rowOff>
    </xdr:from>
    <xdr:to>
      <xdr:col>1</xdr:col>
      <xdr:colOff>2484302</xdr:colOff>
      <xdr:row>3</xdr:row>
      <xdr:rowOff>12247</xdr:rowOff>
    </xdr:to>
    <xdr:pic>
      <xdr:nvPicPr>
        <xdr:cNvPr id="4" name="Imagen 3">
          <a:extLst>
            <a:ext uri="{FF2B5EF4-FFF2-40B4-BE49-F238E27FC236}">
              <a16:creationId xmlns:a16="http://schemas.microsoft.com/office/drawing/2014/main" id="{FDECF16C-1355-459C-AFAF-07815AC2E5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322" y="81643"/>
          <a:ext cx="2443480"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2443480</xdr:colOff>
      <xdr:row>3</xdr:row>
      <xdr:rowOff>134711</xdr:rowOff>
    </xdr:to>
    <xdr:pic>
      <xdr:nvPicPr>
        <xdr:cNvPr id="5" name="Imagen 4">
          <a:extLst>
            <a:ext uri="{FF2B5EF4-FFF2-40B4-BE49-F238E27FC236}">
              <a16:creationId xmlns:a16="http://schemas.microsoft.com/office/drawing/2014/main" id="{0EDD613D-3A89-4183-9BB5-AA9F284A51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 y="204107"/>
          <a:ext cx="2443480" cy="54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103909</xdr:colOff>
      <xdr:row>1</xdr:row>
      <xdr:rowOff>173183</xdr:rowOff>
    </xdr:from>
    <xdr:to>
      <xdr:col>1</xdr:col>
      <xdr:colOff>2591922</xdr:colOff>
      <xdr:row>4</xdr:row>
      <xdr:rowOff>92653</xdr:rowOff>
    </xdr:to>
    <xdr:pic>
      <xdr:nvPicPr>
        <xdr:cNvPr id="5" name="Imagen 4">
          <a:extLst>
            <a:ext uri="{FF2B5EF4-FFF2-40B4-BE49-F238E27FC236}">
              <a16:creationId xmlns:a16="http://schemas.microsoft.com/office/drawing/2014/main" id="{19D9030E-26B0-4D8F-A2B3-8E33D64A07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364" y="381001"/>
          <a:ext cx="2443480" cy="542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2</xdr:row>
      <xdr:rowOff>108857</xdr:rowOff>
    </xdr:from>
    <xdr:to>
      <xdr:col>4</xdr:col>
      <xdr:colOff>769802</xdr:colOff>
      <xdr:row>5</xdr:row>
      <xdr:rowOff>3175</xdr:rowOff>
    </xdr:to>
    <xdr:pic>
      <xdr:nvPicPr>
        <xdr:cNvPr id="4" name="Imagen 3">
          <a:extLst>
            <a:ext uri="{FF2B5EF4-FFF2-40B4-BE49-F238E27FC236}">
              <a16:creationId xmlns:a16="http://schemas.microsoft.com/office/drawing/2014/main" id="{E0EF2DF8-8882-4861-81BA-233D914299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9" y="489857"/>
          <a:ext cx="2443480" cy="542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86591</xdr:colOff>
      <xdr:row>0</xdr:row>
      <xdr:rowOff>0</xdr:rowOff>
    </xdr:from>
    <xdr:to>
      <xdr:col>1</xdr:col>
      <xdr:colOff>2530071</xdr:colOff>
      <xdr:row>2</xdr:row>
      <xdr:rowOff>152400</xdr:rowOff>
    </xdr:to>
    <xdr:pic>
      <xdr:nvPicPr>
        <xdr:cNvPr id="4" name="Imagen 3">
          <a:extLst>
            <a:ext uri="{FF2B5EF4-FFF2-40B4-BE49-F238E27FC236}">
              <a16:creationId xmlns:a16="http://schemas.microsoft.com/office/drawing/2014/main" id="{BA04C140-048A-4E72-95DA-20F84B2E3A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2443480" cy="5429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fpisa@avalon.com.py" TargetMode="External"/><Relationship Id="rId1" Type="http://schemas.openxmlformats.org/officeDocument/2006/relationships/hyperlink" Target="http://www.avalon.com.py/"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6.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drawing" Target="../drawings/drawing7.xml"/><Relationship Id="rId4"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drawing" Target="../drawings/drawing8.xml"/><Relationship Id="rId4"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O28"/>
  <sheetViews>
    <sheetView showGridLines="0" topLeftCell="A18" zoomScale="62" zoomScaleNormal="80" zoomScaleSheetLayoutView="80" workbookViewId="0"/>
  </sheetViews>
  <sheetFormatPr baseColWidth="10" defaultColWidth="11.5546875" defaultRowHeight="13.8"/>
  <cols>
    <col min="1" max="1" width="7.5546875" style="125" customWidth="1"/>
    <col min="2" max="2" width="22.109375" style="125" customWidth="1"/>
    <col min="3" max="7" width="11.5546875" style="125"/>
    <col min="8" max="8" width="11.5546875" style="125" customWidth="1"/>
    <col min="9" max="9" width="31.88671875" style="125" customWidth="1"/>
    <col min="10" max="16384" width="11.5546875" style="125"/>
  </cols>
  <sheetData>
    <row r="2" spans="2:15" ht="25.5" customHeight="1">
      <c r="B2" s="171"/>
      <c r="C2" s="171"/>
      <c r="D2" s="171"/>
      <c r="E2" s="575" t="s">
        <v>936</v>
      </c>
      <c r="F2" s="575"/>
      <c r="G2" s="575"/>
      <c r="H2" s="575"/>
      <c r="I2" s="575"/>
      <c r="J2" s="575"/>
      <c r="K2" s="575"/>
      <c r="L2" s="575"/>
      <c r="M2" s="575"/>
      <c r="N2" s="575"/>
      <c r="O2" s="575"/>
    </row>
    <row r="3" spans="2:15" ht="25.5" customHeight="1">
      <c r="B3" s="171"/>
      <c r="C3" s="171"/>
      <c r="D3" s="171"/>
      <c r="E3" s="575"/>
      <c r="F3" s="575"/>
      <c r="G3" s="575"/>
      <c r="H3" s="575"/>
      <c r="I3" s="575"/>
      <c r="J3" s="575"/>
      <c r="K3" s="575"/>
      <c r="L3" s="575"/>
      <c r="M3" s="575"/>
      <c r="N3" s="575"/>
      <c r="O3" s="575"/>
    </row>
    <row r="4" spans="2:15" ht="25.5" customHeight="1">
      <c r="B4" s="171"/>
      <c r="C4" s="171"/>
      <c r="D4" s="171"/>
      <c r="E4" s="575"/>
      <c r="F4" s="575"/>
      <c r="G4" s="575"/>
      <c r="H4" s="575"/>
      <c r="I4" s="575"/>
      <c r="J4" s="575"/>
      <c r="K4" s="575"/>
      <c r="L4" s="575"/>
      <c r="M4" s="575"/>
      <c r="N4" s="575"/>
      <c r="O4" s="575"/>
    </row>
    <row r="5" spans="2:15" ht="25.5" customHeight="1">
      <c r="B5" s="171"/>
      <c r="C5" s="171"/>
      <c r="D5" s="171"/>
      <c r="E5" s="575"/>
      <c r="F5" s="575"/>
      <c r="G5" s="575"/>
      <c r="H5" s="575"/>
      <c r="I5" s="575"/>
      <c r="J5" s="575"/>
      <c r="K5" s="575"/>
      <c r="L5" s="575"/>
      <c r="M5" s="575"/>
      <c r="N5" s="575"/>
      <c r="O5" s="575"/>
    </row>
    <row r="6" spans="2:15" ht="25.5" customHeight="1">
      <c r="B6" s="171"/>
      <c r="C6" s="171"/>
      <c r="D6" s="171"/>
      <c r="E6" s="575"/>
      <c r="F6" s="575"/>
      <c r="G6" s="575"/>
      <c r="H6" s="575"/>
      <c r="I6" s="575"/>
      <c r="J6" s="575"/>
      <c r="K6" s="575"/>
      <c r="L6" s="575"/>
      <c r="M6" s="575"/>
      <c r="N6" s="575"/>
      <c r="O6" s="575"/>
    </row>
    <row r="7" spans="2:15" ht="25.5" customHeight="1">
      <c r="B7" s="171"/>
      <c r="C7" s="171"/>
      <c r="D7" s="171"/>
      <c r="E7" s="575"/>
      <c r="F7" s="575"/>
      <c r="G7" s="575"/>
      <c r="H7" s="575"/>
      <c r="I7" s="575"/>
      <c r="J7" s="575"/>
      <c r="K7" s="575"/>
      <c r="L7" s="575"/>
      <c r="M7" s="575"/>
      <c r="N7" s="575"/>
      <c r="O7" s="575"/>
    </row>
    <row r="8" spans="2:15" ht="18" customHeight="1">
      <c r="C8" s="152"/>
    </row>
    <row r="9" spans="2:15" ht="18" customHeight="1">
      <c r="B9" s="576" t="s">
        <v>1026</v>
      </c>
      <c r="C9" s="576"/>
      <c r="D9" s="576"/>
      <c r="E9" s="576"/>
      <c r="F9" s="576"/>
      <c r="G9" s="576"/>
      <c r="H9" s="576"/>
      <c r="I9" s="576"/>
      <c r="J9" s="576"/>
      <c r="K9" s="576"/>
      <c r="L9" s="576"/>
      <c r="M9" s="576"/>
      <c r="N9" s="576"/>
      <c r="O9" s="576"/>
    </row>
    <row r="10" spans="2:15" ht="25.5" customHeight="1">
      <c r="B10" s="576" t="s">
        <v>1262</v>
      </c>
      <c r="C10" s="576"/>
      <c r="D10" s="576"/>
      <c r="E10" s="576"/>
      <c r="F10" s="576"/>
      <c r="G10" s="576"/>
      <c r="H10" s="576"/>
      <c r="I10" s="576"/>
      <c r="J10" s="576"/>
      <c r="K10" s="576"/>
      <c r="L10" s="576"/>
      <c r="M10" s="576"/>
      <c r="N10" s="576"/>
      <c r="O10" s="576"/>
    </row>
    <row r="11" spans="2:15" ht="18" customHeight="1" thickBot="1"/>
    <row r="12" spans="2:15" ht="18" customHeight="1">
      <c r="B12" s="172"/>
      <c r="C12" s="172"/>
      <c r="D12" s="172"/>
      <c r="E12" s="172"/>
      <c r="F12" s="172"/>
      <c r="G12" s="172"/>
      <c r="H12" s="172"/>
      <c r="I12" s="172"/>
      <c r="J12" s="172"/>
      <c r="K12" s="172"/>
      <c r="L12" s="172"/>
      <c r="M12" s="172"/>
      <c r="N12" s="172"/>
      <c r="O12" s="172"/>
    </row>
    <row r="13" spans="2:15" ht="18" customHeight="1">
      <c r="O13" s="173" t="s">
        <v>232</v>
      </c>
    </row>
    <row r="14" spans="2:15" ht="17.399999999999999">
      <c r="B14" s="174" t="s">
        <v>233</v>
      </c>
      <c r="C14" s="174"/>
      <c r="O14" s="175">
        <v>1</v>
      </c>
    </row>
    <row r="15" spans="2:15" ht="17.399999999999999">
      <c r="B15" s="174"/>
      <c r="C15" s="174"/>
      <c r="O15" s="176"/>
    </row>
    <row r="16" spans="2:15" ht="17.399999999999999">
      <c r="B16" s="174" t="s">
        <v>234</v>
      </c>
      <c r="C16" s="174"/>
      <c r="O16" s="175">
        <v>2</v>
      </c>
    </row>
    <row r="17" spans="2:15" ht="17.399999999999999">
      <c r="B17" s="174"/>
      <c r="C17" s="174"/>
      <c r="O17" s="176"/>
    </row>
    <row r="18" spans="2:15" ht="17.399999999999999">
      <c r="B18" s="174" t="s">
        <v>235</v>
      </c>
      <c r="C18" s="174"/>
      <c r="O18" s="175">
        <v>3</v>
      </c>
    </row>
    <row r="19" spans="2:15" ht="17.399999999999999">
      <c r="B19" s="174"/>
      <c r="C19" s="174"/>
      <c r="O19" s="176"/>
    </row>
    <row r="20" spans="2:15" ht="17.399999999999999">
      <c r="B20" s="174" t="s">
        <v>236</v>
      </c>
      <c r="C20" s="174"/>
      <c r="O20" s="175">
        <v>4</v>
      </c>
    </row>
    <row r="21" spans="2:15" ht="17.399999999999999">
      <c r="B21" s="174"/>
      <c r="C21" s="174"/>
      <c r="O21" s="176"/>
    </row>
    <row r="22" spans="2:15" ht="17.399999999999999">
      <c r="B22" s="174" t="s">
        <v>237</v>
      </c>
      <c r="C22" s="174"/>
      <c r="O22" s="175">
        <v>5</v>
      </c>
    </row>
    <row r="23" spans="2:15" ht="17.399999999999999">
      <c r="B23" s="174"/>
      <c r="C23" s="174"/>
      <c r="O23" s="176"/>
    </row>
    <row r="24" spans="2:15" ht="17.399999999999999">
      <c r="B24" s="174" t="s">
        <v>934</v>
      </c>
      <c r="C24" s="174"/>
      <c r="O24" s="175">
        <v>6</v>
      </c>
    </row>
    <row r="25" spans="2:15" ht="17.399999999999999">
      <c r="B25" s="174"/>
      <c r="C25" s="174"/>
      <c r="O25" s="176"/>
    </row>
    <row r="26" spans="2:15" ht="17.399999999999999">
      <c r="B26" s="174" t="s">
        <v>935</v>
      </c>
      <c r="C26" s="174"/>
      <c r="O26" s="175">
        <v>7</v>
      </c>
    </row>
    <row r="27" spans="2:15">
      <c r="O27" s="176"/>
    </row>
    <row r="28" spans="2:15" ht="14.4" thickBot="1">
      <c r="B28" s="177"/>
      <c r="C28" s="177"/>
      <c r="D28" s="177"/>
      <c r="E28" s="177"/>
      <c r="F28" s="177"/>
      <c r="G28" s="177"/>
      <c r="H28" s="177"/>
      <c r="I28" s="177"/>
      <c r="J28" s="177"/>
      <c r="K28" s="177"/>
      <c r="L28" s="177"/>
      <c r="M28" s="177"/>
      <c r="N28" s="177"/>
      <c r="O28" s="178"/>
    </row>
  </sheetData>
  <mergeCells count="3">
    <mergeCell ref="E2:O7"/>
    <mergeCell ref="B9:O9"/>
    <mergeCell ref="B10:O10"/>
  </mergeCells>
  <hyperlinks>
    <hyperlink ref="O14" location="'Información general'!A1" display="'Información general'!A1" xr:uid="{38C8041B-D272-4F10-8B17-386133BAB921}"/>
    <hyperlink ref="O16" location="'Balance General'!A1" display="'Balance General'!A1" xr:uid="{8BC22EC3-B7AB-427C-9A1E-161CE192F6DD}"/>
    <hyperlink ref="O18" location="'Estado de Resultados'!A1" display="'Estado de Resultados'!A1" xr:uid="{049C5795-DF6A-4C90-B869-493F5BAAE471}"/>
    <hyperlink ref="O20" location="'Flujo de Efectivo'!A1" display="'Flujo de Efectivo'!A1" xr:uid="{671BBF7D-7868-49E3-A58C-BE267954F167}"/>
    <hyperlink ref="O22" location="'Variación Patrimonio Neto'!A1" display="'Variación Patrimonio Neto'!A1" xr:uid="{198A932E-51E4-46E2-B3DA-96E71AE2CE7A}"/>
    <hyperlink ref="O24" location="'Notas 1 a Nota 3'!A1" display="'Notas 1 a Nota 3'!A1" xr:uid="{7F9C8D14-E39A-4EE7-94EC-8A2CC7288D03}"/>
    <hyperlink ref="O26" location="'Nota 4 a Nota 10'!A1" display="'Nota 4 a Nota 10'!A1" xr:uid="{DE0DB3DB-E580-4B21-A264-07CCA6A5254E}"/>
  </hyperlinks>
  <pageMargins left="0.7" right="0.7" top="0.75" bottom="0.75" header="0.3" footer="0.3"/>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67B3F-E451-4F8C-9935-F7B33748FF16}">
  <sheetPr>
    <tabColor rgb="FFFFCCCC"/>
  </sheetPr>
  <dimension ref="A1:E223"/>
  <sheetViews>
    <sheetView showGridLines="0" topLeftCell="A67" zoomScaleNormal="100" workbookViewId="0">
      <selection activeCell="C74" sqref="C74"/>
    </sheetView>
  </sheetViews>
  <sheetFormatPr baseColWidth="10" defaultColWidth="11.44140625" defaultRowHeight="14.4"/>
  <cols>
    <col min="1" max="1" width="11" bestFit="1" customWidth="1"/>
    <col min="2" max="2" width="37.33203125" customWidth="1"/>
    <col min="3" max="3" width="20.5546875" style="224" bestFit="1" customWidth="1"/>
    <col min="4" max="4" width="13.5546875" style="225" bestFit="1" customWidth="1"/>
    <col min="5" max="5" width="10.44140625" bestFit="1" customWidth="1"/>
  </cols>
  <sheetData>
    <row r="1" spans="1:5">
      <c r="A1" s="51"/>
      <c r="B1" s="52" t="s">
        <v>913</v>
      </c>
      <c r="C1" s="521"/>
      <c r="D1" s="522"/>
      <c r="E1" s="48"/>
    </row>
    <row r="2" spans="1:5">
      <c r="A2" s="54"/>
      <c r="B2" s="55" t="s">
        <v>85</v>
      </c>
      <c r="C2" s="523"/>
      <c r="D2" s="522"/>
      <c r="E2" s="48"/>
    </row>
    <row r="3" spans="1:5">
      <c r="A3" s="524"/>
      <c r="B3" s="525" t="s">
        <v>1318</v>
      </c>
      <c r="C3" s="521"/>
      <c r="D3" s="522"/>
      <c r="E3" s="48"/>
    </row>
    <row r="4" spans="1:5" s="529" customFormat="1">
      <c r="A4" s="526" t="s">
        <v>1</v>
      </c>
      <c r="B4" s="526" t="s">
        <v>38</v>
      </c>
      <c r="C4" s="527" t="s">
        <v>158</v>
      </c>
      <c r="D4" s="528" t="s">
        <v>161</v>
      </c>
      <c r="E4" s="526" t="s">
        <v>162</v>
      </c>
    </row>
    <row r="5" spans="1:5">
      <c r="A5" s="81">
        <v>1</v>
      </c>
      <c r="B5" s="63" t="s">
        <v>3</v>
      </c>
      <c r="C5" s="222">
        <v>6413233745</v>
      </c>
      <c r="D5" s="223">
        <v>907357.62399999797</v>
      </c>
      <c r="E5" s="49">
        <f>VLOOKUP(A5,'Clasificación 09.2022'!$C:$C,1,FALSE)</f>
        <v>1</v>
      </c>
    </row>
    <row r="6" spans="1:5">
      <c r="A6" s="81">
        <v>11</v>
      </c>
      <c r="B6" s="63" t="s">
        <v>4</v>
      </c>
      <c r="C6" s="222">
        <v>6063654217</v>
      </c>
      <c r="D6" s="223">
        <v>856706.78999999911</v>
      </c>
      <c r="E6" s="49">
        <f>VLOOKUP(A6,'Clasificación 09.2022'!$C:$C,1,FALSE)</f>
        <v>11</v>
      </c>
    </row>
    <row r="7" spans="1:5">
      <c r="A7" s="81">
        <v>111</v>
      </c>
      <c r="B7" s="63" t="s">
        <v>5</v>
      </c>
      <c r="C7" s="222">
        <v>289221812</v>
      </c>
      <c r="D7" s="223">
        <v>40857.060000002384</v>
      </c>
      <c r="E7" s="49">
        <f>VLOOKUP(A7,'Clasificación 09.2022'!$C:$C,1,FALSE)</f>
        <v>111</v>
      </c>
    </row>
    <row r="8" spans="1:5">
      <c r="A8" s="81">
        <v>11111</v>
      </c>
      <c r="B8" s="63" t="s">
        <v>1032</v>
      </c>
      <c r="C8" s="222">
        <v>1247310</v>
      </c>
      <c r="D8" s="223">
        <v>176.19999999999982</v>
      </c>
      <c r="E8" s="49">
        <f>VLOOKUP(A8,'Clasificación 09.2022'!$C:$C,1,FALSE)</f>
        <v>11111</v>
      </c>
    </row>
    <row r="9" spans="1:5">
      <c r="A9" s="81">
        <v>111111</v>
      </c>
      <c r="B9" s="63" t="s">
        <v>1032</v>
      </c>
      <c r="C9" s="222">
        <v>1247310</v>
      </c>
      <c r="D9" s="223">
        <v>176.19999999999982</v>
      </c>
      <c r="E9" s="49">
        <f>VLOOKUP(A9,'Clasificación 09.2022'!$C:$C,1,FALSE)</f>
        <v>111111</v>
      </c>
    </row>
    <row r="10" spans="1:5">
      <c r="A10" s="81">
        <v>11111101</v>
      </c>
      <c r="B10" s="63" t="s">
        <v>1033</v>
      </c>
      <c r="C10" s="222">
        <v>1247310</v>
      </c>
      <c r="D10" s="223">
        <v>176.19999999999982</v>
      </c>
      <c r="E10" s="49">
        <f>VLOOKUP(A10,'Clasificación 09.2022'!$C:$C,1,FALSE)</f>
        <v>11111101</v>
      </c>
    </row>
    <row r="11" spans="1:5">
      <c r="A11" s="81">
        <v>11114</v>
      </c>
      <c r="B11" s="63" t="s">
        <v>16</v>
      </c>
      <c r="C11" s="222">
        <v>287974502</v>
      </c>
      <c r="D11" s="223">
        <v>40680.859999999404</v>
      </c>
      <c r="E11" s="49">
        <f>VLOOKUP(A11,'Clasificación 09.2022'!$C:$C,1,FALSE)</f>
        <v>11114</v>
      </c>
    </row>
    <row r="12" spans="1:5">
      <c r="A12" s="81">
        <v>111141</v>
      </c>
      <c r="B12" s="63" t="s">
        <v>325</v>
      </c>
      <c r="C12" s="222">
        <v>287974502</v>
      </c>
      <c r="D12" s="223">
        <v>40680.859999999404</v>
      </c>
      <c r="E12" s="49">
        <f>VLOOKUP(A12,'Clasificación 09.2022'!$C:$C,1,FALSE)</f>
        <v>111141</v>
      </c>
    </row>
    <row r="13" spans="1:5">
      <c r="A13" s="81">
        <v>11114101</v>
      </c>
      <c r="B13" s="63" t="s">
        <v>326</v>
      </c>
      <c r="C13" s="222">
        <v>196159930</v>
      </c>
      <c r="D13" s="223">
        <v>27710.629999998957</v>
      </c>
      <c r="E13" s="49">
        <f>VLOOKUP(A13,'Clasificación 09.2022'!$C:$C,1,FALSE)</f>
        <v>11114101</v>
      </c>
    </row>
    <row r="14" spans="1:5">
      <c r="A14" s="81">
        <v>11114102</v>
      </c>
      <c r="B14" s="63" t="s">
        <v>1034</v>
      </c>
      <c r="C14" s="222">
        <v>91814572</v>
      </c>
      <c r="D14" s="223">
        <v>12970.229999998584</v>
      </c>
      <c r="E14" s="49">
        <f>VLOOKUP(A14,'Clasificación 09.2022'!$C:$C,1,FALSE)</f>
        <v>11114102</v>
      </c>
    </row>
    <row r="15" spans="1:5">
      <c r="A15" s="81">
        <v>112</v>
      </c>
      <c r="B15" s="63" t="s">
        <v>327</v>
      </c>
      <c r="C15" s="222">
        <v>48840418</v>
      </c>
      <c r="D15" s="223">
        <v>6900</v>
      </c>
      <c r="E15" s="49">
        <f>VLOOKUP(A15,'Clasificación 09.2022'!$C:$C,1,FALSE)</f>
        <v>112</v>
      </c>
    </row>
    <row r="16" spans="1:5">
      <c r="A16" s="81">
        <v>11210</v>
      </c>
      <c r="B16" s="530" t="s">
        <v>1197</v>
      </c>
      <c r="C16" s="531">
        <v>-1</v>
      </c>
      <c r="D16" s="223">
        <v>0</v>
      </c>
      <c r="E16" s="49">
        <f>VLOOKUP(A16,'Clasificación 09.2022'!$C:$C,1,FALSE)</f>
        <v>11210</v>
      </c>
    </row>
    <row r="17" spans="1:5">
      <c r="A17" s="81">
        <v>112101</v>
      </c>
      <c r="B17" s="530" t="s">
        <v>1197</v>
      </c>
      <c r="C17" s="531">
        <v>-1</v>
      </c>
      <c r="D17" s="223">
        <v>0</v>
      </c>
      <c r="E17" s="49">
        <f>VLOOKUP(A17,'Clasificación 09.2022'!$C:$C,1,FALSE)</f>
        <v>112101</v>
      </c>
    </row>
    <row r="18" spans="1:5">
      <c r="A18" s="81">
        <v>11210102</v>
      </c>
      <c r="B18" s="530" t="s">
        <v>1198</v>
      </c>
      <c r="C18" s="531">
        <v>-1</v>
      </c>
      <c r="D18" s="223">
        <v>0</v>
      </c>
      <c r="E18" s="49">
        <f>VLOOKUP(A18,'Clasificación 09.2022'!$C:$C,1,FALSE)</f>
        <v>11210102</v>
      </c>
    </row>
    <row r="19" spans="1:5">
      <c r="A19" s="81">
        <v>11211</v>
      </c>
      <c r="B19" s="63" t="s">
        <v>328</v>
      </c>
      <c r="C19" s="222">
        <v>48840419</v>
      </c>
      <c r="D19" s="223">
        <v>6900</v>
      </c>
      <c r="E19" s="49">
        <f>VLOOKUP(A19,'Clasificación 09.2022'!$C:$C,1,FALSE)</f>
        <v>11211</v>
      </c>
    </row>
    <row r="20" spans="1:5">
      <c r="A20" s="81">
        <v>112111</v>
      </c>
      <c r="B20" s="63" t="s">
        <v>328</v>
      </c>
      <c r="C20" s="222">
        <v>48840419</v>
      </c>
      <c r="D20" s="223">
        <v>6900</v>
      </c>
      <c r="E20" s="49">
        <f>VLOOKUP(A20,'Clasificación 09.2022'!$C:$C,1,FALSE)</f>
        <v>112111</v>
      </c>
    </row>
    <row r="21" spans="1:5">
      <c r="A21" s="81">
        <v>11211102</v>
      </c>
      <c r="B21" s="63" t="s">
        <v>239</v>
      </c>
      <c r="C21" s="222">
        <v>48840419</v>
      </c>
      <c r="D21" s="223">
        <v>6900</v>
      </c>
      <c r="E21" s="49">
        <f>VLOOKUP(A21,'Clasificación 09.2022'!$C:$C,1,FALSE)</f>
        <v>11211102</v>
      </c>
    </row>
    <row r="22" spans="1:5" hidden="1">
      <c r="A22" s="81">
        <v>11212</v>
      </c>
      <c r="B22" s="63" t="s">
        <v>1035</v>
      </c>
      <c r="C22" s="222">
        <v>0</v>
      </c>
      <c r="D22" s="223">
        <v>0</v>
      </c>
      <c r="E22" s="49">
        <f>VLOOKUP(A22,'Clasificación 09.2022'!$C:$C,1,FALSE)</f>
        <v>11212</v>
      </c>
    </row>
    <row r="23" spans="1:5" hidden="1">
      <c r="A23" s="81">
        <v>112121</v>
      </c>
      <c r="B23" s="63" t="s">
        <v>1035</v>
      </c>
      <c r="C23" s="222">
        <v>0</v>
      </c>
      <c r="D23" s="223">
        <v>0</v>
      </c>
      <c r="E23" s="49">
        <f>VLOOKUP(A23,'Clasificación 09.2022'!$C:$C,1,FALSE)</f>
        <v>112121</v>
      </c>
    </row>
    <row r="24" spans="1:5" hidden="1">
      <c r="A24" s="81">
        <v>11212101</v>
      </c>
      <c r="B24" s="63" t="s">
        <v>1036</v>
      </c>
      <c r="C24" s="222">
        <v>0</v>
      </c>
      <c r="D24" s="223">
        <v>0</v>
      </c>
      <c r="E24" s="49">
        <f>VLOOKUP(A24,'Clasificación 09.2022'!$C:$C,1,FALSE)</f>
        <v>11212101</v>
      </c>
    </row>
    <row r="25" spans="1:5">
      <c r="A25" s="81">
        <v>114</v>
      </c>
      <c r="B25" s="63" t="s">
        <v>80</v>
      </c>
      <c r="C25" s="222">
        <v>5694846114</v>
      </c>
      <c r="D25" s="223">
        <v>804485.19</v>
      </c>
      <c r="E25" s="49">
        <f>VLOOKUP(A25,'Clasificación 09.2022'!$C:$C,1,FALSE)</f>
        <v>114</v>
      </c>
    </row>
    <row r="26" spans="1:5">
      <c r="A26" s="81">
        <v>11402</v>
      </c>
      <c r="B26" s="63" t="s">
        <v>940</v>
      </c>
      <c r="C26" s="222">
        <v>5694209132</v>
      </c>
      <c r="D26" s="223">
        <v>804395.21</v>
      </c>
      <c r="E26" s="49">
        <f>VLOOKUP(A26,'Clasificación 09.2022'!$C:$C,1,FALSE)</f>
        <v>11402</v>
      </c>
    </row>
    <row r="27" spans="1:5">
      <c r="A27" s="81">
        <v>114022</v>
      </c>
      <c r="B27" s="63" t="s">
        <v>941</v>
      </c>
      <c r="C27" s="222">
        <v>5600000000</v>
      </c>
      <c r="D27" s="223">
        <v>791086.71000000031</v>
      </c>
      <c r="E27" s="49">
        <f>VLOOKUP(A27,'Clasificación 09.2022'!$C:$C,1,FALSE)</f>
        <v>114022</v>
      </c>
    </row>
    <row r="28" spans="1:5">
      <c r="A28" s="81">
        <v>11402203</v>
      </c>
      <c r="B28" s="63" t="s">
        <v>942</v>
      </c>
      <c r="C28" s="222">
        <v>5600000000</v>
      </c>
      <c r="D28" s="223">
        <v>791086.71000000031</v>
      </c>
      <c r="E28" s="49">
        <f>VLOOKUP(A28,'Clasificación 09.2022'!$C:$C,1,FALSE)</f>
        <v>11402203</v>
      </c>
    </row>
    <row r="29" spans="1:5">
      <c r="A29" s="81">
        <v>1140220301</v>
      </c>
      <c r="B29" s="63" t="s">
        <v>943</v>
      </c>
      <c r="C29" s="222">
        <v>5600000000</v>
      </c>
      <c r="D29" s="223">
        <v>791086.71000000031</v>
      </c>
      <c r="E29" s="49">
        <f>VLOOKUP(A29,'Clasificación 09.2022'!$C:$C,1,FALSE)</f>
        <v>1140220301</v>
      </c>
    </row>
    <row r="30" spans="1:5">
      <c r="A30" s="81">
        <v>114025</v>
      </c>
      <c r="B30" s="63" t="s">
        <v>1076</v>
      </c>
      <c r="C30" s="222">
        <v>62622827</v>
      </c>
      <c r="D30" s="223">
        <v>8846.4499999999989</v>
      </c>
      <c r="E30" s="49">
        <f>VLOOKUP(A30,'Clasificación 09.2022'!$C:$C,1,FALSE)</f>
        <v>114025</v>
      </c>
    </row>
    <row r="31" spans="1:5">
      <c r="A31" s="81">
        <v>11402501</v>
      </c>
      <c r="B31" s="63" t="s">
        <v>945</v>
      </c>
      <c r="C31" s="222">
        <v>-14188</v>
      </c>
      <c r="D31" s="223">
        <v>-2</v>
      </c>
      <c r="E31" s="49">
        <f>VLOOKUP(A31,'Clasificación 09.2022'!$C:$C,1,FALSE)</f>
        <v>11402501</v>
      </c>
    </row>
    <row r="32" spans="1:5">
      <c r="A32" s="81">
        <v>1140250117</v>
      </c>
      <c r="B32" s="63" t="s">
        <v>946</v>
      </c>
      <c r="C32" s="222">
        <v>-14188</v>
      </c>
      <c r="D32" s="223">
        <v>-2</v>
      </c>
      <c r="E32" s="49">
        <f>VLOOKUP(A32,'Clasificación 09.2022'!$C:$C,1,FALSE)</f>
        <v>1140250117</v>
      </c>
    </row>
    <row r="33" spans="1:5">
      <c r="A33" s="81">
        <v>11402502</v>
      </c>
      <c r="B33" s="63" t="s">
        <v>1037</v>
      </c>
      <c r="C33" s="222">
        <v>62637015</v>
      </c>
      <c r="D33" s="223">
        <v>8848.4500000000007</v>
      </c>
      <c r="E33" s="49">
        <f>VLOOKUP(A33,'Clasificación 09.2022'!$C:$C,1,FALSE)</f>
        <v>11402502</v>
      </c>
    </row>
    <row r="34" spans="1:5">
      <c r="A34" s="81">
        <v>1140250205</v>
      </c>
      <c r="B34" s="63" t="s">
        <v>1038</v>
      </c>
      <c r="C34" s="222">
        <v>62637015</v>
      </c>
      <c r="D34" s="223">
        <v>8848.4500000000007</v>
      </c>
      <c r="E34" s="49">
        <f>VLOOKUP(A34,'Clasificación 09.2022'!$C:$C,1,FALSE)</f>
        <v>1140250205</v>
      </c>
    </row>
    <row r="35" spans="1:5">
      <c r="A35" s="81">
        <v>114026</v>
      </c>
      <c r="B35" s="63" t="s">
        <v>947</v>
      </c>
      <c r="C35" s="222">
        <v>31586305</v>
      </c>
      <c r="D35" s="223">
        <v>4462.0500000000466</v>
      </c>
      <c r="E35" s="49">
        <f>VLOOKUP(A35,'Clasificación 09.2022'!$C:$C,1,FALSE)</f>
        <v>114026</v>
      </c>
    </row>
    <row r="36" spans="1:5">
      <c r="A36" s="81">
        <v>11402601</v>
      </c>
      <c r="B36" s="63" t="s">
        <v>948</v>
      </c>
      <c r="C36" s="222">
        <v>1313071237</v>
      </c>
      <c r="D36" s="223">
        <v>185491.64</v>
      </c>
      <c r="E36" s="49">
        <f>VLOOKUP(A36,'Clasificación 09.2022'!$C:$C,1,FALSE)</f>
        <v>11402601</v>
      </c>
    </row>
    <row r="37" spans="1:5">
      <c r="A37" s="81">
        <v>1140260105</v>
      </c>
      <c r="B37" s="63" t="s">
        <v>949</v>
      </c>
      <c r="C37" s="222">
        <v>1313071237</v>
      </c>
      <c r="D37" s="223">
        <v>185491.64</v>
      </c>
      <c r="E37" s="49">
        <f>VLOOKUP(A37,'Clasificación 09.2022'!$C:$C,1,FALSE)</f>
        <v>1140260105</v>
      </c>
    </row>
    <row r="38" spans="1:5">
      <c r="A38" s="81">
        <v>11402602</v>
      </c>
      <c r="B38" s="63" t="s">
        <v>950</v>
      </c>
      <c r="C38" s="222">
        <v>-1281484932</v>
      </c>
      <c r="D38" s="223">
        <v>-181029.59000000003</v>
      </c>
      <c r="E38" s="49">
        <f>VLOOKUP(A38,'Clasificación 09.2022'!$C:$C,1,FALSE)</f>
        <v>11402602</v>
      </c>
    </row>
    <row r="39" spans="1:5">
      <c r="A39" s="81">
        <v>1140260205</v>
      </c>
      <c r="B39" s="63" t="s">
        <v>951</v>
      </c>
      <c r="C39" s="222">
        <v>-1281484932</v>
      </c>
      <c r="D39" s="223">
        <v>-181029.59000000003</v>
      </c>
      <c r="E39" s="49">
        <f>VLOOKUP(A39,'Clasificación 09.2022'!$C:$C,1,FALSE)</f>
        <v>1140260205</v>
      </c>
    </row>
    <row r="40" spans="1:5">
      <c r="A40" s="81">
        <v>11407</v>
      </c>
      <c r="B40" s="530" t="s">
        <v>338</v>
      </c>
      <c r="C40" s="531">
        <v>636982</v>
      </c>
      <c r="D40" s="532">
        <v>89.980000000039581</v>
      </c>
      <c r="E40" s="49">
        <f>VLOOKUP(A40,'Clasificación 09.2022'!$C:$C,1,FALSE)</f>
        <v>11407</v>
      </c>
    </row>
    <row r="41" spans="1:5">
      <c r="A41" s="81">
        <v>114071</v>
      </c>
      <c r="B41" s="530" t="s">
        <v>339</v>
      </c>
      <c r="C41" s="531">
        <v>636982</v>
      </c>
      <c r="D41" s="532">
        <v>89.980000000039581</v>
      </c>
      <c r="E41" s="49">
        <f>VLOOKUP(A41,'Clasificación 09.2022'!$C:$C,1,FALSE)</f>
        <v>114071</v>
      </c>
    </row>
    <row r="42" spans="1:5">
      <c r="A42" s="81">
        <v>11407101</v>
      </c>
      <c r="B42" s="530" t="s">
        <v>1199</v>
      </c>
      <c r="C42" s="531">
        <v>636982</v>
      </c>
      <c r="D42" s="532">
        <v>89.980000000039581</v>
      </c>
      <c r="E42" s="49">
        <f>VLOOKUP(A42,'Clasificación 09.2022'!$C:$C,1,FALSE)</f>
        <v>11407101</v>
      </c>
    </row>
    <row r="43" spans="1:5">
      <c r="A43" s="81">
        <v>119</v>
      </c>
      <c r="B43" s="63" t="s">
        <v>1039</v>
      </c>
      <c r="C43" s="222">
        <v>30745873</v>
      </c>
      <c r="D43" s="223">
        <v>4464.54</v>
      </c>
      <c r="E43" s="49">
        <f>VLOOKUP(A43,'Clasificación 09.2022'!$C:$C,1,FALSE)</f>
        <v>119</v>
      </c>
    </row>
    <row r="44" spans="1:5">
      <c r="A44" s="81">
        <v>11901</v>
      </c>
      <c r="B44" s="63" t="s">
        <v>1040</v>
      </c>
      <c r="C44" s="222">
        <v>30745873</v>
      </c>
      <c r="D44" s="223">
        <v>4464.54</v>
      </c>
      <c r="E44" s="49">
        <f>VLOOKUP(A44,'Clasificación 09.2022'!$C:$C,1,FALSE)</f>
        <v>11901</v>
      </c>
    </row>
    <row r="45" spans="1:5">
      <c r="A45" s="81">
        <v>119013</v>
      </c>
      <c r="B45" s="63" t="s">
        <v>1041</v>
      </c>
      <c r="C45" s="222">
        <v>30745873</v>
      </c>
      <c r="D45" s="223">
        <v>4464.54</v>
      </c>
      <c r="E45" s="49">
        <f>VLOOKUP(A45,'Clasificación 09.2022'!$C:$C,1,FALSE)</f>
        <v>119013</v>
      </c>
    </row>
    <row r="46" spans="1:5">
      <c r="A46" s="81">
        <v>11901303</v>
      </c>
      <c r="B46" s="63" t="s">
        <v>1042</v>
      </c>
      <c r="C46" s="222">
        <v>660380</v>
      </c>
      <c r="D46" s="223">
        <v>94.660000000000025</v>
      </c>
      <c r="E46" s="49">
        <f>VLOOKUP(A46,'Clasificación 09.2022'!$C:$C,1,FALSE)</f>
        <v>11901303</v>
      </c>
    </row>
    <row r="47" spans="1:5">
      <c r="A47" s="81">
        <v>11901304</v>
      </c>
      <c r="B47" s="63" t="s">
        <v>1090</v>
      </c>
      <c r="C47" s="222">
        <v>1395201</v>
      </c>
      <c r="D47" s="223">
        <v>203.22000000000003</v>
      </c>
      <c r="E47" s="81">
        <v>11901304</v>
      </c>
    </row>
    <row r="48" spans="1:5">
      <c r="A48" s="81">
        <v>11901305</v>
      </c>
      <c r="B48" s="63" t="s">
        <v>1200</v>
      </c>
      <c r="C48" s="222">
        <v>28690292</v>
      </c>
      <c r="D48" s="223">
        <f>4166.66</f>
        <v>4166.66</v>
      </c>
      <c r="E48" s="81">
        <v>11901305</v>
      </c>
    </row>
    <row r="49" spans="1:5">
      <c r="A49" s="81">
        <v>12</v>
      </c>
      <c r="B49" s="63" t="s">
        <v>7</v>
      </c>
      <c r="C49" s="222">
        <v>349579528</v>
      </c>
      <c r="D49" s="223">
        <v>50650.834000000003</v>
      </c>
      <c r="E49" s="49">
        <f>VLOOKUP(A49,'Clasificación 09.2022'!$C:$C,1,FALSE)</f>
        <v>12</v>
      </c>
    </row>
    <row r="50" spans="1:5">
      <c r="A50" s="81">
        <v>127</v>
      </c>
      <c r="B50" s="63" t="s">
        <v>329</v>
      </c>
      <c r="C50" s="222">
        <v>35807581</v>
      </c>
      <c r="D50" s="223">
        <v>5211.04</v>
      </c>
      <c r="E50" s="49">
        <f>VLOOKUP(A50,'Clasificación 09.2022'!$C:$C,1,FALSE)</f>
        <v>127</v>
      </c>
    </row>
    <row r="51" spans="1:5">
      <c r="A51" s="81">
        <v>12701</v>
      </c>
      <c r="B51" s="63" t="s">
        <v>330</v>
      </c>
      <c r="C51" s="222">
        <v>35807581</v>
      </c>
      <c r="D51" s="223">
        <v>5211.04</v>
      </c>
      <c r="E51" s="49">
        <f>VLOOKUP(A51,'Clasificación 09.2022'!$C:$C,1,FALSE)</f>
        <v>12701</v>
      </c>
    </row>
    <row r="52" spans="1:5">
      <c r="A52" s="81">
        <v>127011</v>
      </c>
      <c r="B52" s="63" t="s">
        <v>331</v>
      </c>
      <c r="C52" s="222">
        <v>44744705</v>
      </c>
      <c r="D52" s="223">
        <v>6504.15</v>
      </c>
      <c r="E52" s="49">
        <f>VLOOKUP(A52,'Clasificación 09.2022'!$C:$C,1,FALSE)</f>
        <v>127011</v>
      </c>
    </row>
    <row r="53" spans="1:5">
      <c r="A53" s="81">
        <v>12701104</v>
      </c>
      <c r="B53" s="63" t="s">
        <v>332</v>
      </c>
      <c r="C53" s="222">
        <v>44744705</v>
      </c>
      <c r="D53" s="223">
        <v>6504.15</v>
      </c>
      <c r="E53" s="49">
        <f>VLOOKUP(A53,'Clasificación 09.2022'!$C:$C,1,FALSE)</f>
        <v>12701104</v>
      </c>
    </row>
    <row r="54" spans="1:5">
      <c r="A54" s="81">
        <v>127012</v>
      </c>
      <c r="B54" s="63" t="s">
        <v>1043</v>
      </c>
      <c r="C54" s="222">
        <v>-8937124</v>
      </c>
      <c r="D54" s="223">
        <v>-1293.1099999999999</v>
      </c>
      <c r="E54" s="49">
        <f>VLOOKUP(A54,'Clasificación 09.2022'!$C:$C,1,FALSE)</f>
        <v>127012</v>
      </c>
    </row>
    <row r="55" spans="1:5">
      <c r="A55" s="81">
        <v>12701204</v>
      </c>
      <c r="B55" s="63" t="s">
        <v>1044</v>
      </c>
      <c r="C55" s="222">
        <v>-8937124</v>
      </c>
      <c r="D55" s="223">
        <v>-1293.1099999999999</v>
      </c>
      <c r="E55" s="49">
        <f>VLOOKUP(A55,'Clasificación 09.2022'!$C:$C,1,FALSE)</f>
        <v>12701204</v>
      </c>
    </row>
    <row r="56" spans="1:5">
      <c r="A56" s="81">
        <v>128</v>
      </c>
      <c r="B56" s="63" t="s">
        <v>333</v>
      </c>
      <c r="C56" s="222">
        <v>313771947</v>
      </c>
      <c r="D56" s="223">
        <v>45439.794000000002</v>
      </c>
      <c r="E56" s="49">
        <f>VLOOKUP(A56,'Clasificación 09.2022'!$C:$C,1,FALSE)</f>
        <v>128</v>
      </c>
    </row>
    <row r="57" spans="1:5">
      <c r="A57" s="81">
        <v>12801</v>
      </c>
      <c r="B57" s="63" t="s">
        <v>334</v>
      </c>
      <c r="C57" s="222">
        <v>313771947</v>
      </c>
      <c r="D57" s="223">
        <v>45439.794000000002</v>
      </c>
      <c r="E57" s="49">
        <f>VLOOKUP(A57,'Clasificación 09.2022'!$C:$C,1,FALSE)</f>
        <v>12801</v>
      </c>
    </row>
    <row r="58" spans="1:5">
      <c r="A58" s="81">
        <v>128012</v>
      </c>
      <c r="B58" s="63" t="s">
        <v>952</v>
      </c>
      <c r="C58" s="222">
        <v>158500825</v>
      </c>
      <c r="D58" s="223">
        <v>22937.48</v>
      </c>
      <c r="E58" s="49">
        <f>VLOOKUP(A58,'Clasificación 09.2022'!$C:$C,1,FALSE)</f>
        <v>128012</v>
      </c>
    </row>
    <row r="59" spans="1:5">
      <c r="A59" s="81">
        <v>12801202</v>
      </c>
      <c r="B59" s="63" t="s">
        <v>1201</v>
      </c>
      <c r="C59" s="222">
        <v>14142273</v>
      </c>
      <c r="D59" s="223">
        <f>2057.48</f>
        <v>2057.48</v>
      </c>
      <c r="E59" s="49">
        <v>12801202</v>
      </c>
    </row>
    <row r="60" spans="1:5">
      <c r="A60" s="81">
        <v>12801203</v>
      </c>
      <c r="B60" s="63" t="s">
        <v>953</v>
      </c>
      <c r="C60" s="222">
        <v>144358552</v>
      </c>
      <c r="D60" s="223">
        <v>20880</v>
      </c>
      <c r="E60" s="49">
        <f>VLOOKUP(A60,'Clasificación 09.2022'!$C:$C,1,FALSE)</f>
        <v>12801203</v>
      </c>
    </row>
    <row r="61" spans="1:5">
      <c r="A61" s="81">
        <v>128014</v>
      </c>
      <c r="B61" s="63" t="s">
        <v>335</v>
      </c>
      <c r="C61" s="222">
        <v>206960777</v>
      </c>
      <c r="D61" s="223">
        <v>29988.423999999999</v>
      </c>
      <c r="E61" s="49">
        <f>VLOOKUP(A61,'Clasificación 09.2022'!$C:$C,1,FALSE)</f>
        <v>128014</v>
      </c>
    </row>
    <row r="62" spans="1:5">
      <c r="A62" s="81">
        <v>12801401</v>
      </c>
      <c r="B62" s="63" t="s">
        <v>336</v>
      </c>
      <c r="C62" s="222">
        <v>206960777</v>
      </c>
      <c r="D62" s="223">
        <v>29988.423999999999</v>
      </c>
      <c r="E62" s="49">
        <f>VLOOKUP(A62,'Clasificación 09.2022'!$C:$C,1,FALSE)</f>
        <v>12801401</v>
      </c>
    </row>
    <row r="63" spans="1:5">
      <c r="A63" s="81">
        <v>128017</v>
      </c>
      <c r="B63" s="63" t="s">
        <v>1045</v>
      </c>
      <c r="C63" s="222">
        <v>-51689655</v>
      </c>
      <c r="D63" s="223">
        <v>-7486.11</v>
      </c>
      <c r="E63" s="49">
        <f>VLOOKUP(A63,'Clasificación 09.2022'!$C:$C,1,FALSE)</f>
        <v>128017</v>
      </c>
    </row>
    <row r="64" spans="1:5">
      <c r="A64" s="81">
        <v>12801703</v>
      </c>
      <c r="B64" s="63" t="s">
        <v>1046</v>
      </c>
      <c r="C64" s="222">
        <v>-38805147</v>
      </c>
      <c r="D64" s="223">
        <v>-5623.11</v>
      </c>
      <c r="E64" s="49">
        <f>VLOOKUP(A64,'Clasificación 09.2022'!$C:$C,1,FALSE)</f>
        <v>12801703</v>
      </c>
    </row>
    <row r="65" spans="1:5">
      <c r="A65" s="81">
        <v>12801706</v>
      </c>
      <c r="B65" s="63" t="s">
        <v>1047</v>
      </c>
      <c r="C65" s="222">
        <v>-12884508</v>
      </c>
      <c r="D65" s="223">
        <v>-1863</v>
      </c>
      <c r="E65" s="49">
        <f>VLOOKUP(A65,'Clasificación 09.2022'!$C:$C,1,FALSE)</f>
        <v>12801706</v>
      </c>
    </row>
    <row r="66" spans="1:5">
      <c r="A66" s="81">
        <v>2</v>
      </c>
      <c r="B66" s="63" t="s">
        <v>8</v>
      </c>
      <c r="C66" s="222">
        <v>80319791</v>
      </c>
      <c r="D66" s="223">
        <v>11328.280000000028</v>
      </c>
      <c r="E66" s="49">
        <f>VLOOKUP(A66,'Clasificación 09.2022'!$C:$C,1,FALSE)</f>
        <v>2</v>
      </c>
    </row>
    <row r="67" spans="1:5">
      <c r="A67" s="81">
        <v>21</v>
      </c>
      <c r="B67" s="63" t="s">
        <v>9</v>
      </c>
      <c r="C67" s="222">
        <v>80319791</v>
      </c>
      <c r="D67" s="223">
        <v>11328.280000000028</v>
      </c>
      <c r="E67" s="49">
        <f>VLOOKUP(A67,'Clasificación 09.2022'!$C:$C,1,FALSE)</f>
        <v>21</v>
      </c>
    </row>
    <row r="68" spans="1:5">
      <c r="A68" s="81">
        <v>211</v>
      </c>
      <c r="B68" s="63" t="s">
        <v>337</v>
      </c>
      <c r="C68" s="222">
        <v>8686795</v>
      </c>
      <c r="D68" s="223">
        <v>1225.1799999999348</v>
      </c>
      <c r="E68" s="49">
        <f>VLOOKUP(A68,'Clasificación 09.2022'!$C:$C,1,FALSE)</f>
        <v>211</v>
      </c>
    </row>
    <row r="69" spans="1:5">
      <c r="A69" s="81">
        <v>21101</v>
      </c>
      <c r="B69" s="63" t="s">
        <v>338</v>
      </c>
      <c r="C69" s="222">
        <v>50000</v>
      </c>
      <c r="D69" s="223">
        <v>7.0500000000029104</v>
      </c>
      <c r="E69" s="49">
        <f>VLOOKUP(A69,'Clasificación 09.2022'!$C:$C,1,FALSE)</f>
        <v>21101</v>
      </c>
    </row>
    <row r="70" spans="1:5">
      <c r="A70" s="81">
        <v>211011</v>
      </c>
      <c r="B70" s="63" t="s">
        <v>339</v>
      </c>
      <c r="C70" s="222">
        <v>50000</v>
      </c>
      <c r="D70" s="223">
        <v>7.0500000000029104</v>
      </c>
      <c r="E70" s="49">
        <f>VLOOKUP(A70,'Clasificación 09.2022'!$C:$C,1,FALSE)</f>
        <v>211011</v>
      </c>
    </row>
    <row r="71" spans="1:5">
      <c r="A71" s="81">
        <v>21101101</v>
      </c>
      <c r="B71" s="63" t="s">
        <v>340</v>
      </c>
      <c r="C71" s="222">
        <v>50000</v>
      </c>
      <c r="D71" s="223">
        <v>7.0500000000029104</v>
      </c>
      <c r="E71" s="49">
        <f>VLOOKUP(A71,'Clasificación 09.2022'!$C:$C,1,FALSE)</f>
        <v>21101101</v>
      </c>
    </row>
    <row r="72" spans="1:5">
      <c r="A72" s="81">
        <v>21103</v>
      </c>
      <c r="B72" s="63" t="s">
        <v>341</v>
      </c>
      <c r="C72" s="222">
        <v>8636795</v>
      </c>
      <c r="D72" s="223">
        <v>1218.1300000001211</v>
      </c>
      <c r="E72" s="49">
        <f>VLOOKUP(A72,'Clasificación 09.2022'!$C:$C,1,FALSE)</f>
        <v>21103</v>
      </c>
    </row>
    <row r="73" spans="1:5">
      <c r="A73" s="81">
        <v>211031</v>
      </c>
      <c r="B73" s="63" t="s">
        <v>341</v>
      </c>
      <c r="C73" s="222">
        <v>8636795</v>
      </c>
      <c r="D73" s="223">
        <v>1218.1300000001211</v>
      </c>
      <c r="E73" s="49">
        <f>VLOOKUP(A73,'Clasificación 09.2022'!$C:$C,1,FALSE)</f>
        <v>211031</v>
      </c>
    </row>
    <row r="74" spans="1:5">
      <c r="A74" s="81">
        <v>21103101</v>
      </c>
      <c r="B74" s="63" t="s">
        <v>1048</v>
      </c>
      <c r="C74" s="222">
        <v>8631832</v>
      </c>
      <c r="D74" s="223">
        <v>1217.4299999999348</v>
      </c>
      <c r="E74" s="49">
        <f>VLOOKUP(A74,'Clasificación 09.2022'!$C:$C,1,FALSE)</f>
        <v>21103101</v>
      </c>
    </row>
    <row r="75" spans="1:5">
      <c r="A75" s="81">
        <v>21103102</v>
      </c>
      <c r="B75" s="63" t="s">
        <v>954</v>
      </c>
      <c r="C75" s="222">
        <v>4963</v>
      </c>
      <c r="D75" s="223">
        <v>0.69999999999708962</v>
      </c>
      <c r="E75" s="49">
        <f>VLOOKUP(A75,'Clasificación 09.2022'!$C:$C,1,FALSE)</f>
        <v>21103102</v>
      </c>
    </row>
    <row r="76" spans="1:5">
      <c r="A76" s="81">
        <v>214</v>
      </c>
      <c r="B76" s="63" t="s">
        <v>301</v>
      </c>
      <c r="C76" s="222">
        <v>71632996</v>
      </c>
      <c r="D76" s="223">
        <v>10103.100000000006</v>
      </c>
      <c r="E76" s="49">
        <f>VLOOKUP(A76,'Clasificación 09.2022'!$C:$C,1,FALSE)</f>
        <v>214</v>
      </c>
    </row>
    <row r="77" spans="1:5">
      <c r="A77" s="81">
        <v>21401</v>
      </c>
      <c r="B77" s="63" t="s">
        <v>955</v>
      </c>
      <c r="C77" s="222">
        <v>62061865</v>
      </c>
      <c r="D77" s="223">
        <v>8753.1900000000023</v>
      </c>
      <c r="E77" s="49">
        <f>VLOOKUP(A77,'Clasificación 09.2022'!$C:$C,1,FALSE)</f>
        <v>21401</v>
      </c>
    </row>
    <row r="78" spans="1:5">
      <c r="A78" s="81">
        <v>214011</v>
      </c>
      <c r="B78" s="63" t="s">
        <v>956</v>
      </c>
      <c r="C78" s="222">
        <v>62061865</v>
      </c>
      <c r="D78" s="223">
        <v>8753.1899999999951</v>
      </c>
      <c r="E78" s="49">
        <f>VLOOKUP(A78,'Clasificación 09.2022'!$C:$C,1,FALSE)</f>
        <v>214011</v>
      </c>
    </row>
    <row r="79" spans="1:5">
      <c r="A79" s="81">
        <v>21401103</v>
      </c>
      <c r="B79" s="63" t="s">
        <v>957</v>
      </c>
      <c r="C79" s="222">
        <v>19962250</v>
      </c>
      <c r="D79" s="223">
        <v>2815.4699999999975</v>
      </c>
      <c r="E79" s="49">
        <f>VLOOKUP(A79,'Clasificación 09.2022'!$C:$C,1,FALSE)</f>
        <v>21401103</v>
      </c>
    </row>
    <row r="80" spans="1:5">
      <c r="A80" s="81">
        <v>21401105</v>
      </c>
      <c r="B80" s="63" t="s">
        <v>1049</v>
      </c>
      <c r="C80" s="222">
        <v>42099615</v>
      </c>
      <c r="D80" s="223">
        <v>5937.7199999999984</v>
      </c>
      <c r="E80" s="49">
        <f>VLOOKUP(A80,'Clasificación 09.2022'!$C:$C,1,FALSE)</f>
        <v>21401105</v>
      </c>
    </row>
    <row r="81" spans="1:5">
      <c r="A81" s="81">
        <v>21403</v>
      </c>
      <c r="B81" s="63" t="s">
        <v>1050</v>
      </c>
      <c r="C81" s="222">
        <v>9571131</v>
      </c>
      <c r="D81" s="223">
        <v>1349.91</v>
      </c>
      <c r="E81" s="49">
        <f>VLOOKUP(A81,'Clasificación 09.2022'!$C:$C,1,FALSE)</f>
        <v>21403</v>
      </c>
    </row>
    <row r="82" spans="1:5">
      <c r="A82" s="81">
        <v>214031</v>
      </c>
      <c r="B82" s="63" t="s">
        <v>1051</v>
      </c>
      <c r="C82" s="222">
        <v>9571131</v>
      </c>
      <c r="D82" s="223">
        <v>1349.9099999999999</v>
      </c>
      <c r="E82" s="49">
        <f>VLOOKUP(A82,'Clasificación 09.2022'!$C:$C,1,FALSE)</f>
        <v>214031</v>
      </c>
    </row>
    <row r="83" spans="1:5">
      <c r="A83" s="81">
        <v>21403101</v>
      </c>
      <c r="B83" s="63" t="s">
        <v>1052</v>
      </c>
      <c r="C83" s="222">
        <v>9571131</v>
      </c>
      <c r="D83" s="223">
        <v>1349.91</v>
      </c>
      <c r="E83" s="49">
        <f>VLOOKUP(A83,'Clasificación 09.2022'!$C:$C,1,FALSE)</f>
        <v>21403101</v>
      </c>
    </row>
    <row r="84" spans="1:5" hidden="1">
      <c r="A84" s="81">
        <v>214032</v>
      </c>
      <c r="B84" s="63" t="s">
        <v>1088</v>
      </c>
      <c r="C84" s="222">
        <v>0</v>
      </c>
      <c r="D84" s="223">
        <v>0</v>
      </c>
      <c r="E84" s="49">
        <v>214032</v>
      </c>
    </row>
    <row r="85" spans="1:5" hidden="1">
      <c r="A85" s="81">
        <v>21403201</v>
      </c>
      <c r="B85" s="63" t="s">
        <v>1089</v>
      </c>
      <c r="C85" s="222">
        <v>0</v>
      </c>
      <c r="D85" s="223">
        <v>0</v>
      </c>
      <c r="E85" s="49">
        <v>21403201</v>
      </c>
    </row>
    <row r="86" spans="1:5">
      <c r="A86" s="81">
        <v>3</v>
      </c>
      <c r="B86" s="63" t="s">
        <v>19</v>
      </c>
      <c r="C86" s="222">
        <v>6332913954</v>
      </c>
      <c r="D86" s="223">
        <v>896029.34780000011</v>
      </c>
      <c r="E86" s="49">
        <f>VLOOKUP(A86,'Clasificación 09.2022'!$C:$C,1,FALSE)</f>
        <v>3</v>
      </c>
    </row>
    <row r="87" spans="1:5">
      <c r="A87" s="81">
        <v>30</v>
      </c>
      <c r="B87" s="63" t="s">
        <v>342</v>
      </c>
      <c r="C87" s="222">
        <v>6332913954</v>
      </c>
      <c r="D87" s="223">
        <v>896029.34780000011</v>
      </c>
      <c r="E87" s="49">
        <f>VLOOKUP(A87,'Clasificación 09.2022'!$C:$C,1,FALSE)</f>
        <v>30</v>
      </c>
    </row>
    <row r="88" spans="1:5">
      <c r="A88" s="81">
        <v>301</v>
      </c>
      <c r="B88" s="63" t="s">
        <v>343</v>
      </c>
      <c r="C88" s="222">
        <v>7000000000</v>
      </c>
      <c r="D88" s="223">
        <v>1026755.3700000001</v>
      </c>
      <c r="E88" s="49">
        <f>VLOOKUP(A88,'Clasificación 09.2022'!$C:$C,1,FALSE)</f>
        <v>301</v>
      </c>
    </row>
    <row r="89" spans="1:5">
      <c r="A89" s="81">
        <v>30111</v>
      </c>
      <c r="B89" s="63" t="s">
        <v>343</v>
      </c>
      <c r="C89" s="222">
        <v>7000000000</v>
      </c>
      <c r="D89" s="223">
        <v>1026755.3700000001</v>
      </c>
      <c r="E89" s="49">
        <f>VLOOKUP(A89,'Clasificación 09.2022'!$C:$C,1,FALSE)</f>
        <v>30111</v>
      </c>
    </row>
    <row r="90" spans="1:5">
      <c r="A90" s="81">
        <v>301111</v>
      </c>
      <c r="B90" s="63" t="s">
        <v>151</v>
      </c>
      <c r="C90" s="222">
        <v>10000000000</v>
      </c>
      <c r="D90" s="223">
        <v>1493567.21</v>
      </c>
      <c r="E90" s="49">
        <f>VLOOKUP(A90,'Clasificación 09.2022'!$C:$C,1,FALSE)</f>
        <v>301111</v>
      </c>
    </row>
    <row r="91" spans="1:5">
      <c r="A91" s="81">
        <v>30111101</v>
      </c>
      <c r="B91" s="63" t="s">
        <v>151</v>
      </c>
      <c r="C91" s="222">
        <v>10000000000</v>
      </c>
      <c r="D91" s="223">
        <v>1493567.21</v>
      </c>
      <c r="E91" s="49">
        <f>VLOOKUP(A91,'Clasificación 09.2022'!$C:$C,1,FALSE)</f>
        <v>30111101</v>
      </c>
    </row>
    <row r="92" spans="1:5">
      <c r="A92" s="81">
        <v>301113</v>
      </c>
      <c r="B92" s="63" t="s">
        <v>344</v>
      </c>
      <c r="C92" s="222">
        <v>-3000000000</v>
      </c>
      <c r="D92" s="223">
        <v>-466811.83999999991</v>
      </c>
      <c r="E92" s="49">
        <f>VLOOKUP(A92,'Clasificación 09.2022'!$C:$C,1,FALSE)</f>
        <v>301113</v>
      </c>
    </row>
    <row r="93" spans="1:5">
      <c r="A93" s="81">
        <v>30111301</v>
      </c>
      <c r="B93" s="63" t="s">
        <v>344</v>
      </c>
      <c r="C93" s="222">
        <v>-3000000000</v>
      </c>
      <c r="D93" s="223">
        <v>-466811.83999999991</v>
      </c>
      <c r="E93" s="49">
        <f>VLOOKUP(A93,'Clasificación 09.2022'!$C:$C,1,FALSE)</f>
        <v>30111301</v>
      </c>
    </row>
    <row r="94" spans="1:5">
      <c r="A94" s="81">
        <v>303</v>
      </c>
      <c r="B94" s="63" t="s">
        <v>53</v>
      </c>
      <c r="C94" s="222">
        <v>-667086046</v>
      </c>
      <c r="D94" s="223">
        <v>-130726.02220000001</v>
      </c>
      <c r="E94" s="49">
        <f>VLOOKUP(A94,'Clasificación 09.2022'!$C:$C,1,FALSE)</f>
        <v>303</v>
      </c>
    </row>
    <row r="95" spans="1:5">
      <c r="A95" s="81">
        <v>30311</v>
      </c>
      <c r="B95" s="63" t="s">
        <v>911</v>
      </c>
      <c r="C95" s="222">
        <v>-667086046</v>
      </c>
      <c r="D95" s="223">
        <v>-130726.02220000001</v>
      </c>
      <c r="E95" s="49">
        <f>VLOOKUP(A95,'Clasificación 09.2022'!$C:$C,1,FALSE)</f>
        <v>30311</v>
      </c>
    </row>
    <row r="96" spans="1:5">
      <c r="A96" s="81">
        <v>303111</v>
      </c>
      <c r="B96" s="63" t="s">
        <v>911</v>
      </c>
      <c r="C96" s="222">
        <v>-667086046</v>
      </c>
      <c r="D96" s="223">
        <v>-130726.02220000001</v>
      </c>
      <c r="E96" s="49">
        <f>VLOOKUP(A96,'Clasificación 09.2022'!$C:$C,1,FALSE)</f>
        <v>303111</v>
      </c>
    </row>
    <row r="97" spans="1:5">
      <c r="A97" s="81">
        <v>30311101</v>
      </c>
      <c r="B97" s="63" t="s">
        <v>1053</v>
      </c>
      <c r="C97" s="222">
        <v>-118887546</v>
      </c>
      <c r="D97" s="223">
        <v>-30872.516</v>
      </c>
      <c r="E97" s="49">
        <f>VLOOKUP(A97,'Clasificación 09.2022'!$C:$C,1,FALSE)</f>
        <v>30311101</v>
      </c>
    </row>
    <row r="98" spans="1:5">
      <c r="A98" s="81">
        <v>30311102</v>
      </c>
      <c r="B98" s="63" t="s">
        <v>912</v>
      </c>
      <c r="C98" s="222">
        <v>-548198500</v>
      </c>
      <c r="D98" s="223">
        <v>-99853.506200000003</v>
      </c>
      <c r="E98" s="49">
        <f>VLOOKUP(A98,'Clasificación 09.2022'!$C:$C,1,FALSE)</f>
        <v>30311102</v>
      </c>
    </row>
    <row r="99" spans="1:5">
      <c r="A99" s="81">
        <v>4</v>
      </c>
      <c r="B99" s="63" t="s">
        <v>68</v>
      </c>
      <c r="C99" s="222">
        <v>1546571679</v>
      </c>
      <c r="D99" s="223">
        <v>913243.6405000001</v>
      </c>
      <c r="E99" s="49">
        <f>VLOOKUP(A99,'Clasificación 09.2022'!$C:$C,1,FALSE)</f>
        <v>4</v>
      </c>
    </row>
    <row r="100" spans="1:5">
      <c r="A100" s="81">
        <v>41</v>
      </c>
      <c r="B100" s="63" t="s">
        <v>13</v>
      </c>
      <c r="C100" s="222">
        <v>1535413450</v>
      </c>
      <c r="D100" s="223">
        <v>221781.34999999998</v>
      </c>
      <c r="E100" s="49">
        <f>VLOOKUP(A100,'Clasificación 09.2022'!$C:$C,1,FALSE)</f>
        <v>41</v>
      </c>
    </row>
    <row r="101" spans="1:5">
      <c r="A101" s="81">
        <v>412</v>
      </c>
      <c r="B101" s="63" t="s">
        <v>1054</v>
      </c>
      <c r="C101" s="222">
        <v>1246827361</v>
      </c>
      <c r="D101" s="223">
        <v>180257.16</v>
      </c>
      <c r="E101" s="49">
        <f>VLOOKUP(A101,'Clasificación 09.2022'!$C:$C,1,FALSE)</f>
        <v>412</v>
      </c>
    </row>
    <row r="102" spans="1:5">
      <c r="A102" s="81">
        <v>41201</v>
      </c>
      <c r="B102" s="63" t="s">
        <v>1054</v>
      </c>
      <c r="C102" s="222">
        <v>1246827361</v>
      </c>
      <c r="D102" s="223">
        <v>180257.16</v>
      </c>
      <c r="E102" s="49">
        <f>VLOOKUP(A102,'Clasificación 09.2022'!$C:$C,1,FALSE)</f>
        <v>41201</v>
      </c>
    </row>
    <row r="103" spans="1:5">
      <c r="A103" s="81">
        <v>412013</v>
      </c>
      <c r="B103" s="63" t="s">
        <v>1055</v>
      </c>
      <c r="C103" s="222">
        <v>1246827361</v>
      </c>
      <c r="D103" s="223">
        <v>180257.16</v>
      </c>
      <c r="E103" s="49">
        <f>VLOOKUP(A103,'Clasificación 09.2022'!$C:$C,1,FALSE)</f>
        <v>412013</v>
      </c>
    </row>
    <row r="104" spans="1:5">
      <c r="A104" s="81">
        <v>41201301</v>
      </c>
      <c r="B104" s="63" t="s">
        <v>1056</v>
      </c>
      <c r="C104" s="222">
        <v>1150229107</v>
      </c>
      <c r="D104" s="223">
        <v>166556.75</v>
      </c>
      <c r="E104" s="49">
        <f>VLOOKUP(A104,'Clasificación 09.2022'!$C:$C,1,FALSE)</f>
        <v>41201301</v>
      </c>
    </row>
    <row r="105" spans="1:5">
      <c r="A105" s="81">
        <v>41201302</v>
      </c>
      <c r="B105" s="63" t="s">
        <v>1202</v>
      </c>
      <c r="C105" s="222">
        <v>96598254</v>
      </c>
      <c r="D105" s="223">
        <f>13700.41</f>
        <v>13700.41</v>
      </c>
      <c r="E105" s="49">
        <v>41201302</v>
      </c>
    </row>
    <row r="106" spans="1:5">
      <c r="A106" s="81">
        <v>413</v>
      </c>
      <c r="B106" s="63" t="s">
        <v>958</v>
      </c>
      <c r="C106" s="222">
        <v>283032457</v>
      </c>
      <c r="D106" s="223">
        <v>40720.14</v>
      </c>
      <c r="E106" s="49">
        <f>VLOOKUP(A106,'Clasificación 09.2022'!$C:$C,1,FALSE)</f>
        <v>413</v>
      </c>
    </row>
    <row r="107" spans="1:5">
      <c r="A107" s="81">
        <v>41301</v>
      </c>
      <c r="B107" s="63" t="s">
        <v>959</v>
      </c>
      <c r="C107" s="222">
        <v>282994863</v>
      </c>
      <c r="D107" s="223">
        <v>40711.660000000003</v>
      </c>
      <c r="E107" s="49">
        <f>VLOOKUP(A107,'Clasificación 09.2022'!$C:$C,1,FALSE)</f>
        <v>41301</v>
      </c>
    </row>
    <row r="108" spans="1:5">
      <c r="A108" s="81">
        <v>413011</v>
      </c>
      <c r="B108" s="63" t="s">
        <v>959</v>
      </c>
      <c r="C108" s="222">
        <v>282994863</v>
      </c>
      <c r="D108" s="223">
        <v>40711.660000000003</v>
      </c>
      <c r="E108" s="49">
        <f>VLOOKUP(A108,'Clasificación 09.2022'!$C:$C,1,FALSE)</f>
        <v>413011</v>
      </c>
    </row>
    <row r="109" spans="1:5">
      <c r="A109" s="81">
        <v>41301105</v>
      </c>
      <c r="B109" s="63" t="s">
        <v>943</v>
      </c>
      <c r="C109" s="222">
        <v>282994863</v>
      </c>
      <c r="D109" s="223">
        <v>40711.660000000003</v>
      </c>
      <c r="E109" s="49">
        <f>VLOOKUP(A109,'Clasificación 09.2022'!$C:$C,1,FALSE)</f>
        <v>41301105</v>
      </c>
    </row>
    <row r="110" spans="1:5">
      <c r="A110" s="81">
        <v>41302</v>
      </c>
      <c r="B110" s="63" t="s">
        <v>960</v>
      </c>
      <c r="C110" s="222">
        <v>37594</v>
      </c>
      <c r="D110" s="223">
        <v>8.48</v>
      </c>
      <c r="E110" s="49">
        <f>VLOOKUP(A110,'Clasificación 09.2022'!$C:$C,1,FALSE)</f>
        <v>41302</v>
      </c>
    </row>
    <row r="111" spans="1:5">
      <c r="A111" s="81">
        <v>413021</v>
      </c>
      <c r="B111" s="63" t="s">
        <v>961</v>
      </c>
      <c r="C111" s="222">
        <v>2785</v>
      </c>
      <c r="D111" s="223">
        <v>3.42</v>
      </c>
      <c r="E111" s="49">
        <f>VLOOKUP(A111,'Clasificación 09.2022'!$C:$C,1,FALSE)</f>
        <v>413021</v>
      </c>
    </row>
    <row r="112" spans="1:5">
      <c r="A112" s="81">
        <v>41302117</v>
      </c>
      <c r="B112" s="63" t="s">
        <v>962</v>
      </c>
      <c r="C112" s="222">
        <v>2785</v>
      </c>
      <c r="D112" s="223">
        <v>3.42</v>
      </c>
      <c r="E112" s="49">
        <f>VLOOKUP(A112,'Clasificación 09.2022'!$C:$C,1,FALSE)</f>
        <v>41302117</v>
      </c>
    </row>
    <row r="113" spans="1:5">
      <c r="A113" s="81">
        <v>413023</v>
      </c>
      <c r="B113" s="63" t="s">
        <v>1203</v>
      </c>
      <c r="C113" s="222">
        <v>34809</v>
      </c>
      <c r="D113" s="223">
        <f>5.06</f>
        <v>5.0599999999999996</v>
      </c>
      <c r="E113" s="49">
        <f>+A113</f>
        <v>413023</v>
      </c>
    </row>
    <row r="114" spans="1:5">
      <c r="A114" s="81">
        <v>41302305</v>
      </c>
      <c r="B114" s="63" t="s">
        <v>943</v>
      </c>
      <c r="C114" s="222">
        <v>34809</v>
      </c>
      <c r="D114" s="223">
        <f>5.06</f>
        <v>5.0599999999999996</v>
      </c>
      <c r="E114" s="49">
        <f>+A114</f>
        <v>41302305</v>
      </c>
    </row>
    <row r="115" spans="1:5">
      <c r="A115" s="81">
        <v>416</v>
      </c>
      <c r="B115" s="63" t="s">
        <v>1091</v>
      </c>
      <c r="C115" s="222">
        <v>5553632</v>
      </c>
      <c r="D115" s="223">
        <v>804.05</v>
      </c>
      <c r="E115" s="49">
        <v>416</v>
      </c>
    </row>
    <row r="116" spans="1:5">
      <c r="A116" s="81">
        <v>41601</v>
      </c>
      <c r="B116" s="63" t="s">
        <v>1092</v>
      </c>
      <c r="C116" s="222">
        <v>5553632</v>
      </c>
      <c r="D116" s="223">
        <v>804.05</v>
      </c>
      <c r="E116" s="49">
        <v>41601</v>
      </c>
    </row>
    <row r="117" spans="1:5">
      <c r="A117" s="81">
        <v>416011</v>
      </c>
      <c r="B117" s="63" t="s">
        <v>1093</v>
      </c>
      <c r="C117" s="222">
        <v>5553632</v>
      </c>
      <c r="D117" s="223">
        <v>804.05</v>
      </c>
      <c r="E117" s="49">
        <v>416011</v>
      </c>
    </row>
    <row r="118" spans="1:5">
      <c r="A118" s="81">
        <v>41601103</v>
      </c>
      <c r="B118" s="63" t="s">
        <v>1094</v>
      </c>
      <c r="C118" s="222">
        <v>5553632</v>
      </c>
      <c r="D118" s="223">
        <v>804.05</v>
      </c>
      <c r="E118" s="49">
        <v>41601103</v>
      </c>
    </row>
    <row r="119" spans="1:5">
      <c r="A119" s="81">
        <v>42</v>
      </c>
      <c r="B119" s="63" t="s">
        <v>86</v>
      </c>
      <c r="C119" s="222">
        <v>11157880</v>
      </c>
      <c r="D119" s="223">
        <v>691390.05050000001</v>
      </c>
      <c r="E119" s="49">
        <f>VLOOKUP(A119,'Clasificación 09.2022'!$C:$C,1,FALSE)</f>
        <v>42</v>
      </c>
    </row>
    <row r="120" spans="1:5">
      <c r="A120" s="81">
        <v>422</v>
      </c>
      <c r="B120" s="63" t="s">
        <v>160</v>
      </c>
      <c r="C120" s="222">
        <v>11157880</v>
      </c>
      <c r="D120" s="223">
        <v>691390.05050000001</v>
      </c>
      <c r="E120" s="49">
        <f>VLOOKUP(A120,'Clasificación 09.2022'!$C:$C,1,FALSE)</f>
        <v>422</v>
      </c>
    </row>
    <row r="121" spans="1:5">
      <c r="A121" s="81">
        <v>42201</v>
      </c>
      <c r="B121" s="63" t="s">
        <v>160</v>
      </c>
      <c r="C121" s="222">
        <v>11157880</v>
      </c>
      <c r="D121" s="223">
        <v>691390.05050000001</v>
      </c>
      <c r="E121" s="49">
        <f>VLOOKUP(A121,'Clasificación 09.2022'!$C:$C,1,FALSE)</f>
        <v>42201</v>
      </c>
    </row>
    <row r="122" spans="1:5">
      <c r="A122" s="81">
        <v>422011</v>
      </c>
      <c r="B122" s="63" t="s">
        <v>160</v>
      </c>
      <c r="C122" s="222">
        <v>11157880</v>
      </c>
      <c r="D122" s="223">
        <v>691390.05050000001</v>
      </c>
      <c r="E122" s="49">
        <f>VLOOKUP(A122,'Clasificación 09.2022'!$C:$C,1,FALSE)</f>
        <v>422011</v>
      </c>
    </row>
    <row r="123" spans="1:5">
      <c r="A123" s="81">
        <v>42201101</v>
      </c>
      <c r="B123" s="63" t="s">
        <v>345</v>
      </c>
      <c r="C123" s="222">
        <v>7807783</v>
      </c>
      <c r="D123" s="223">
        <v>688445.52049999998</v>
      </c>
      <c r="E123" s="49">
        <f>VLOOKUP(A123,'Clasificación 09.2022'!$C:$C,1,FALSE)</f>
        <v>42201101</v>
      </c>
    </row>
    <row r="124" spans="1:5">
      <c r="A124" s="81">
        <v>42201102</v>
      </c>
      <c r="B124" s="63" t="s">
        <v>346</v>
      </c>
      <c r="C124" s="222">
        <v>3350097</v>
      </c>
      <c r="D124" s="223">
        <v>2944.53</v>
      </c>
      <c r="E124" s="49">
        <f>VLOOKUP(A124,'Clasificación 09.2022'!$C:$C,1,FALSE)</f>
        <v>42201102</v>
      </c>
    </row>
    <row r="125" spans="1:5">
      <c r="A125" s="81">
        <v>48</v>
      </c>
      <c r="B125" s="63" t="s">
        <v>963</v>
      </c>
      <c r="C125" s="222">
        <v>349</v>
      </c>
      <c r="D125" s="223">
        <v>72.239999999999995</v>
      </c>
      <c r="E125" s="49">
        <f>VLOOKUP(A125,'Clasificación 09.2022'!$C:$C,1,FALSE)</f>
        <v>48</v>
      </c>
    </row>
    <row r="126" spans="1:5">
      <c r="A126" s="81">
        <v>481</v>
      </c>
      <c r="B126" s="63" t="s">
        <v>964</v>
      </c>
      <c r="C126" s="222">
        <v>349</v>
      </c>
      <c r="D126" s="223">
        <v>72.239999999999995</v>
      </c>
      <c r="E126" s="49">
        <f>VLOOKUP(A126,'Clasificación 09.2022'!$C:$C,1,FALSE)</f>
        <v>481</v>
      </c>
    </row>
    <row r="127" spans="1:5">
      <c r="A127" s="81">
        <v>48101</v>
      </c>
      <c r="B127" s="63" t="s">
        <v>964</v>
      </c>
      <c r="C127" s="222">
        <v>349</v>
      </c>
      <c r="D127" s="223">
        <v>72.239999999999995</v>
      </c>
      <c r="E127" s="49">
        <f>VLOOKUP(A127,'Clasificación 09.2022'!$C:$C,1,FALSE)</f>
        <v>48101</v>
      </c>
    </row>
    <row r="128" spans="1:5">
      <c r="A128" s="81">
        <v>481011</v>
      </c>
      <c r="B128" s="63" t="s">
        <v>964</v>
      </c>
      <c r="C128" s="222">
        <v>349</v>
      </c>
      <c r="D128" s="223">
        <v>72.239999999999995</v>
      </c>
      <c r="E128" s="49">
        <f>VLOOKUP(A128,'Clasificación 09.2022'!$C:$C,1,FALSE)</f>
        <v>481011</v>
      </c>
    </row>
    <row r="129" spans="1:5">
      <c r="A129" s="81">
        <v>48101102</v>
      </c>
      <c r="B129" s="63" t="s">
        <v>965</v>
      </c>
      <c r="C129" s="222">
        <v>304</v>
      </c>
      <c r="D129" s="223">
        <v>72.23</v>
      </c>
      <c r="E129" s="49">
        <f>VLOOKUP(A129,'Clasificación 09.2022'!$C:$C,1,FALSE)</f>
        <v>48101102</v>
      </c>
    </row>
    <row r="130" spans="1:5">
      <c r="A130" s="81">
        <v>48101103</v>
      </c>
      <c r="B130" s="63" t="s">
        <v>1204</v>
      </c>
      <c r="C130" s="222">
        <v>45</v>
      </c>
      <c r="D130" s="223">
        <v>0.01</v>
      </c>
      <c r="E130" s="49">
        <v>48101103</v>
      </c>
    </row>
    <row r="131" spans="1:5">
      <c r="A131" s="81">
        <v>48101104</v>
      </c>
      <c r="B131" s="63" t="s">
        <v>1205</v>
      </c>
      <c r="C131" s="222">
        <v>0</v>
      </c>
      <c r="D131" s="223">
        <v>0</v>
      </c>
      <c r="E131" s="49">
        <v>48101103</v>
      </c>
    </row>
    <row r="132" spans="1:5">
      <c r="A132" s="81">
        <v>5</v>
      </c>
      <c r="B132" s="63" t="s">
        <v>71</v>
      </c>
      <c r="C132" s="222">
        <v>2094770179</v>
      </c>
      <c r="D132" s="223">
        <v>1013097.1467000002</v>
      </c>
      <c r="E132" s="49">
        <f>VLOOKUP(A132,'Clasificación 09.2022'!$C:$C,1,FALSE)</f>
        <v>5</v>
      </c>
    </row>
    <row r="133" spans="1:5">
      <c r="A133" s="81">
        <v>51</v>
      </c>
      <c r="B133" s="63" t="s">
        <v>157</v>
      </c>
      <c r="C133" s="222">
        <v>2094769697</v>
      </c>
      <c r="D133" s="223">
        <v>1013097.1367000001</v>
      </c>
      <c r="E133" s="49">
        <f>VLOOKUP(A133,'Clasificación 09.2022'!$C:$C,1,FALSE)</f>
        <v>51</v>
      </c>
    </row>
    <row r="134" spans="1:5">
      <c r="A134" s="81">
        <v>511</v>
      </c>
      <c r="B134" s="63" t="s">
        <v>966</v>
      </c>
      <c r="C134" s="222">
        <v>46946353</v>
      </c>
      <c r="D134" s="223">
        <v>6918.2300000000041</v>
      </c>
      <c r="E134" s="49">
        <f>VLOOKUP(A134,'Clasificación 09.2022'!$C:$C,1,FALSE)</f>
        <v>511</v>
      </c>
    </row>
    <row r="135" spans="1:5">
      <c r="A135" s="81">
        <v>51101</v>
      </c>
      <c r="B135" s="63" t="s">
        <v>1095</v>
      </c>
      <c r="C135" s="222">
        <v>33344214</v>
      </c>
      <c r="D135" s="223">
        <v>4828.9100000000008</v>
      </c>
      <c r="E135" s="49">
        <v>51101</v>
      </c>
    </row>
    <row r="136" spans="1:5">
      <c r="A136" s="81">
        <v>511013</v>
      </c>
      <c r="B136" s="63" t="s">
        <v>1096</v>
      </c>
      <c r="C136" s="222">
        <v>33344214</v>
      </c>
      <c r="D136" s="223">
        <v>4828.9100000000008</v>
      </c>
      <c r="E136" s="49">
        <v>511013</v>
      </c>
    </row>
    <row r="137" spans="1:5">
      <c r="A137" s="81">
        <v>51101301</v>
      </c>
      <c r="B137" s="63" t="s">
        <v>1097</v>
      </c>
      <c r="C137" s="222">
        <v>33136185</v>
      </c>
      <c r="D137" s="223">
        <v>4798.92</v>
      </c>
      <c r="E137" s="49">
        <v>51101301</v>
      </c>
    </row>
    <row r="138" spans="1:5">
      <c r="A138" s="81">
        <v>51101303</v>
      </c>
      <c r="B138" s="63" t="s">
        <v>1206</v>
      </c>
      <c r="C138" s="222">
        <v>208029</v>
      </c>
      <c r="D138" s="223">
        <f>29.99</f>
        <v>29.99</v>
      </c>
      <c r="E138" s="49">
        <f>+A138</f>
        <v>51101303</v>
      </c>
    </row>
    <row r="139" spans="1:5">
      <c r="A139" s="81">
        <v>51103</v>
      </c>
      <c r="B139" s="63" t="s">
        <v>1057</v>
      </c>
      <c r="C139" s="222">
        <v>11382118</v>
      </c>
      <c r="D139" s="223">
        <v>1770.9799999999998</v>
      </c>
      <c r="E139" s="49">
        <f>VLOOKUP(A139,'Clasificación 09.2022'!$C:$C,1,FALSE)</f>
        <v>51103</v>
      </c>
    </row>
    <row r="140" spans="1:5">
      <c r="A140" s="81">
        <v>511032</v>
      </c>
      <c r="B140" s="63" t="s">
        <v>1077</v>
      </c>
      <c r="C140" s="222">
        <v>9542102</v>
      </c>
      <c r="D140" s="223">
        <v>1384.64</v>
      </c>
      <c r="E140" s="49">
        <f>VLOOKUP(A140,'Clasificación 09.2022'!$C:$C,1,FALSE)</f>
        <v>511032</v>
      </c>
    </row>
    <row r="141" spans="1:5">
      <c r="A141" s="81">
        <v>51103205</v>
      </c>
      <c r="B141" s="63" t="s">
        <v>943</v>
      </c>
      <c r="C141" s="222">
        <v>9542102</v>
      </c>
      <c r="D141" s="223">
        <v>1384.64</v>
      </c>
      <c r="E141" s="49">
        <f>VLOOKUP(A141,'Clasificación 09.2022'!$C:$C,1,FALSE)</f>
        <v>51103205</v>
      </c>
    </row>
    <row r="142" spans="1:5">
      <c r="A142" s="81">
        <v>511033</v>
      </c>
      <c r="B142" s="63" t="s">
        <v>1058</v>
      </c>
      <c r="C142" s="222">
        <v>1840016</v>
      </c>
      <c r="D142" s="223">
        <v>386.34000000000015</v>
      </c>
      <c r="E142" s="49">
        <f>VLOOKUP(A142,'Clasificación 09.2022'!$C:$C,1,FALSE)</f>
        <v>511033</v>
      </c>
    </row>
    <row r="143" spans="1:5">
      <c r="A143" s="81">
        <v>51103305</v>
      </c>
      <c r="B143" s="63" t="s">
        <v>943</v>
      </c>
      <c r="C143" s="222">
        <v>0</v>
      </c>
      <c r="D143" s="223">
        <v>0</v>
      </c>
      <c r="E143" s="49">
        <v>51103305</v>
      </c>
    </row>
    <row r="144" spans="1:5">
      <c r="A144" s="81">
        <v>51103317</v>
      </c>
      <c r="B144" s="63" t="s">
        <v>1059</v>
      </c>
      <c r="C144" s="222">
        <v>1840016</v>
      </c>
      <c r="D144" s="223">
        <v>418.18999999999875</v>
      </c>
      <c r="E144" s="49">
        <f>VLOOKUP(A144,'Clasificación 09.2022'!$C:$C,1,FALSE)</f>
        <v>51103317</v>
      </c>
    </row>
    <row r="145" spans="1:5">
      <c r="A145" s="81">
        <v>51104</v>
      </c>
      <c r="B145" s="63" t="s">
        <v>1098</v>
      </c>
      <c r="C145" s="222">
        <v>1981150</v>
      </c>
      <c r="D145" s="223">
        <v>283.95999999999998</v>
      </c>
      <c r="E145" s="49">
        <v>51104</v>
      </c>
    </row>
    <row r="146" spans="1:5">
      <c r="A146" s="81">
        <v>511041</v>
      </c>
      <c r="B146" s="63" t="s">
        <v>1098</v>
      </c>
      <c r="C146" s="222">
        <v>1981150</v>
      </c>
      <c r="D146" s="223">
        <v>283.95999999999998</v>
      </c>
      <c r="E146" s="49">
        <v>511041</v>
      </c>
    </row>
    <row r="147" spans="1:5">
      <c r="A147" s="81">
        <v>51104101</v>
      </c>
      <c r="B147" s="63" t="s">
        <v>1099</v>
      </c>
      <c r="C147" s="222">
        <v>1981150</v>
      </c>
      <c r="D147" s="223">
        <v>283.95999999999998</v>
      </c>
      <c r="E147" s="49">
        <v>51104101</v>
      </c>
    </row>
    <row r="148" spans="1:5">
      <c r="A148" s="81">
        <v>51105</v>
      </c>
      <c r="B148" s="63" t="s">
        <v>1207</v>
      </c>
      <c r="C148" s="222">
        <v>238871</v>
      </c>
      <c r="D148" s="223">
        <v>34.379999999999995</v>
      </c>
      <c r="E148" s="49">
        <v>51105</v>
      </c>
    </row>
    <row r="149" spans="1:5">
      <c r="A149" s="81">
        <v>511051</v>
      </c>
      <c r="B149" s="63" t="s">
        <v>1208</v>
      </c>
      <c r="C149" s="222">
        <v>238871</v>
      </c>
      <c r="D149" s="223">
        <v>34.379999999999995</v>
      </c>
      <c r="E149" s="49">
        <v>511051</v>
      </c>
    </row>
    <row r="150" spans="1:5">
      <c r="A150" s="81">
        <v>51105101</v>
      </c>
      <c r="B150" s="63" t="s">
        <v>1209</v>
      </c>
      <c r="C150" s="222">
        <v>238871</v>
      </c>
      <c r="D150" s="223">
        <v>34.379999999999995</v>
      </c>
      <c r="E150" s="49">
        <v>51105101</v>
      </c>
    </row>
    <row r="151" spans="1:5">
      <c r="A151" s="81">
        <v>512</v>
      </c>
      <c r="B151" s="63" t="s">
        <v>1060</v>
      </c>
      <c r="C151" s="222">
        <v>88372001</v>
      </c>
      <c r="D151" s="223">
        <v>12809.859999999999</v>
      </c>
      <c r="E151" s="49">
        <f>VLOOKUP(A151,'Clasificación 09.2022'!$C:$C,1,FALSE)</f>
        <v>512</v>
      </c>
    </row>
    <row r="152" spans="1:5">
      <c r="A152" s="81">
        <v>51201</v>
      </c>
      <c r="B152" s="63" t="s">
        <v>1061</v>
      </c>
      <c r="C152" s="222">
        <v>88372001</v>
      </c>
      <c r="D152" s="223">
        <v>12809.859999999999</v>
      </c>
      <c r="E152" s="49">
        <f>VLOOKUP(A152,'Clasificación 09.2022'!$C:$C,1,FALSE)</f>
        <v>51201</v>
      </c>
    </row>
    <row r="153" spans="1:5">
      <c r="A153" s="81">
        <v>512011</v>
      </c>
      <c r="B153" s="63" t="s">
        <v>1061</v>
      </c>
      <c r="C153" s="222">
        <v>88372001</v>
      </c>
      <c r="D153" s="223">
        <v>12809.859999999999</v>
      </c>
      <c r="E153" s="49">
        <f>VLOOKUP(A153,'Clasificación 09.2022'!$C:$C,1,FALSE)</f>
        <v>512011</v>
      </c>
    </row>
    <row r="154" spans="1:5">
      <c r="A154" s="81">
        <v>51201101</v>
      </c>
      <c r="B154" s="63" t="s">
        <v>1062</v>
      </c>
      <c r="C154" s="222">
        <v>88300001</v>
      </c>
      <c r="D154" s="223">
        <v>12799.41</v>
      </c>
      <c r="E154" s="49">
        <f>VLOOKUP(A154,'Clasificación 09.2022'!$C:$C,1,FALSE)</f>
        <v>51201101</v>
      </c>
    </row>
    <row r="155" spans="1:5">
      <c r="A155" s="81">
        <v>51201104</v>
      </c>
      <c r="B155" s="63" t="s">
        <v>1210</v>
      </c>
      <c r="C155" s="222">
        <v>72000</v>
      </c>
      <c r="D155" s="223">
        <v>10.45</v>
      </c>
      <c r="E155" s="49">
        <v>51201104</v>
      </c>
    </row>
    <row r="156" spans="1:5">
      <c r="A156" s="81">
        <v>513</v>
      </c>
      <c r="B156" s="63" t="s">
        <v>967</v>
      </c>
      <c r="C156" s="222">
        <v>1914688304</v>
      </c>
      <c r="D156" s="223">
        <v>277142.79000000004</v>
      </c>
      <c r="E156" s="49">
        <f>VLOOKUP(A156,'Clasificación 09.2022'!$C:$C,1,FALSE)</f>
        <v>513</v>
      </c>
    </row>
    <row r="157" spans="1:5">
      <c r="A157" s="81">
        <v>51301</v>
      </c>
      <c r="B157" s="63" t="s">
        <v>968</v>
      </c>
      <c r="C157" s="222">
        <v>547294998</v>
      </c>
      <c r="D157" s="223">
        <v>79192</v>
      </c>
      <c r="E157" s="49">
        <f>VLOOKUP(A157,'Clasificación 09.2022'!$C:$C,1,FALSE)</f>
        <v>51301</v>
      </c>
    </row>
    <row r="158" spans="1:5">
      <c r="A158" s="81">
        <v>513011</v>
      </c>
      <c r="B158" s="63" t="s">
        <v>968</v>
      </c>
      <c r="C158" s="222">
        <v>547294998</v>
      </c>
      <c r="D158" s="223">
        <v>79192</v>
      </c>
      <c r="E158" s="49">
        <f>VLOOKUP(A158,'Clasificación 09.2022'!$C:$C,1,FALSE)</f>
        <v>513011</v>
      </c>
    </row>
    <row r="159" spans="1:5">
      <c r="A159" s="81">
        <v>51301101</v>
      </c>
      <c r="B159" s="63" t="s">
        <v>969</v>
      </c>
      <c r="C159" s="222">
        <v>505195383</v>
      </c>
      <c r="D159" s="223">
        <v>73100.33</v>
      </c>
      <c r="E159" s="49">
        <f>VLOOKUP(A159,'Clasificación 09.2022'!$C:$C,1,FALSE)</f>
        <v>51301101</v>
      </c>
    </row>
    <row r="160" spans="1:5">
      <c r="A160" s="81">
        <v>51301104</v>
      </c>
      <c r="B160" s="63" t="s">
        <v>294</v>
      </c>
      <c r="C160" s="222">
        <v>42099615</v>
      </c>
      <c r="D160" s="223">
        <v>6091.67</v>
      </c>
      <c r="E160" s="49">
        <f>VLOOKUP(A160,'Clasificación 09.2022'!$C:$C,1,FALSE)</f>
        <v>51301104</v>
      </c>
    </row>
    <row r="161" spans="1:5">
      <c r="A161" s="81">
        <v>51302</v>
      </c>
      <c r="B161" s="63" t="s">
        <v>970</v>
      </c>
      <c r="C161" s="222">
        <v>125474011</v>
      </c>
      <c r="D161" s="223">
        <v>18147.39</v>
      </c>
      <c r="E161" s="49">
        <f>VLOOKUP(A161,'Clasificación 09.2022'!$C:$C,1,FALSE)</f>
        <v>51302</v>
      </c>
    </row>
    <row r="162" spans="1:5">
      <c r="A162" s="81">
        <v>513021</v>
      </c>
      <c r="B162" s="63" t="s">
        <v>970</v>
      </c>
      <c r="C162" s="222">
        <v>125474011</v>
      </c>
      <c r="D162" s="223">
        <v>18147.39</v>
      </c>
      <c r="E162" s="49">
        <f>VLOOKUP(A162,'Clasificación 09.2022'!$C:$C,1,FALSE)</f>
        <v>513021</v>
      </c>
    </row>
    <row r="163" spans="1:5">
      <c r="A163" s="81">
        <v>51302101</v>
      </c>
      <c r="B163" s="63" t="s">
        <v>971</v>
      </c>
      <c r="C163" s="222">
        <v>83357238</v>
      </c>
      <c r="D163" s="223">
        <v>12061.56</v>
      </c>
      <c r="E163" s="49">
        <f>VLOOKUP(A163,'Clasificación 09.2022'!$C:$C,1,FALSE)</f>
        <v>51302101</v>
      </c>
    </row>
    <row r="164" spans="1:5">
      <c r="A164" s="81">
        <v>51302103</v>
      </c>
      <c r="B164" s="63" t="s">
        <v>1063</v>
      </c>
      <c r="C164" s="222">
        <v>13636364</v>
      </c>
      <c r="D164" s="223">
        <v>1957.6</v>
      </c>
      <c r="E164" s="49">
        <f>VLOOKUP(A164,'Clasificación 09.2022'!$C:$C,1,FALSE)</f>
        <v>51302103</v>
      </c>
    </row>
    <row r="165" spans="1:5">
      <c r="A165" s="81">
        <v>51302104</v>
      </c>
      <c r="B165" s="63" t="s">
        <v>1100</v>
      </c>
      <c r="C165" s="222">
        <v>9636364</v>
      </c>
      <c r="D165" s="223">
        <v>1401.28</v>
      </c>
      <c r="E165" s="49">
        <v>51302104</v>
      </c>
    </row>
    <row r="166" spans="1:5">
      <c r="A166" s="81">
        <v>51302106</v>
      </c>
      <c r="B166" s="63" t="s">
        <v>1101</v>
      </c>
      <c r="C166" s="222">
        <v>18844045</v>
      </c>
      <c r="D166" s="223">
        <v>2726.95</v>
      </c>
      <c r="E166" s="49">
        <v>51302106</v>
      </c>
    </row>
    <row r="167" spans="1:5">
      <c r="A167" s="81">
        <v>51302109</v>
      </c>
      <c r="B167" s="63" t="s">
        <v>1211</v>
      </c>
      <c r="C167" s="222">
        <v>0</v>
      </c>
      <c r="D167" s="223">
        <v>0</v>
      </c>
      <c r="E167" s="49">
        <f>+A167</f>
        <v>51302109</v>
      </c>
    </row>
    <row r="168" spans="1:5">
      <c r="A168" s="81">
        <v>51303</v>
      </c>
      <c r="B168" s="63" t="s">
        <v>972</v>
      </c>
      <c r="C168" s="222">
        <v>169500000</v>
      </c>
      <c r="D168" s="223">
        <v>24542.05</v>
      </c>
      <c r="E168" s="49">
        <f>VLOOKUP(A168,'Clasificación 09.2022'!$C:$C,1,FALSE)</f>
        <v>51303</v>
      </c>
    </row>
    <row r="169" spans="1:5">
      <c r="A169" s="81">
        <v>513031</v>
      </c>
      <c r="B169" s="63" t="s">
        <v>972</v>
      </c>
      <c r="C169" s="222">
        <v>169500000</v>
      </c>
      <c r="D169" s="223">
        <v>24542.05</v>
      </c>
      <c r="E169" s="49">
        <f>VLOOKUP(A169,'Clasificación 09.2022'!$C:$C,1,FALSE)</f>
        <v>513031</v>
      </c>
    </row>
    <row r="170" spans="1:5">
      <c r="A170" s="81">
        <v>51303101</v>
      </c>
      <c r="B170" s="63" t="s">
        <v>305</v>
      </c>
      <c r="C170" s="222">
        <v>169500000</v>
      </c>
      <c r="D170" s="223">
        <v>24542.05</v>
      </c>
      <c r="E170" s="49">
        <f>VLOOKUP(A170,'Clasificación 09.2022'!$C:$C,1,FALSE)</f>
        <v>51303101</v>
      </c>
    </row>
    <row r="171" spans="1:5">
      <c r="A171" s="81">
        <v>51304</v>
      </c>
      <c r="B171" s="63" t="s">
        <v>973</v>
      </c>
      <c r="C171" s="222">
        <v>986543629</v>
      </c>
      <c r="D171" s="223">
        <v>142834.29999999999</v>
      </c>
      <c r="E171" s="49">
        <f>VLOOKUP(A171,'Clasificación 09.2022'!$C:$C,1,FALSE)</f>
        <v>51304</v>
      </c>
    </row>
    <row r="172" spans="1:5">
      <c r="A172" s="81">
        <v>513041</v>
      </c>
      <c r="B172" s="63" t="s">
        <v>973</v>
      </c>
      <c r="C172" s="222">
        <v>986543629</v>
      </c>
      <c r="D172" s="223">
        <v>142834.29999999999</v>
      </c>
      <c r="E172" s="49">
        <f>VLOOKUP(A172,'Clasificación 09.2022'!$C:$C,1,FALSE)</f>
        <v>513041</v>
      </c>
    </row>
    <row r="173" spans="1:5">
      <c r="A173" s="81">
        <v>51304101</v>
      </c>
      <c r="B173" s="63" t="s">
        <v>295</v>
      </c>
      <c r="C173" s="222">
        <v>15565510</v>
      </c>
      <c r="D173" s="223">
        <v>2249.91</v>
      </c>
      <c r="E173" s="49">
        <f>VLOOKUP(A173,'Clasificación 09.2022'!$C:$C,1,FALSE)</f>
        <v>51304101</v>
      </c>
    </row>
    <row r="174" spans="1:5">
      <c r="A174" s="81">
        <v>51304102</v>
      </c>
      <c r="B174" s="63" t="s">
        <v>224</v>
      </c>
      <c r="C174" s="222">
        <v>28921388</v>
      </c>
      <c r="D174" s="223">
        <v>4189.21</v>
      </c>
      <c r="E174" s="49">
        <f>VLOOKUP(A174,'Clasificación 09.2022'!$C:$C,1,FALSE)</f>
        <v>51304102</v>
      </c>
    </row>
    <row r="175" spans="1:5">
      <c r="A175" s="81">
        <v>51304103</v>
      </c>
      <c r="B175" s="63" t="s">
        <v>1064</v>
      </c>
      <c r="C175" s="222">
        <v>8762414</v>
      </c>
      <c r="D175" s="223">
        <v>1269.2600000000002</v>
      </c>
      <c r="E175" s="49">
        <f>VLOOKUP(A175,'Clasificación 09.2022'!$C:$C,1,FALSE)</f>
        <v>51304103</v>
      </c>
    </row>
    <row r="176" spans="1:5">
      <c r="A176" s="81">
        <v>51304104</v>
      </c>
      <c r="B176" s="63" t="s">
        <v>1065</v>
      </c>
      <c r="C176" s="222">
        <v>2000000</v>
      </c>
      <c r="D176" s="223">
        <v>289.05</v>
      </c>
      <c r="E176" s="49">
        <f>VLOOKUP(A176,'Clasificación 09.2022'!$C:$C,1,FALSE)</f>
        <v>51304104</v>
      </c>
    </row>
    <row r="177" spans="1:5">
      <c r="A177" s="81">
        <v>51304105</v>
      </c>
      <c r="B177" s="63" t="s">
        <v>974</v>
      </c>
      <c r="C177" s="222">
        <v>80494713</v>
      </c>
      <c r="D177" s="223">
        <v>11635.07</v>
      </c>
      <c r="E177" s="49">
        <f>VLOOKUP(A177,'Clasificación 09.2022'!$C:$C,1,FALSE)</f>
        <v>51304105</v>
      </c>
    </row>
    <row r="178" spans="1:5">
      <c r="A178" s="81">
        <v>51304106</v>
      </c>
      <c r="B178" s="63" t="s">
        <v>308</v>
      </c>
      <c r="C178" s="222">
        <v>143700346</v>
      </c>
      <c r="D178" s="223">
        <v>20769.5</v>
      </c>
      <c r="E178" s="49">
        <f>VLOOKUP(A178,'Clasificación 09.2022'!$C:$C,1,FALSE)</f>
        <v>51304106</v>
      </c>
    </row>
    <row r="179" spans="1:5">
      <c r="A179" s="81">
        <v>51304107</v>
      </c>
      <c r="B179" s="63" t="s">
        <v>1066</v>
      </c>
      <c r="C179" s="222">
        <v>696500000</v>
      </c>
      <c r="D179" s="223">
        <v>100898.96</v>
      </c>
      <c r="E179" s="49">
        <f>VLOOKUP(A179,'Clasificación 09.2022'!$C:$C,1,FALSE)</f>
        <v>51304107</v>
      </c>
    </row>
    <row r="180" spans="1:5">
      <c r="A180" s="81">
        <v>51304108</v>
      </c>
      <c r="B180" s="63" t="s">
        <v>1102</v>
      </c>
      <c r="C180" s="222">
        <v>4861200</v>
      </c>
      <c r="D180" s="223">
        <v>700</v>
      </c>
      <c r="E180" s="49">
        <v>51304108</v>
      </c>
    </row>
    <row r="181" spans="1:5">
      <c r="A181" s="81">
        <v>51304109</v>
      </c>
      <c r="B181" s="63" t="s">
        <v>1265</v>
      </c>
      <c r="C181" s="222">
        <v>5738058</v>
      </c>
      <c r="D181" s="223">
        <v>833.34</v>
      </c>
      <c r="E181" s="49">
        <v>51304108</v>
      </c>
    </row>
    <row r="182" spans="1:5">
      <c r="A182" s="81">
        <v>51305</v>
      </c>
      <c r="B182" s="63" t="s">
        <v>1067</v>
      </c>
      <c r="C182" s="222">
        <v>60626779</v>
      </c>
      <c r="D182" s="223">
        <v>8779.2199999999993</v>
      </c>
      <c r="E182" s="49">
        <f>VLOOKUP(A182,'Clasificación 09.2022'!$C:$C,1,FALSE)</f>
        <v>51305</v>
      </c>
    </row>
    <row r="183" spans="1:5">
      <c r="A183" s="81">
        <v>513051</v>
      </c>
      <c r="B183" s="63" t="s">
        <v>1068</v>
      </c>
      <c r="C183" s="222">
        <v>8937124</v>
      </c>
      <c r="D183" s="223">
        <v>1293.1099999999999</v>
      </c>
      <c r="E183" s="49">
        <f>VLOOKUP(A183,'Clasificación 09.2022'!$C:$C,1,FALSE)</f>
        <v>513051</v>
      </c>
    </row>
    <row r="184" spans="1:5">
      <c r="A184" s="81">
        <v>51305103</v>
      </c>
      <c r="B184" s="63" t="s">
        <v>1069</v>
      </c>
      <c r="C184" s="222">
        <v>8937124</v>
      </c>
      <c r="D184" s="223">
        <v>1293.1099999999999</v>
      </c>
      <c r="E184" s="49">
        <f>VLOOKUP(A184,'Clasificación 09.2022'!$C:$C,1,FALSE)</f>
        <v>51305103</v>
      </c>
    </row>
    <row r="185" spans="1:5">
      <c r="A185" s="81">
        <v>513052</v>
      </c>
      <c r="B185" s="63" t="s">
        <v>1070</v>
      </c>
      <c r="C185" s="222">
        <v>51689655</v>
      </c>
      <c r="D185" s="223">
        <v>7486.11</v>
      </c>
      <c r="E185" s="49">
        <f>VLOOKUP(A185,'Clasificación 09.2022'!$C:$C,1,FALSE)</f>
        <v>513052</v>
      </c>
    </row>
    <row r="186" spans="1:5">
      <c r="A186" s="81">
        <v>51305201</v>
      </c>
      <c r="B186" s="63" t="s">
        <v>1071</v>
      </c>
      <c r="C186" s="222">
        <v>38805147</v>
      </c>
      <c r="D186" s="223">
        <v>5623.11</v>
      </c>
      <c r="E186" s="49">
        <f>VLOOKUP(A186,'Clasificación 09.2022'!$C:$C,1,FALSE)</f>
        <v>51305201</v>
      </c>
    </row>
    <row r="187" spans="1:5">
      <c r="A187" s="81">
        <v>51305204</v>
      </c>
      <c r="B187" s="63" t="s">
        <v>1072</v>
      </c>
      <c r="C187" s="222">
        <v>12884508</v>
      </c>
      <c r="D187" s="223">
        <v>1863</v>
      </c>
      <c r="E187" s="49">
        <f>VLOOKUP(A187,'Clasificación 09.2022'!$C:$C,1,FALSE)</f>
        <v>51305204</v>
      </c>
    </row>
    <row r="188" spans="1:5">
      <c r="A188" s="81">
        <v>51305205</v>
      </c>
      <c r="B188" s="63" t="s">
        <v>1212</v>
      </c>
      <c r="C188" s="222">
        <v>0</v>
      </c>
      <c r="D188" s="223">
        <v>0</v>
      </c>
      <c r="E188" s="49">
        <v>51305205</v>
      </c>
    </row>
    <row r="189" spans="1:5">
      <c r="A189" s="81">
        <v>51306</v>
      </c>
      <c r="B189" s="63" t="s">
        <v>1103</v>
      </c>
      <c r="C189" s="222">
        <v>1825918</v>
      </c>
      <c r="D189" s="223">
        <v>266.2</v>
      </c>
      <c r="E189" s="49">
        <v>51306</v>
      </c>
    </row>
    <row r="190" spans="1:5">
      <c r="A190" s="81">
        <v>513061</v>
      </c>
      <c r="B190" s="63" t="s">
        <v>1103</v>
      </c>
      <c r="C190" s="222">
        <v>1825918</v>
      </c>
      <c r="D190" s="223">
        <v>266.2</v>
      </c>
      <c r="E190" s="49">
        <v>513061</v>
      </c>
    </row>
    <row r="191" spans="1:5">
      <c r="A191" s="81">
        <v>51306103</v>
      </c>
      <c r="B191" s="63" t="s">
        <v>332</v>
      </c>
      <c r="C191" s="222">
        <v>1825918</v>
      </c>
      <c r="D191" s="223">
        <v>266.2</v>
      </c>
      <c r="E191" s="49">
        <v>51306103</v>
      </c>
    </row>
    <row r="192" spans="1:5">
      <c r="A192" s="81">
        <v>51309</v>
      </c>
      <c r="B192" s="63" t="s">
        <v>975</v>
      </c>
      <c r="C192" s="222">
        <v>10789460</v>
      </c>
      <c r="D192" s="223">
        <v>1556.62</v>
      </c>
      <c r="E192" s="49">
        <f>VLOOKUP(A192,'Clasificación 09.2022'!$C:$C,1,FALSE)</f>
        <v>51309</v>
      </c>
    </row>
    <row r="193" spans="1:5">
      <c r="A193" s="81">
        <v>513091</v>
      </c>
      <c r="B193" s="63" t="s">
        <v>975</v>
      </c>
      <c r="C193" s="222">
        <v>10789460</v>
      </c>
      <c r="D193" s="223">
        <v>1556.62</v>
      </c>
      <c r="E193" s="49">
        <f>VLOOKUP(A193,'Clasificación 09.2022'!$C:$C,1,FALSE)</f>
        <v>513091</v>
      </c>
    </row>
    <row r="194" spans="1:5">
      <c r="A194" s="81">
        <v>51309102</v>
      </c>
      <c r="B194" s="63" t="s">
        <v>976</v>
      </c>
      <c r="C194" s="222">
        <v>7147750</v>
      </c>
      <c r="D194" s="223">
        <v>1026.1199999999999</v>
      </c>
      <c r="E194" s="49">
        <f>VLOOKUP(A194,'Clasificación 09.2022'!$C:$C,1,FALSE)</f>
        <v>51309102</v>
      </c>
    </row>
    <row r="195" spans="1:5">
      <c r="A195" s="81">
        <v>51309105</v>
      </c>
      <c r="B195" s="63" t="s">
        <v>1104</v>
      </c>
      <c r="C195" s="222">
        <v>3641710</v>
      </c>
      <c r="D195" s="223">
        <v>530.5</v>
      </c>
      <c r="E195" s="49">
        <v>51309105</v>
      </c>
    </row>
    <row r="196" spans="1:5">
      <c r="A196" s="81">
        <v>51310</v>
      </c>
      <c r="B196" s="63" t="s">
        <v>977</v>
      </c>
      <c r="C196" s="222">
        <v>12633509</v>
      </c>
      <c r="D196" s="223">
        <v>1825.0100000000093</v>
      </c>
      <c r="E196" s="49">
        <f>VLOOKUP(A196,'Clasificación 09.2022'!$C:$C,1,FALSE)</f>
        <v>51310</v>
      </c>
    </row>
    <row r="197" spans="1:5">
      <c r="A197" s="81">
        <v>513101</v>
      </c>
      <c r="B197" s="63" t="s">
        <v>977</v>
      </c>
      <c r="C197" s="222">
        <v>12633509</v>
      </c>
      <c r="D197" s="223">
        <v>1825.0100000000093</v>
      </c>
      <c r="E197" s="49">
        <f>VLOOKUP(A197,'Clasificación 09.2022'!$C:$C,1,FALSE)</f>
        <v>513101</v>
      </c>
    </row>
    <row r="198" spans="1:5">
      <c r="A198" s="81">
        <v>51310102</v>
      </c>
      <c r="B198" s="63" t="s">
        <v>1213</v>
      </c>
      <c r="C198" s="222">
        <v>175182</v>
      </c>
      <c r="D198" s="223">
        <v>25.4</v>
      </c>
      <c r="E198" s="49">
        <v>51310102</v>
      </c>
    </row>
    <row r="199" spans="1:5">
      <c r="A199" s="81">
        <v>51310105</v>
      </c>
      <c r="B199" s="63" t="s">
        <v>1214</v>
      </c>
      <c r="C199" s="222">
        <v>1355412</v>
      </c>
      <c r="D199" s="223">
        <v>196.18</v>
      </c>
      <c r="E199" s="49">
        <v>51310105</v>
      </c>
    </row>
    <row r="200" spans="1:5">
      <c r="A200" s="81">
        <v>51310106</v>
      </c>
      <c r="B200" s="63" t="s">
        <v>1105</v>
      </c>
      <c r="C200" s="222">
        <v>594818</v>
      </c>
      <c r="D200" s="223">
        <v>86.94</v>
      </c>
      <c r="E200" s="49">
        <v>51310106</v>
      </c>
    </row>
    <row r="201" spans="1:5">
      <c r="A201" s="81">
        <v>51310114</v>
      </c>
      <c r="B201" s="63" t="s">
        <v>1215</v>
      </c>
      <c r="C201" s="222">
        <v>1942965</v>
      </c>
      <c r="D201" s="223">
        <v>282.13</v>
      </c>
      <c r="E201" s="49">
        <v>51310114</v>
      </c>
    </row>
    <row r="202" spans="1:5">
      <c r="A202" s="81">
        <v>51310116</v>
      </c>
      <c r="B202" s="63" t="s">
        <v>1106</v>
      </c>
      <c r="C202" s="222">
        <v>93857</v>
      </c>
      <c r="D202" s="223">
        <v>13.74</v>
      </c>
      <c r="E202" s="49">
        <v>51310116</v>
      </c>
    </row>
    <row r="203" spans="1:5">
      <c r="A203" s="81">
        <v>51310117</v>
      </c>
      <c r="B203" s="63" t="s">
        <v>1216</v>
      </c>
      <c r="C203" s="222">
        <v>2812576</v>
      </c>
      <c r="D203" s="223">
        <v>407.92999999999995</v>
      </c>
      <c r="E203" s="49">
        <v>51310117</v>
      </c>
    </row>
    <row r="204" spans="1:5">
      <c r="A204" s="81">
        <v>51310199</v>
      </c>
      <c r="B204" s="63" t="s">
        <v>978</v>
      </c>
      <c r="C204" s="222">
        <v>5658699</v>
      </c>
      <c r="D204" s="223">
        <v>812.68999999994412</v>
      </c>
      <c r="E204" s="49">
        <v>51310199</v>
      </c>
    </row>
    <row r="205" spans="1:5">
      <c r="A205" s="81">
        <v>514</v>
      </c>
      <c r="B205" s="63" t="s">
        <v>347</v>
      </c>
      <c r="C205" s="222">
        <v>29768417</v>
      </c>
      <c r="D205" s="223">
        <v>714059.3567</v>
      </c>
      <c r="E205" s="49">
        <f>VLOOKUP(A205,'Clasificación 09.2022'!$C:$C,1,FALSE)</f>
        <v>514</v>
      </c>
    </row>
    <row r="206" spans="1:5">
      <c r="A206" s="81">
        <v>51401</v>
      </c>
      <c r="B206" s="63" t="s">
        <v>348</v>
      </c>
      <c r="C206" s="222">
        <v>29768417</v>
      </c>
      <c r="D206" s="223">
        <v>714059.3567</v>
      </c>
      <c r="E206" s="49">
        <f>VLOOKUP(A206,'Clasificación 09.2022'!$C:$C,1,FALSE)</f>
        <v>51401</v>
      </c>
    </row>
    <row r="207" spans="1:5">
      <c r="A207" s="81">
        <v>514012</v>
      </c>
      <c r="B207" s="63" t="s">
        <v>225</v>
      </c>
      <c r="C207" s="222">
        <v>16638681</v>
      </c>
      <c r="D207" s="223">
        <v>2406.92</v>
      </c>
      <c r="E207" s="49">
        <f>VLOOKUP(A207,'Clasificación 09.2022'!$C:$C,1,FALSE)</f>
        <v>514012</v>
      </c>
    </row>
    <row r="208" spans="1:5">
      <c r="A208" s="81">
        <v>51401201</v>
      </c>
      <c r="B208" s="63" t="s">
        <v>225</v>
      </c>
      <c r="C208" s="222">
        <v>16638681</v>
      </c>
      <c r="D208" s="223">
        <v>2406.92</v>
      </c>
      <c r="E208" s="49">
        <f>VLOOKUP(A208,'Clasificación 09.2022'!$C:$C,1,FALSE)</f>
        <v>51401201</v>
      </c>
    </row>
    <row r="209" spans="1:5">
      <c r="A209" s="81">
        <v>514013</v>
      </c>
      <c r="B209" s="63" t="s">
        <v>349</v>
      </c>
      <c r="C209" s="222">
        <v>13129736</v>
      </c>
      <c r="D209" s="223">
        <v>711652.43669999996</v>
      </c>
      <c r="E209" s="49">
        <f>VLOOKUP(A209,'Clasificación 09.2022'!$C:$C,1,FALSE)</f>
        <v>514013</v>
      </c>
    </row>
    <row r="210" spans="1:5">
      <c r="A210" s="81">
        <v>51401301</v>
      </c>
      <c r="B210" s="63" t="s">
        <v>345</v>
      </c>
      <c r="C210" s="222">
        <v>9972009</v>
      </c>
      <c r="D210" s="223">
        <v>707719.03229999996</v>
      </c>
      <c r="E210" s="49">
        <f>VLOOKUP(A210,'Clasificación 09.2022'!$C:$C,1,FALSE)</f>
        <v>51401301</v>
      </c>
    </row>
    <row r="211" spans="1:5">
      <c r="A211" s="81">
        <v>51401302</v>
      </c>
      <c r="B211" s="63" t="s">
        <v>346</v>
      </c>
      <c r="C211" s="222">
        <v>3157727</v>
      </c>
      <c r="D211" s="223">
        <v>3933.4043999999999</v>
      </c>
      <c r="E211" s="49">
        <f>VLOOKUP(A211,'Clasificación 09.2022'!$C:$C,1,FALSE)</f>
        <v>51401302</v>
      </c>
    </row>
    <row r="212" spans="1:5">
      <c r="A212" s="81">
        <v>515</v>
      </c>
      <c r="B212" s="63" t="s">
        <v>979</v>
      </c>
      <c r="C212" s="222">
        <v>14994622</v>
      </c>
      <c r="D212" s="223">
        <v>2166.9</v>
      </c>
      <c r="E212" s="49">
        <f>VLOOKUP(A212,'Clasificación 09.2022'!$C:$C,1,FALSE)</f>
        <v>515</v>
      </c>
    </row>
    <row r="213" spans="1:5">
      <c r="A213" s="81">
        <v>51501</v>
      </c>
      <c r="B213" s="63" t="s">
        <v>980</v>
      </c>
      <c r="C213" s="222">
        <v>14994622</v>
      </c>
      <c r="D213" s="223">
        <v>2166.9</v>
      </c>
      <c r="E213" s="49">
        <f>VLOOKUP(A213,'Clasificación 09.2022'!$C:$C,1,FALSE)</f>
        <v>51501</v>
      </c>
    </row>
    <row r="214" spans="1:5">
      <c r="A214" s="81">
        <v>515011</v>
      </c>
      <c r="B214" s="63" t="s">
        <v>994</v>
      </c>
      <c r="C214" s="222">
        <v>10853687</v>
      </c>
      <c r="D214" s="223">
        <v>1565.17</v>
      </c>
      <c r="E214" s="49">
        <f>VLOOKUP(A214,'Clasificación 09.2022'!$C:$C,1,FALSE)</f>
        <v>515011</v>
      </c>
    </row>
    <row r="215" spans="1:5">
      <c r="A215" s="81">
        <v>51501103</v>
      </c>
      <c r="B215" s="63" t="s">
        <v>1073</v>
      </c>
      <c r="C215" s="222">
        <v>10853687</v>
      </c>
      <c r="D215" s="223">
        <v>1565.17</v>
      </c>
      <c r="E215" s="49">
        <f>VLOOKUP(A215,'Clasificación 09.2022'!$C:$C,1,FALSE)</f>
        <v>51501103</v>
      </c>
    </row>
    <row r="216" spans="1:5">
      <c r="A216" s="81">
        <v>515012</v>
      </c>
      <c r="B216" s="63" t="s">
        <v>1107</v>
      </c>
      <c r="C216" s="222">
        <v>4140935</v>
      </c>
      <c r="D216" s="223">
        <v>601.73</v>
      </c>
      <c r="E216" s="49">
        <v>515012</v>
      </c>
    </row>
    <row r="217" spans="1:5">
      <c r="A217" s="81">
        <v>51501201</v>
      </c>
      <c r="B217" s="63" t="s">
        <v>1108</v>
      </c>
      <c r="C217" s="222">
        <v>4140935</v>
      </c>
      <c r="D217" s="223">
        <v>601.73</v>
      </c>
      <c r="E217" s="49">
        <v>51501201</v>
      </c>
    </row>
    <row r="218" spans="1:5">
      <c r="A218" s="81">
        <v>52</v>
      </c>
      <c r="B218" s="63" t="s">
        <v>984</v>
      </c>
      <c r="C218" s="222">
        <v>482</v>
      </c>
      <c r="D218" s="223">
        <v>9.9999999999909051E-3</v>
      </c>
      <c r="E218" s="49">
        <f>VLOOKUP(A218,'Clasificación 09.2022'!$C:$C,1,FALSE)</f>
        <v>52</v>
      </c>
    </row>
    <row r="219" spans="1:5">
      <c r="A219" s="81">
        <v>521</v>
      </c>
      <c r="B219" s="63" t="s">
        <v>984</v>
      </c>
      <c r="C219" s="222">
        <v>482</v>
      </c>
      <c r="D219" s="223">
        <v>9.9999999999909051E-3</v>
      </c>
      <c r="E219" s="49">
        <f>VLOOKUP(A219,'Clasificación 09.2022'!$C:$C,1,FALSE)</f>
        <v>521</v>
      </c>
    </row>
    <row r="220" spans="1:5">
      <c r="A220" s="81">
        <v>52101</v>
      </c>
      <c r="B220" s="63" t="s">
        <v>984</v>
      </c>
      <c r="C220" s="222">
        <v>482</v>
      </c>
      <c r="D220" s="223">
        <v>9.9999999999909051E-3</v>
      </c>
      <c r="E220" s="49">
        <f>VLOOKUP(A220,'Clasificación 09.2022'!$C:$C,1,FALSE)</f>
        <v>52101</v>
      </c>
    </row>
    <row r="221" spans="1:5">
      <c r="A221" s="81">
        <v>521011</v>
      </c>
      <c r="B221" s="63" t="s">
        <v>984</v>
      </c>
      <c r="C221" s="222">
        <v>482</v>
      </c>
      <c r="D221" s="223">
        <v>9.9999999999909051E-3</v>
      </c>
      <c r="E221" s="49">
        <f>VLOOKUP(A221,'Clasificación 09.2022'!$C:$C,1,FALSE)</f>
        <v>521011</v>
      </c>
    </row>
    <row r="222" spans="1:5">
      <c r="A222" s="81">
        <v>52101101</v>
      </c>
      <c r="B222" s="63" t="s">
        <v>985</v>
      </c>
      <c r="C222" s="222">
        <v>482</v>
      </c>
      <c r="D222" s="223">
        <v>9.9999999999909051E-3</v>
      </c>
      <c r="E222" s="49">
        <f>VLOOKUP(A222,'Clasificación 09.2022'!$C:$C,1,FALSE)</f>
        <v>52101101</v>
      </c>
    </row>
    <row r="223" spans="1:5" ht="22.8">
      <c r="B223" s="533" t="s">
        <v>1184</v>
      </c>
      <c r="C223" s="534">
        <f>+C99-C132</f>
        <v>-548198500</v>
      </c>
      <c r="D223" s="535">
        <f>+D99-D132</f>
        <v>-99853.506200000062</v>
      </c>
    </row>
  </sheetData>
  <autoFilter ref="A1:E222" xr:uid="{AA5E7F58-5F9C-4182-B202-17E23EEF44EC}"/>
  <pageMargins left="0.7" right="0.7" top="0.75" bottom="0.75" header="0.3" footer="0.3"/>
  <pageSetup orientation="portrait" r:id="rId1"/>
  <ignoredErrors>
    <ignoredError sqref="D48 D59 D105 D1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AFDBA-FEC8-4098-BCDB-AB113337CD98}">
  <sheetPr>
    <tabColor theme="7" tint="0.59999389629810485"/>
  </sheetPr>
  <dimension ref="A1:E123"/>
  <sheetViews>
    <sheetView workbookViewId="0">
      <selection activeCell="C6" sqref="C6"/>
    </sheetView>
  </sheetViews>
  <sheetFormatPr baseColWidth="10" defaultRowHeight="14.4"/>
  <cols>
    <col min="1" max="1" width="9.5546875" bestFit="1" customWidth="1"/>
    <col min="2" max="2" width="34.6640625" bestFit="1" customWidth="1"/>
    <col min="3" max="3" width="12.5546875" bestFit="1" customWidth="1"/>
    <col min="4" max="4" width="12.6640625" bestFit="1" customWidth="1"/>
    <col min="5" max="5" width="9.5546875" bestFit="1" customWidth="1"/>
  </cols>
  <sheetData>
    <row r="1" spans="1:5">
      <c r="A1" s="51"/>
      <c r="B1" s="52" t="s">
        <v>913</v>
      </c>
      <c r="C1" s="53"/>
      <c r="D1" s="44"/>
      <c r="E1" s="48"/>
    </row>
    <row r="2" spans="1:5">
      <c r="A2" s="54"/>
      <c r="B2" s="55" t="s">
        <v>85</v>
      </c>
      <c r="C2" s="56"/>
      <c r="D2" s="44"/>
      <c r="E2" s="48"/>
    </row>
    <row r="3" spans="1:5">
      <c r="A3" s="57"/>
      <c r="B3" s="58" t="s">
        <v>1031</v>
      </c>
      <c r="C3" s="59"/>
      <c r="D3" s="44"/>
      <c r="E3" s="48"/>
    </row>
    <row r="4" spans="1:5">
      <c r="A4" s="60" t="s">
        <v>1</v>
      </c>
      <c r="B4" s="60" t="s">
        <v>38</v>
      </c>
      <c r="C4" s="61" t="s">
        <v>158</v>
      </c>
      <c r="D4" s="62" t="s">
        <v>161</v>
      </c>
      <c r="E4" s="60" t="s">
        <v>162</v>
      </c>
    </row>
    <row r="5" spans="1:5">
      <c r="A5" s="81">
        <v>1</v>
      </c>
      <c r="B5" s="63" t="s">
        <v>3</v>
      </c>
      <c r="C5" s="82">
        <v>3425316505</v>
      </c>
      <c r="D5" s="83">
        <v>498294.06000000006</v>
      </c>
      <c r="E5" s="49">
        <f>VLOOKUP(A5,'Clasificación 09.2022'!$C:$C,1,FALSE)</f>
        <v>1</v>
      </c>
    </row>
    <row r="6" spans="1:5">
      <c r="A6" s="81">
        <v>11</v>
      </c>
      <c r="B6" s="63" t="s">
        <v>4</v>
      </c>
      <c r="C6" s="82">
        <v>3105978644</v>
      </c>
      <c r="D6" s="83">
        <v>452054.22</v>
      </c>
      <c r="E6" s="49">
        <f>VLOOKUP(A6,'Clasificación 09.2022'!$C:$C,1,FALSE)</f>
        <v>11</v>
      </c>
    </row>
    <row r="7" spans="1:5">
      <c r="A7" s="81">
        <v>111</v>
      </c>
      <c r="B7" s="63" t="s">
        <v>5</v>
      </c>
      <c r="C7" s="82">
        <v>25494505</v>
      </c>
      <c r="D7" s="83">
        <v>3710.5500000000466</v>
      </c>
      <c r="E7" s="49">
        <f>VLOOKUP(A7,'Clasificación 09.2022'!$C:$C,1,FALSE)</f>
        <v>111</v>
      </c>
    </row>
    <row r="8" spans="1:5">
      <c r="A8" s="81">
        <v>11114</v>
      </c>
      <c r="B8" s="63" t="s">
        <v>16</v>
      </c>
      <c r="C8" s="82">
        <v>25494505</v>
      </c>
      <c r="D8" s="83">
        <v>3710.5500000000466</v>
      </c>
      <c r="E8" s="49">
        <f>VLOOKUP(A8,'Clasificación 09.2022'!$C:$C,1,FALSE)</f>
        <v>11114</v>
      </c>
    </row>
    <row r="9" spans="1:5">
      <c r="A9" s="81">
        <v>111141</v>
      </c>
      <c r="B9" s="63" t="s">
        <v>325</v>
      </c>
      <c r="C9" s="82">
        <v>25494505</v>
      </c>
      <c r="D9" s="83">
        <v>3710.5500000000466</v>
      </c>
      <c r="E9" s="49">
        <f>VLOOKUP(A9,'Clasificación 09.2022'!$C:$C,1,FALSE)</f>
        <v>111141</v>
      </c>
    </row>
    <row r="10" spans="1:5">
      <c r="A10" s="81">
        <v>11114101</v>
      </c>
      <c r="B10" s="63" t="s">
        <v>326</v>
      </c>
      <c r="C10" s="82">
        <v>25494505</v>
      </c>
      <c r="D10" s="83">
        <v>3710.5499999999884</v>
      </c>
      <c r="E10" s="49">
        <f>VLOOKUP(A10,'Clasificación 09.2022'!$C:$C,1,FALSE)</f>
        <v>11114101</v>
      </c>
    </row>
    <row r="11" spans="1:5">
      <c r="A11" s="81">
        <v>112</v>
      </c>
      <c r="B11" s="63" t="s">
        <v>327</v>
      </c>
      <c r="C11" s="82">
        <v>39075309</v>
      </c>
      <c r="D11" s="83">
        <v>5687.1500000000233</v>
      </c>
      <c r="E11" s="49">
        <f>VLOOKUP(A11,'Clasificación 09.2022'!$C:$C,1,FALSE)</f>
        <v>112</v>
      </c>
    </row>
    <row r="12" spans="1:5">
      <c r="A12" s="81">
        <v>11211</v>
      </c>
      <c r="B12" s="63" t="s">
        <v>328</v>
      </c>
      <c r="C12" s="82">
        <v>39075309</v>
      </c>
      <c r="D12" s="83">
        <v>5687.1500000000005</v>
      </c>
      <c r="E12" s="49">
        <f>VLOOKUP(A12,'Clasificación 09.2022'!$C:$C,1,FALSE)</f>
        <v>11211</v>
      </c>
    </row>
    <row r="13" spans="1:5">
      <c r="A13" s="81">
        <v>112111</v>
      </c>
      <c r="B13" s="63" t="s">
        <v>328</v>
      </c>
      <c r="C13" s="82">
        <v>39075309</v>
      </c>
      <c r="D13" s="83">
        <v>5687.1500000000005</v>
      </c>
      <c r="E13" s="49">
        <f>VLOOKUP(A13,'Clasificación 09.2022'!$C:$C,1,FALSE)</f>
        <v>112111</v>
      </c>
    </row>
    <row r="14" spans="1:5">
      <c r="A14" s="81">
        <v>11211102</v>
      </c>
      <c r="B14" s="63" t="s">
        <v>239</v>
      </c>
      <c r="C14" s="82">
        <v>39075309</v>
      </c>
      <c r="D14" s="83">
        <v>5687.1500000000005</v>
      </c>
      <c r="E14" s="49">
        <f>VLOOKUP(A14,'Clasificación 09.2022'!$C:$C,1,FALSE)</f>
        <v>11211102</v>
      </c>
    </row>
    <row r="15" spans="1:5">
      <c r="A15" s="81">
        <v>114</v>
      </c>
      <c r="B15" s="63" t="s">
        <v>80</v>
      </c>
      <c r="C15" s="82">
        <v>3041408830</v>
      </c>
      <c r="D15" s="83">
        <v>442656.52</v>
      </c>
      <c r="E15" s="49">
        <f>VLOOKUP(A15,'Clasificación 09.2022'!$C:$C,1,FALSE)</f>
        <v>114</v>
      </c>
    </row>
    <row r="16" spans="1:5">
      <c r="A16" s="81">
        <v>11402</v>
      </c>
      <c r="B16" s="63" t="s">
        <v>940</v>
      </c>
      <c r="C16" s="82">
        <v>3041408830</v>
      </c>
      <c r="D16" s="83">
        <v>442656.52</v>
      </c>
      <c r="E16" s="49">
        <f>VLOOKUP(A16,'Clasificación 09.2022'!$C:$C,1,FALSE)</f>
        <v>11402</v>
      </c>
    </row>
    <row r="17" spans="1:5">
      <c r="A17" s="81">
        <v>114022</v>
      </c>
      <c r="B17" s="63" t="s">
        <v>941</v>
      </c>
      <c r="C17" s="82">
        <v>3000000000</v>
      </c>
      <c r="D17" s="83">
        <v>436629.74000000005</v>
      </c>
      <c r="E17" s="49">
        <f>VLOOKUP(A17,'Clasificación 09.2022'!$C:$C,1,FALSE)</f>
        <v>114022</v>
      </c>
    </row>
    <row r="18" spans="1:5">
      <c r="A18" s="81">
        <v>11402203</v>
      </c>
      <c r="B18" s="63" t="s">
        <v>942</v>
      </c>
      <c r="C18" s="82">
        <v>3000000000</v>
      </c>
      <c r="D18" s="83">
        <v>436629.74000000005</v>
      </c>
      <c r="E18" s="49">
        <f>VLOOKUP(A18,'Clasificación 09.2022'!$C:$C,1,FALSE)</f>
        <v>11402203</v>
      </c>
    </row>
    <row r="19" spans="1:5">
      <c r="A19" s="81">
        <v>1140220301</v>
      </c>
      <c r="B19" s="63" t="s">
        <v>943</v>
      </c>
      <c r="C19" s="82">
        <v>3000000000</v>
      </c>
      <c r="D19" s="83">
        <v>436629.74000000005</v>
      </c>
      <c r="E19" s="49">
        <f>VLOOKUP(A19,'Clasificación 09.2022'!$C:$C,1,FALSE)</f>
        <v>1140220301</v>
      </c>
    </row>
    <row r="20" spans="1:5">
      <c r="A20" s="81">
        <v>114025</v>
      </c>
      <c r="B20" s="63" t="s">
        <v>944</v>
      </c>
      <c r="C20" s="82">
        <v>-15827</v>
      </c>
      <c r="D20" s="83">
        <v>-2.3000000000000003</v>
      </c>
      <c r="E20" s="49">
        <f>VLOOKUP(A20,'Clasificación 09.2022'!$C:$C,1,FALSE)</f>
        <v>114025</v>
      </c>
    </row>
    <row r="21" spans="1:5">
      <c r="A21" s="81">
        <v>11402501</v>
      </c>
      <c r="B21" s="63" t="s">
        <v>945</v>
      </c>
      <c r="C21" s="82">
        <v>-15827</v>
      </c>
      <c r="D21" s="83">
        <v>-2.3000000000000003</v>
      </c>
      <c r="E21" s="49">
        <f>VLOOKUP(A21,'Clasificación 09.2022'!$C:$C,1,FALSE)</f>
        <v>11402501</v>
      </c>
    </row>
    <row r="22" spans="1:5">
      <c r="A22" s="81">
        <v>1140250117</v>
      </c>
      <c r="B22" s="63" t="s">
        <v>946</v>
      </c>
      <c r="C22" s="82">
        <v>-15827</v>
      </c>
      <c r="D22" s="83">
        <v>-2.3000000000000003</v>
      </c>
      <c r="E22" s="49">
        <f>VLOOKUP(A22,'Clasificación 09.2022'!$C:$C,1,FALSE)</f>
        <v>1140250117</v>
      </c>
    </row>
    <row r="23" spans="1:5">
      <c r="A23" s="81">
        <v>114026</v>
      </c>
      <c r="B23" s="63" t="s">
        <v>947</v>
      </c>
      <c r="C23" s="82">
        <v>41424657</v>
      </c>
      <c r="D23" s="83">
        <v>6029.0800000000008</v>
      </c>
      <c r="E23" s="49">
        <f>VLOOKUP(A23,'Clasificación 09.2022'!$C:$C,1,FALSE)</f>
        <v>114026</v>
      </c>
    </row>
    <row r="24" spans="1:5">
      <c r="A24" s="81">
        <v>11402601</v>
      </c>
      <c r="B24" s="63" t="s">
        <v>948</v>
      </c>
      <c r="C24" s="82">
        <v>210575342</v>
      </c>
      <c r="D24" s="83">
        <v>30647.82</v>
      </c>
      <c r="E24" s="49">
        <f>VLOOKUP(A24,'Clasificación 09.2022'!$C:$C,1,FALSE)</f>
        <v>11402601</v>
      </c>
    </row>
    <row r="25" spans="1:5">
      <c r="A25" s="81">
        <v>1140260105</v>
      </c>
      <c r="B25" s="63" t="s">
        <v>949</v>
      </c>
      <c r="C25" s="82">
        <v>210575342</v>
      </c>
      <c r="D25" s="83">
        <v>30647.82</v>
      </c>
      <c r="E25" s="49">
        <f>VLOOKUP(A25,'Clasificación 09.2022'!$C:$C,1,FALSE)</f>
        <v>1140260105</v>
      </c>
    </row>
    <row r="26" spans="1:5">
      <c r="A26" s="81">
        <v>11402602</v>
      </c>
      <c r="B26" s="63" t="s">
        <v>950</v>
      </c>
      <c r="C26" s="82">
        <v>-169150685</v>
      </c>
      <c r="D26" s="83">
        <v>-24618.74</v>
      </c>
      <c r="E26" s="49">
        <f>VLOOKUP(A26,'Clasificación 09.2022'!$C:$C,1,FALSE)</f>
        <v>11402602</v>
      </c>
    </row>
    <row r="27" spans="1:5">
      <c r="A27" s="81">
        <v>1140260205</v>
      </c>
      <c r="B27" s="63" t="s">
        <v>951</v>
      </c>
      <c r="C27" s="82">
        <v>-169150685</v>
      </c>
      <c r="D27" s="83">
        <v>-24618.74</v>
      </c>
      <c r="E27" s="49">
        <f>VLOOKUP(A27,'Clasificación 09.2022'!$C:$C,1,FALSE)</f>
        <v>1140260205</v>
      </c>
    </row>
    <row r="28" spans="1:5">
      <c r="A28" s="81">
        <v>12</v>
      </c>
      <c r="B28" s="63" t="s">
        <v>7</v>
      </c>
      <c r="C28" s="82">
        <v>319337861</v>
      </c>
      <c r="D28" s="83">
        <v>46239.839999999997</v>
      </c>
      <c r="E28" s="49">
        <f>VLOOKUP(A28,'Clasificación 09.2022'!$C:$C,1,FALSE)</f>
        <v>12</v>
      </c>
    </row>
    <row r="29" spans="1:5">
      <c r="A29" s="81">
        <v>127</v>
      </c>
      <c r="B29" s="63" t="s">
        <v>329</v>
      </c>
      <c r="C29" s="82">
        <v>26480364</v>
      </c>
      <c r="D29" s="83">
        <v>3831.42</v>
      </c>
      <c r="E29" s="49">
        <f>VLOOKUP(A29,'Clasificación 09.2022'!$C:$C,1,FALSE)</f>
        <v>127</v>
      </c>
    </row>
    <row r="30" spans="1:5">
      <c r="A30" s="81">
        <v>12701</v>
      </c>
      <c r="B30" s="63" t="s">
        <v>330</v>
      </c>
      <c r="C30" s="82">
        <v>26480364</v>
      </c>
      <c r="D30" s="83">
        <v>3831.42</v>
      </c>
      <c r="E30" s="49">
        <f>VLOOKUP(A30,'Clasificación 09.2022'!$C:$C,1,FALSE)</f>
        <v>12701</v>
      </c>
    </row>
    <row r="31" spans="1:5">
      <c r="A31" s="81">
        <v>127011</v>
      </c>
      <c r="B31" s="63" t="s">
        <v>331</v>
      </c>
      <c r="C31" s="82">
        <v>26480364</v>
      </c>
      <c r="D31" s="83">
        <v>3831.42</v>
      </c>
      <c r="E31" s="49">
        <f>VLOOKUP(A31,'Clasificación 09.2022'!$C:$C,1,FALSE)</f>
        <v>127011</v>
      </c>
    </row>
    <row r="32" spans="1:5">
      <c r="A32" s="81">
        <v>12701104</v>
      </c>
      <c r="B32" s="63" t="s">
        <v>332</v>
      </c>
      <c r="C32" s="82">
        <v>26480364</v>
      </c>
      <c r="D32" s="83">
        <v>3831.42</v>
      </c>
      <c r="E32" s="49">
        <f>VLOOKUP(A32,'Clasificación 09.2022'!$C:$C,1,FALSE)</f>
        <v>12701104</v>
      </c>
    </row>
    <row r="33" spans="1:5">
      <c r="A33" s="81">
        <v>128</v>
      </c>
      <c r="B33" s="63" t="s">
        <v>333</v>
      </c>
      <c r="C33" s="82">
        <v>292857497</v>
      </c>
      <c r="D33" s="83">
        <v>42408.42</v>
      </c>
      <c r="E33" s="49">
        <f>VLOOKUP(A33,'Clasificación 09.2022'!$C:$C,1,FALSE)</f>
        <v>128</v>
      </c>
    </row>
    <row r="34" spans="1:5">
      <c r="A34" s="81">
        <v>12801</v>
      </c>
      <c r="B34" s="63" t="s">
        <v>334</v>
      </c>
      <c r="C34" s="82">
        <v>292857497</v>
      </c>
      <c r="D34" s="83">
        <v>42408.42</v>
      </c>
      <c r="E34" s="49">
        <f>VLOOKUP(A34,'Clasificación 09.2022'!$C:$C,1,FALSE)</f>
        <v>12801</v>
      </c>
    </row>
    <row r="35" spans="1:5">
      <c r="A35" s="81">
        <v>128012</v>
      </c>
      <c r="B35" s="63" t="s">
        <v>952</v>
      </c>
      <c r="C35" s="82">
        <v>85896720</v>
      </c>
      <c r="D35" s="83">
        <v>12420</v>
      </c>
      <c r="E35" s="49">
        <f>VLOOKUP(A35,'Clasificación 09.2022'!$C:$C,1,FALSE)</f>
        <v>128012</v>
      </c>
    </row>
    <row r="36" spans="1:5">
      <c r="A36" s="81">
        <v>12801203</v>
      </c>
      <c r="B36" s="63" t="s">
        <v>953</v>
      </c>
      <c r="C36" s="82">
        <v>85896720</v>
      </c>
      <c r="D36" s="83">
        <v>12420</v>
      </c>
      <c r="E36" s="49">
        <f>VLOOKUP(A36,'Clasificación 09.2022'!$C:$C,1,FALSE)</f>
        <v>12801203</v>
      </c>
    </row>
    <row r="37" spans="1:5">
      <c r="A37" s="81">
        <v>128014</v>
      </c>
      <c r="B37" s="63" t="s">
        <v>335</v>
      </c>
      <c r="C37" s="82">
        <v>206960777</v>
      </c>
      <c r="D37" s="83">
        <v>29988.42</v>
      </c>
      <c r="E37" s="49">
        <f>VLOOKUP(A37,'Clasificación 09.2022'!$C:$C,1,FALSE)</f>
        <v>128014</v>
      </c>
    </row>
    <row r="38" spans="1:5">
      <c r="A38" s="81">
        <v>12801401</v>
      </c>
      <c r="B38" s="63" t="s">
        <v>336</v>
      </c>
      <c r="C38" s="82">
        <v>206960777</v>
      </c>
      <c r="D38" s="83">
        <v>29988.42</v>
      </c>
      <c r="E38" s="49">
        <f>VLOOKUP(A38,'Clasificación 09.2022'!$C:$C,1,FALSE)</f>
        <v>12801401</v>
      </c>
    </row>
    <row r="39" spans="1:5">
      <c r="A39" s="81">
        <v>2</v>
      </c>
      <c r="B39" s="63" t="s">
        <v>8</v>
      </c>
      <c r="C39" s="82">
        <v>44204051</v>
      </c>
      <c r="D39" s="83">
        <v>6418.0399999999936</v>
      </c>
      <c r="E39" s="49">
        <f>VLOOKUP(A39,'Clasificación 09.2022'!$C:$C,1,FALSE)</f>
        <v>2</v>
      </c>
    </row>
    <row r="40" spans="1:5">
      <c r="A40" s="81">
        <v>21</v>
      </c>
      <c r="B40" s="63" t="s">
        <v>9</v>
      </c>
      <c r="C40" s="82">
        <v>44204051</v>
      </c>
      <c r="D40" s="83">
        <v>6418.0399999999936</v>
      </c>
      <c r="E40" s="49">
        <f>VLOOKUP(A40,'Clasificación 09.2022'!$C:$C,1,FALSE)</f>
        <v>21</v>
      </c>
    </row>
    <row r="41" spans="1:5">
      <c r="A41" s="81">
        <v>211</v>
      </c>
      <c r="B41" s="63" t="s">
        <v>337</v>
      </c>
      <c r="C41" s="82">
        <v>35279051</v>
      </c>
      <c r="D41" s="83">
        <v>5122.2000000000044</v>
      </c>
      <c r="E41" s="49">
        <f>VLOOKUP(A41,'Clasificación 09.2022'!$C:$C,1,FALSE)</f>
        <v>211</v>
      </c>
    </row>
    <row r="42" spans="1:5">
      <c r="A42" s="81">
        <v>21101</v>
      </c>
      <c r="B42" s="63" t="s">
        <v>338</v>
      </c>
      <c r="C42" s="82">
        <v>50000</v>
      </c>
      <c r="D42" s="83">
        <v>7.2099999999999795</v>
      </c>
      <c r="E42" s="49">
        <f>VLOOKUP(A42,'Clasificación 09.2022'!$C:$C,1,FALSE)</f>
        <v>21101</v>
      </c>
    </row>
    <row r="43" spans="1:5">
      <c r="A43" s="81">
        <v>211011</v>
      </c>
      <c r="B43" s="63" t="s">
        <v>339</v>
      </c>
      <c r="C43" s="82">
        <v>50000</v>
      </c>
      <c r="D43" s="83">
        <v>7.2099999999999795</v>
      </c>
      <c r="E43" s="49">
        <f>VLOOKUP(A43,'Clasificación 09.2022'!$C:$C,1,FALSE)</f>
        <v>211011</v>
      </c>
    </row>
    <row r="44" spans="1:5">
      <c r="A44" s="81">
        <v>21101101</v>
      </c>
      <c r="B44" s="63" t="s">
        <v>340</v>
      </c>
      <c r="C44" s="82">
        <v>50000</v>
      </c>
      <c r="D44" s="83">
        <v>7.2099999999999795</v>
      </c>
      <c r="E44" s="49">
        <f>VLOOKUP(A44,'Clasificación 09.2022'!$C:$C,1,FALSE)</f>
        <v>21101101</v>
      </c>
    </row>
    <row r="45" spans="1:5">
      <c r="A45" s="81">
        <v>21103</v>
      </c>
      <c r="B45" s="63" t="s">
        <v>341</v>
      </c>
      <c r="C45" s="82">
        <v>35229051</v>
      </c>
      <c r="D45" s="83">
        <v>5114.989999999998</v>
      </c>
      <c r="E45" s="49">
        <f>VLOOKUP(A45,'Clasificación 09.2022'!$C:$C,1,FALSE)</f>
        <v>21103</v>
      </c>
    </row>
    <row r="46" spans="1:5">
      <c r="A46" s="81">
        <v>211031</v>
      </c>
      <c r="B46" s="63" t="s">
        <v>341</v>
      </c>
      <c r="C46" s="82">
        <v>35229051</v>
      </c>
      <c r="D46" s="83">
        <v>5114.989999999998</v>
      </c>
      <c r="E46" s="49">
        <f>VLOOKUP(A46,'Clasificación 09.2022'!$C:$C,1,FALSE)</f>
        <v>211031</v>
      </c>
    </row>
    <row r="47" spans="1:5">
      <c r="A47" s="81">
        <v>21103102</v>
      </c>
      <c r="B47" s="63" t="s">
        <v>954</v>
      </c>
      <c r="C47" s="82">
        <v>35229051</v>
      </c>
      <c r="D47" s="83">
        <v>5115</v>
      </c>
      <c r="E47" s="49">
        <f>VLOOKUP(A47,'Clasificación 09.2022'!$C:$C,1,FALSE)</f>
        <v>21103102</v>
      </c>
    </row>
    <row r="48" spans="1:5">
      <c r="A48" s="81">
        <v>214</v>
      </c>
      <c r="B48" s="63" t="s">
        <v>301</v>
      </c>
      <c r="C48" s="82">
        <v>8925000</v>
      </c>
      <c r="D48" s="83">
        <v>1295.8399999999983</v>
      </c>
      <c r="E48" s="49">
        <f>VLOOKUP(A48,'Clasificación 09.2022'!$C:$C,1,FALSE)</f>
        <v>214</v>
      </c>
    </row>
    <row r="49" spans="1:5">
      <c r="A49" s="81">
        <v>21401</v>
      </c>
      <c r="B49" s="63" t="s">
        <v>955</v>
      </c>
      <c r="C49" s="82">
        <v>8925000</v>
      </c>
      <c r="D49" s="83">
        <v>1295.8400000000001</v>
      </c>
      <c r="E49" s="49">
        <f>VLOOKUP(A49,'Clasificación 09.2022'!$C:$C,1,FALSE)</f>
        <v>21401</v>
      </c>
    </row>
    <row r="50" spans="1:5">
      <c r="A50" s="81">
        <v>214011</v>
      </c>
      <c r="B50" s="63" t="s">
        <v>956</v>
      </c>
      <c r="C50" s="82">
        <v>8925000</v>
      </c>
      <c r="D50" s="83">
        <v>1295.8400000000001</v>
      </c>
      <c r="E50" s="49">
        <f>VLOOKUP(A50,'Clasificación 09.2022'!$C:$C,1,FALSE)</f>
        <v>214011</v>
      </c>
    </row>
    <row r="51" spans="1:5">
      <c r="A51" s="81">
        <v>21401103</v>
      </c>
      <c r="B51" s="63" t="s">
        <v>957</v>
      </c>
      <c r="C51" s="82">
        <v>8925000</v>
      </c>
      <c r="D51" s="83">
        <v>1295.8400000000001</v>
      </c>
      <c r="E51" s="49">
        <f>VLOOKUP(A51,'Clasificación 09.2022'!$C:$C,1,FALSE)</f>
        <v>21401103</v>
      </c>
    </row>
    <row r="52" spans="1:5">
      <c r="A52" s="81">
        <v>3</v>
      </c>
      <c r="B52" s="63" t="s">
        <v>19</v>
      </c>
      <c r="C52" s="82">
        <v>3381112454</v>
      </c>
      <c r="D52" s="83">
        <v>491876.01</v>
      </c>
      <c r="E52" s="49">
        <f>VLOOKUP(A52,'Clasificación 09.2022'!$C:$C,1,FALSE)</f>
        <v>3</v>
      </c>
    </row>
    <row r="53" spans="1:5">
      <c r="A53" s="81">
        <v>30</v>
      </c>
      <c r="B53" s="63" t="s">
        <v>342</v>
      </c>
      <c r="C53" s="82">
        <v>3381112454</v>
      </c>
      <c r="D53" s="83">
        <v>491876.01</v>
      </c>
      <c r="E53" s="49">
        <f>VLOOKUP(A53,'Clasificación 09.2022'!$C:$C,1,FALSE)</f>
        <v>30</v>
      </c>
    </row>
    <row r="54" spans="1:5">
      <c r="A54" s="81">
        <v>301</v>
      </c>
      <c r="B54" s="63" t="s">
        <v>343</v>
      </c>
      <c r="C54" s="82">
        <v>3500000000</v>
      </c>
      <c r="D54" s="83">
        <v>522748.52</v>
      </c>
      <c r="E54" s="49">
        <f>VLOOKUP(A54,'Clasificación 09.2022'!$C:$C,1,FALSE)</f>
        <v>301</v>
      </c>
    </row>
    <row r="55" spans="1:5">
      <c r="A55" s="81">
        <v>30111</v>
      </c>
      <c r="B55" s="63" t="s">
        <v>343</v>
      </c>
      <c r="C55" s="82">
        <v>3500000000</v>
      </c>
      <c r="D55" s="83">
        <v>522748.52</v>
      </c>
      <c r="E55" s="49">
        <f>VLOOKUP(A55,'Clasificación 09.2022'!$C:$C,1,FALSE)</f>
        <v>30111</v>
      </c>
    </row>
    <row r="56" spans="1:5">
      <c r="A56" s="81">
        <v>301111</v>
      </c>
      <c r="B56" s="63" t="s">
        <v>151</v>
      </c>
      <c r="C56" s="82">
        <v>10000000000</v>
      </c>
      <c r="D56" s="83">
        <v>1493567.21</v>
      </c>
      <c r="E56" s="49">
        <f>VLOOKUP(A56,'Clasificación 09.2022'!$C:$C,1,FALSE)</f>
        <v>301111</v>
      </c>
    </row>
    <row r="57" spans="1:5">
      <c r="A57" s="81">
        <v>30111101</v>
      </c>
      <c r="B57" s="63" t="s">
        <v>151</v>
      </c>
      <c r="C57" s="82">
        <v>10000000000</v>
      </c>
      <c r="D57" s="83">
        <v>1493567.21</v>
      </c>
      <c r="E57" s="49">
        <f>VLOOKUP(A57,'Clasificación 09.2022'!$C:$C,1,FALSE)</f>
        <v>30111101</v>
      </c>
    </row>
    <row r="58" spans="1:5">
      <c r="A58" s="81">
        <v>301113</v>
      </c>
      <c r="B58" s="63" t="s">
        <v>344</v>
      </c>
      <c r="C58" s="82">
        <v>-6500000000</v>
      </c>
      <c r="D58" s="83">
        <v>-970818.69</v>
      </c>
      <c r="E58" s="49">
        <f>VLOOKUP(A58,'Clasificación 09.2022'!$C:$C,1,FALSE)</f>
        <v>301113</v>
      </c>
    </row>
    <row r="59" spans="1:5">
      <c r="A59" s="81">
        <v>30111301</v>
      </c>
      <c r="B59" s="63" t="s">
        <v>344</v>
      </c>
      <c r="C59" s="82">
        <v>-6500000000</v>
      </c>
      <c r="D59" s="83">
        <v>-970818.69</v>
      </c>
      <c r="E59" s="49">
        <f>VLOOKUP(A59,'Clasificación 09.2022'!$C:$C,1,FALSE)</f>
        <v>30111301</v>
      </c>
    </row>
    <row r="60" spans="1:5">
      <c r="A60" s="81">
        <v>303</v>
      </c>
      <c r="B60" s="63" t="s">
        <v>53</v>
      </c>
      <c r="C60" s="82">
        <v>-118887546</v>
      </c>
      <c r="D60" s="83">
        <v>-30872.51</v>
      </c>
      <c r="E60" s="49">
        <f>VLOOKUP(A60,'Clasificación 09.2022'!$C:$C,1,FALSE)</f>
        <v>303</v>
      </c>
    </row>
    <row r="61" spans="1:5">
      <c r="A61" s="81">
        <v>30311</v>
      </c>
      <c r="B61" s="81" t="s">
        <v>911</v>
      </c>
      <c r="C61" s="82">
        <v>-118887546</v>
      </c>
      <c r="D61" s="83">
        <v>-30872.51</v>
      </c>
      <c r="E61" s="49">
        <f>VLOOKUP(A61,'Clasificación 09.2022'!$C:$C,1,FALSE)</f>
        <v>30311</v>
      </c>
    </row>
    <row r="62" spans="1:5">
      <c r="A62" s="81">
        <v>303111</v>
      </c>
      <c r="B62" s="81" t="s">
        <v>911</v>
      </c>
      <c r="C62" s="82">
        <v>-118887546</v>
      </c>
      <c r="D62" s="83">
        <v>-30872.51</v>
      </c>
      <c r="E62" s="49">
        <f>VLOOKUP(A62,'Clasificación 09.2022'!$C:$C,1,FALSE)</f>
        <v>303111</v>
      </c>
    </row>
    <row r="63" spans="1:5">
      <c r="A63" s="81">
        <v>30311102</v>
      </c>
      <c r="B63" s="81" t="s">
        <v>912</v>
      </c>
      <c r="C63" s="82">
        <v>-118887546</v>
      </c>
      <c r="D63" s="83">
        <v>-30872.51</v>
      </c>
      <c r="E63" s="49">
        <f>VLOOKUP(A63,'Clasificación 09.2022'!$C:$C,1,FALSE)</f>
        <v>30311102</v>
      </c>
    </row>
    <row r="64" spans="1:5">
      <c r="A64" s="81">
        <v>4</v>
      </c>
      <c r="B64" s="81" t="s">
        <v>68</v>
      </c>
      <c r="C64" s="82">
        <v>42711944</v>
      </c>
      <c r="D64" s="83">
        <v>23434.27</v>
      </c>
      <c r="E64" s="49">
        <f>VLOOKUP(A64,'Clasificación 09.2022'!$C:$C,1,FALSE)</f>
        <v>4</v>
      </c>
    </row>
    <row r="65" spans="1:5">
      <c r="A65" s="81">
        <v>41</v>
      </c>
      <c r="B65" s="81" t="s">
        <v>13</v>
      </c>
      <c r="C65" s="82">
        <v>40277741</v>
      </c>
      <c r="D65" s="83">
        <v>5888.72</v>
      </c>
      <c r="E65" s="49">
        <f>VLOOKUP(A65,'Clasificación 09.2022'!$C:$C,1,FALSE)</f>
        <v>41</v>
      </c>
    </row>
    <row r="66" spans="1:5">
      <c r="A66" s="81">
        <v>413</v>
      </c>
      <c r="B66" s="81" t="s">
        <v>958</v>
      </c>
      <c r="C66" s="82">
        <v>40277741</v>
      </c>
      <c r="D66" s="83">
        <v>5888.72</v>
      </c>
      <c r="E66" s="49">
        <f>VLOOKUP(A66,'Clasificación 09.2022'!$C:$C,1,FALSE)</f>
        <v>413</v>
      </c>
    </row>
    <row r="67" spans="1:5">
      <c r="A67" s="81">
        <v>41301</v>
      </c>
      <c r="B67" s="81" t="s">
        <v>959</v>
      </c>
      <c r="C67" s="82">
        <v>40273973</v>
      </c>
      <c r="D67" s="83">
        <v>5888.12</v>
      </c>
      <c r="E67" s="49">
        <f>VLOOKUP(A67,'Clasificación 09.2022'!$C:$C,1,FALSE)</f>
        <v>41301</v>
      </c>
    </row>
    <row r="68" spans="1:5">
      <c r="A68" s="81">
        <v>413011</v>
      </c>
      <c r="B68" s="81" t="s">
        <v>959</v>
      </c>
      <c r="C68" s="82">
        <v>40273973</v>
      </c>
      <c r="D68" s="83">
        <v>5888.12</v>
      </c>
      <c r="E68" s="49">
        <f>VLOOKUP(A68,'Clasificación 09.2022'!$C:$C,1,FALSE)</f>
        <v>413011</v>
      </c>
    </row>
    <row r="69" spans="1:5">
      <c r="A69" s="81">
        <v>41301105</v>
      </c>
      <c r="B69" s="81" t="s">
        <v>943</v>
      </c>
      <c r="C69" s="82">
        <v>40273973</v>
      </c>
      <c r="D69" s="83">
        <v>5888.12</v>
      </c>
      <c r="E69" s="49">
        <f>VLOOKUP(A69,'Clasificación 09.2022'!$C:$C,1,FALSE)</f>
        <v>41301105</v>
      </c>
    </row>
    <row r="70" spans="1:5">
      <c r="A70" s="81">
        <v>41302</v>
      </c>
      <c r="B70" s="81" t="s">
        <v>960</v>
      </c>
      <c r="C70" s="82">
        <v>3768</v>
      </c>
      <c r="D70" s="83">
        <v>0.6</v>
      </c>
      <c r="E70" s="49">
        <f>VLOOKUP(A70,'Clasificación 09.2022'!$C:$C,1,FALSE)</f>
        <v>41302</v>
      </c>
    </row>
    <row r="71" spans="1:5">
      <c r="A71" s="81">
        <v>413021</v>
      </c>
      <c r="B71" s="81" t="s">
        <v>961</v>
      </c>
      <c r="C71" s="82">
        <v>3768</v>
      </c>
      <c r="D71" s="83">
        <v>0.6</v>
      </c>
      <c r="E71" s="49">
        <f>VLOOKUP(A71,'Clasificación 09.2022'!$C:$C,1,FALSE)</f>
        <v>413021</v>
      </c>
    </row>
    <row r="72" spans="1:5">
      <c r="A72" s="81">
        <v>41302117</v>
      </c>
      <c r="B72" s="81" t="s">
        <v>962</v>
      </c>
      <c r="C72" s="82">
        <v>3768</v>
      </c>
      <c r="D72" s="83">
        <v>0.6</v>
      </c>
      <c r="E72" s="49">
        <f>VLOOKUP(A72,'Clasificación 09.2022'!$C:$C,1,FALSE)</f>
        <v>41302117</v>
      </c>
    </row>
    <row r="73" spans="1:5">
      <c r="A73" s="81">
        <v>42</v>
      </c>
      <c r="B73" s="81" t="s">
        <v>86</v>
      </c>
      <c r="C73" s="82">
        <v>2434178</v>
      </c>
      <c r="D73" s="83">
        <v>17545.54</v>
      </c>
      <c r="E73" s="49">
        <f>VLOOKUP(A73,'Clasificación 09.2022'!$C:$C,1,FALSE)</f>
        <v>42</v>
      </c>
    </row>
    <row r="74" spans="1:5">
      <c r="A74" s="81">
        <v>422</v>
      </c>
      <c r="B74" s="81" t="s">
        <v>160</v>
      </c>
      <c r="C74" s="82">
        <v>2434178</v>
      </c>
      <c r="D74" s="83">
        <v>17545.54</v>
      </c>
      <c r="E74" s="49">
        <f>VLOOKUP(A74,'Clasificación 09.2022'!$C:$C,1,FALSE)</f>
        <v>422</v>
      </c>
    </row>
    <row r="75" spans="1:5">
      <c r="A75" s="81">
        <v>42201</v>
      </c>
      <c r="B75" s="81" t="s">
        <v>160</v>
      </c>
      <c r="C75" s="82">
        <v>2434178</v>
      </c>
      <c r="D75" s="83">
        <v>17545.54</v>
      </c>
      <c r="E75" s="49">
        <f>VLOOKUP(A75,'Clasificación 09.2022'!$C:$C,1,FALSE)</f>
        <v>42201</v>
      </c>
    </row>
    <row r="76" spans="1:5">
      <c r="A76" s="81">
        <v>422011</v>
      </c>
      <c r="B76" s="81" t="s">
        <v>160</v>
      </c>
      <c r="C76" s="82">
        <v>2434178</v>
      </c>
      <c r="D76" s="83">
        <v>17545.54</v>
      </c>
      <c r="E76" s="49">
        <f>VLOOKUP(A76,'Clasificación 09.2022'!$C:$C,1,FALSE)</f>
        <v>422011</v>
      </c>
    </row>
    <row r="77" spans="1:5">
      <c r="A77" s="81">
        <v>42201101</v>
      </c>
      <c r="B77" s="81" t="s">
        <v>345</v>
      </c>
      <c r="C77" s="82">
        <v>872063</v>
      </c>
      <c r="D77" s="83">
        <v>17441.599999999999</v>
      </c>
      <c r="E77" s="49">
        <f>VLOOKUP(A77,'Clasificación 09.2022'!$C:$C,1,FALSE)</f>
        <v>42201101</v>
      </c>
    </row>
    <row r="78" spans="1:5">
      <c r="A78" s="81">
        <v>42201102</v>
      </c>
      <c r="B78" s="81" t="s">
        <v>346</v>
      </c>
      <c r="C78" s="82">
        <v>1562115</v>
      </c>
      <c r="D78" s="83">
        <v>103.94</v>
      </c>
      <c r="E78" s="49">
        <f>VLOOKUP(A78,'Clasificación 09.2022'!$C:$C,1,FALSE)</f>
        <v>42201102</v>
      </c>
    </row>
    <row r="79" spans="1:5">
      <c r="A79" s="81">
        <v>48</v>
      </c>
      <c r="B79" s="81" t="s">
        <v>963</v>
      </c>
      <c r="C79" s="82">
        <v>25</v>
      </c>
      <c r="D79" s="83">
        <v>0.01</v>
      </c>
      <c r="E79" s="49">
        <f>VLOOKUP(A79,'Clasificación 09.2022'!$C:$C,1,FALSE)</f>
        <v>48</v>
      </c>
    </row>
    <row r="80" spans="1:5">
      <c r="A80" s="81">
        <v>481</v>
      </c>
      <c r="B80" s="81" t="s">
        <v>964</v>
      </c>
      <c r="C80" s="82">
        <v>25</v>
      </c>
      <c r="D80" s="83">
        <v>0.01</v>
      </c>
      <c r="E80" s="49">
        <f>VLOOKUP(A80,'Clasificación 09.2022'!$C:$C,1,FALSE)</f>
        <v>481</v>
      </c>
    </row>
    <row r="81" spans="1:5">
      <c r="A81" s="81">
        <v>48101</v>
      </c>
      <c r="B81" s="81" t="s">
        <v>964</v>
      </c>
      <c r="C81" s="82">
        <v>25</v>
      </c>
      <c r="D81" s="83">
        <v>0.01</v>
      </c>
      <c r="E81" s="49">
        <f>VLOOKUP(A81,'Clasificación 09.2022'!$C:$C,1,FALSE)</f>
        <v>48101</v>
      </c>
    </row>
    <row r="82" spans="1:5">
      <c r="A82" s="81">
        <v>481011</v>
      </c>
      <c r="B82" s="81" t="s">
        <v>964</v>
      </c>
      <c r="C82" s="82">
        <v>25</v>
      </c>
      <c r="D82" s="83">
        <v>0.01</v>
      </c>
      <c r="E82" s="49">
        <f>VLOOKUP(A82,'Clasificación 09.2022'!$C:$C,1,FALSE)</f>
        <v>481011</v>
      </c>
    </row>
    <row r="83" spans="1:5">
      <c r="A83" s="81">
        <v>48101102</v>
      </c>
      <c r="B83" s="81" t="s">
        <v>965</v>
      </c>
      <c r="C83" s="82">
        <v>25</v>
      </c>
      <c r="D83" s="83">
        <v>0.01</v>
      </c>
      <c r="E83" s="49">
        <f>VLOOKUP(A83,'Clasificación 09.2022'!$C:$C,1,FALSE)</f>
        <v>48101102</v>
      </c>
    </row>
    <row r="84" spans="1:5">
      <c r="A84" s="81">
        <v>5</v>
      </c>
      <c r="B84" s="81" t="s">
        <v>71</v>
      </c>
      <c r="C84" s="82">
        <v>161599490</v>
      </c>
      <c r="D84" s="83">
        <v>54306.78</v>
      </c>
      <c r="E84" s="49">
        <f>VLOOKUP(A84,'Clasificación 09.2022'!$C:$C,1,FALSE)</f>
        <v>5</v>
      </c>
    </row>
    <row r="85" spans="1:5">
      <c r="A85" s="81">
        <v>51</v>
      </c>
      <c r="B85" s="81" t="s">
        <v>157</v>
      </c>
      <c r="C85" s="82">
        <v>161599395</v>
      </c>
      <c r="D85" s="83">
        <v>54306.77</v>
      </c>
      <c r="E85" s="49">
        <f>VLOOKUP(A85,'Clasificación 09.2022'!$C:$C,1,FALSE)</f>
        <v>51</v>
      </c>
    </row>
    <row r="86" spans="1:5">
      <c r="A86" s="81">
        <v>511</v>
      </c>
      <c r="B86" s="81" t="s">
        <v>966</v>
      </c>
      <c r="C86" s="82">
        <v>157214787</v>
      </c>
      <c r="D86" s="83">
        <v>23060.11</v>
      </c>
      <c r="E86" s="49">
        <f>VLOOKUP(A86,'Clasificación 09.2022'!$C:$C,1,FALSE)</f>
        <v>511</v>
      </c>
    </row>
    <row r="87" spans="1:5">
      <c r="A87" s="81">
        <v>513</v>
      </c>
      <c r="B87" s="81" t="s">
        <v>967</v>
      </c>
      <c r="C87" s="82">
        <v>157214787</v>
      </c>
      <c r="D87" s="83">
        <v>23060.11</v>
      </c>
      <c r="E87" s="49">
        <f>VLOOKUP(A87,'Clasificación 09.2022'!$C:$C,1,FALSE)</f>
        <v>513</v>
      </c>
    </row>
    <row r="88" spans="1:5">
      <c r="A88" s="81">
        <v>51301</v>
      </c>
      <c r="B88" s="81" t="s">
        <v>968</v>
      </c>
      <c r="C88" s="82">
        <v>66986111</v>
      </c>
      <c r="D88" s="83">
        <v>9828.2000000000007</v>
      </c>
      <c r="E88" s="49">
        <f>VLOOKUP(A88,'Clasificación 09.2022'!$C:$C,1,FALSE)</f>
        <v>51301</v>
      </c>
    </row>
    <row r="89" spans="1:5">
      <c r="A89" s="81">
        <v>513011</v>
      </c>
      <c r="B89" s="81" t="s">
        <v>968</v>
      </c>
      <c r="C89" s="82">
        <v>66986111</v>
      </c>
      <c r="D89" s="83">
        <v>9828.2000000000007</v>
      </c>
      <c r="E89" s="49">
        <f>VLOOKUP(A89,'Clasificación 09.2022'!$C:$C,1,FALSE)</f>
        <v>513011</v>
      </c>
    </row>
    <row r="90" spans="1:5">
      <c r="A90" s="81">
        <v>51301101</v>
      </c>
      <c r="B90" s="81" t="s">
        <v>969</v>
      </c>
      <c r="C90" s="82">
        <v>61833333</v>
      </c>
      <c r="D90" s="83">
        <v>9072.59</v>
      </c>
      <c r="E90" s="49">
        <f>VLOOKUP(A90,'Clasificación 09.2022'!$C:$C,1,FALSE)</f>
        <v>51301101</v>
      </c>
    </row>
    <row r="91" spans="1:5">
      <c r="A91" s="81">
        <v>51301104</v>
      </c>
      <c r="B91" s="81" t="s">
        <v>294</v>
      </c>
      <c r="C91" s="82">
        <v>5152778</v>
      </c>
      <c r="D91" s="83">
        <v>755.61</v>
      </c>
      <c r="E91" s="49">
        <f>VLOOKUP(A91,'Clasificación 09.2022'!$C:$C,1,FALSE)</f>
        <v>51301104</v>
      </c>
    </row>
    <row r="92" spans="1:5">
      <c r="A92" s="81">
        <v>51302</v>
      </c>
      <c r="B92" s="81" t="s">
        <v>970</v>
      </c>
      <c r="C92" s="82">
        <v>10202500</v>
      </c>
      <c r="D92" s="83">
        <v>1496.97</v>
      </c>
      <c r="E92" s="49">
        <f>VLOOKUP(A92,'Clasificación 09.2022'!$C:$C,1,FALSE)</f>
        <v>51302</v>
      </c>
    </row>
    <row r="93" spans="1:5">
      <c r="A93" s="81">
        <v>513021</v>
      </c>
      <c r="B93" s="81" t="s">
        <v>970</v>
      </c>
      <c r="C93" s="82">
        <v>10202500</v>
      </c>
      <c r="D93" s="83">
        <v>1496.97</v>
      </c>
      <c r="E93" s="49">
        <f>VLOOKUP(A93,'Clasificación 09.2022'!$C:$C,1,FALSE)</f>
        <v>513021</v>
      </c>
    </row>
    <row r="94" spans="1:5">
      <c r="A94" s="81">
        <v>51302101</v>
      </c>
      <c r="B94" s="81" t="s">
        <v>971</v>
      </c>
      <c r="C94" s="82">
        <v>10202500</v>
      </c>
      <c r="D94" s="83">
        <v>1496.97</v>
      </c>
      <c r="E94" s="49">
        <f>VLOOKUP(A94,'Clasificación 09.2022'!$C:$C,1,FALSE)</f>
        <v>51302101</v>
      </c>
    </row>
    <row r="95" spans="1:5">
      <c r="A95" s="81">
        <v>51303</v>
      </c>
      <c r="B95" s="81" t="s">
        <v>972</v>
      </c>
      <c r="C95" s="82">
        <v>8500000</v>
      </c>
      <c r="D95" s="83">
        <v>1248.1600000000001</v>
      </c>
      <c r="E95" s="49">
        <f>VLOOKUP(A95,'Clasificación 09.2022'!$C:$C,1,FALSE)</f>
        <v>51303</v>
      </c>
    </row>
    <row r="96" spans="1:5">
      <c r="A96" s="81">
        <v>513031</v>
      </c>
      <c r="B96" s="81" t="s">
        <v>972</v>
      </c>
      <c r="C96" s="82">
        <v>8500000</v>
      </c>
      <c r="D96" s="83">
        <v>1248.1600000000001</v>
      </c>
      <c r="E96" s="49">
        <f>VLOOKUP(A96,'Clasificación 09.2022'!$C:$C,1,FALSE)</f>
        <v>513031</v>
      </c>
    </row>
    <row r="97" spans="1:5">
      <c r="A97" s="81">
        <v>51303101</v>
      </c>
      <c r="B97" s="81" t="s">
        <v>305</v>
      </c>
      <c r="C97" s="82">
        <v>8500000</v>
      </c>
      <c r="D97" s="83">
        <v>1248.1600000000001</v>
      </c>
      <c r="E97" s="49">
        <f>VLOOKUP(A97,'Clasificación 09.2022'!$C:$C,1,FALSE)</f>
        <v>51303101</v>
      </c>
    </row>
    <row r="98" spans="1:5">
      <c r="A98" s="81">
        <v>51304</v>
      </c>
      <c r="B98" s="81" t="s">
        <v>973</v>
      </c>
      <c r="C98" s="82">
        <v>62864669</v>
      </c>
      <c r="D98" s="83">
        <v>9215.08</v>
      </c>
      <c r="E98" s="49">
        <f>VLOOKUP(A98,'Clasificación 09.2022'!$C:$C,1,FALSE)</f>
        <v>51304</v>
      </c>
    </row>
    <row r="99" spans="1:5">
      <c r="A99" s="81">
        <v>513041</v>
      </c>
      <c r="B99" s="81" t="s">
        <v>973</v>
      </c>
      <c r="C99" s="82">
        <v>62864669</v>
      </c>
      <c r="D99" s="83">
        <v>9215.08</v>
      </c>
      <c r="E99" s="49">
        <f>VLOOKUP(A99,'Clasificación 09.2022'!$C:$C,1,FALSE)</f>
        <v>513041</v>
      </c>
    </row>
    <row r="100" spans="1:5">
      <c r="A100" s="81">
        <v>51304101</v>
      </c>
      <c r="B100" s="81" t="s">
        <v>295</v>
      </c>
      <c r="C100" s="82">
        <v>4078998</v>
      </c>
      <c r="D100" s="83">
        <v>600</v>
      </c>
      <c r="E100" s="49">
        <f>VLOOKUP(A100,'Clasificación 09.2022'!$C:$C,1,FALSE)</f>
        <v>51304101</v>
      </c>
    </row>
    <row r="101" spans="1:5">
      <c r="A101" s="81">
        <v>51304105</v>
      </c>
      <c r="B101" s="81" t="s">
        <v>974</v>
      </c>
      <c r="C101" s="82">
        <v>10294763</v>
      </c>
      <c r="D101" s="83">
        <v>1500</v>
      </c>
      <c r="E101" s="49">
        <f>VLOOKUP(A101,'Clasificación 09.2022'!$C:$C,1,FALSE)</f>
        <v>51304105</v>
      </c>
    </row>
    <row r="102" spans="1:5">
      <c r="A102" s="81">
        <v>51304106</v>
      </c>
      <c r="B102" s="81" t="s">
        <v>308</v>
      </c>
      <c r="C102" s="82">
        <v>48490908</v>
      </c>
      <c r="D102" s="83">
        <v>7115.08</v>
      </c>
      <c r="E102" s="49">
        <f>VLOOKUP(A102,'Clasificación 09.2022'!$C:$C,1,FALSE)</f>
        <v>51304106</v>
      </c>
    </row>
    <row r="103" spans="1:5">
      <c r="A103" s="81">
        <v>51309</v>
      </c>
      <c r="B103" s="81" t="s">
        <v>975</v>
      </c>
      <c r="C103" s="82">
        <v>7156000</v>
      </c>
      <c r="D103" s="83">
        <v>1054.04</v>
      </c>
      <c r="E103" s="49">
        <f>VLOOKUP(A103,'Clasificación 09.2022'!$C:$C,1,FALSE)</f>
        <v>51309</v>
      </c>
    </row>
    <row r="104" spans="1:5">
      <c r="A104" s="81">
        <v>513091</v>
      </c>
      <c r="B104" s="81" t="s">
        <v>975</v>
      </c>
      <c r="C104" s="82">
        <v>7156000</v>
      </c>
      <c r="D104" s="83">
        <v>1054.04</v>
      </c>
      <c r="E104" s="49">
        <f>VLOOKUP(A104,'Clasificación 09.2022'!$C:$C,1,FALSE)</f>
        <v>513091</v>
      </c>
    </row>
    <row r="105" spans="1:5">
      <c r="A105" s="81">
        <v>51309102</v>
      </c>
      <c r="B105" s="81" t="s">
        <v>976</v>
      </c>
      <c r="C105" s="82">
        <v>7156000</v>
      </c>
      <c r="D105" s="83">
        <v>1054.04</v>
      </c>
      <c r="E105" s="49">
        <f>VLOOKUP(A105,'Clasificación 09.2022'!$C:$C,1,FALSE)</f>
        <v>51309102</v>
      </c>
    </row>
    <row r="106" spans="1:5">
      <c r="A106" s="81">
        <v>51310</v>
      </c>
      <c r="B106" s="81" t="s">
        <v>977</v>
      </c>
      <c r="C106" s="82">
        <v>1505507</v>
      </c>
      <c r="D106" s="83">
        <v>217.66</v>
      </c>
      <c r="E106" s="49">
        <f>VLOOKUP(A106,'Clasificación 09.2022'!$C:$C,1,FALSE)</f>
        <v>51310</v>
      </c>
    </row>
    <row r="107" spans="1:5">
      <c r="A107" s="81">
        <v>513101</v>
      </c>
      <c r="B107" s="81" t="s">
        <v>977</v>
      </c>
      <c r="C107" s="82">
        <v>1505507</v>
      </c>
      <c r="D107" s="83">
        <v>217.66</v>
      </c>
      <c r="E107" s="49">
        <f>VLOOKUP(A107,'Clasificación 09.2022'!$C:$C,1,FALSE)</f>
        <v>513101</v>
      </c>
    </row>
    <row r="108" spans="1:5">
      <c r="A108" s="81">
        <v>51310199</v>
      </c>
      <c r="B108" s="81" t="s">
        <v>978</v>
      </c>
      <c r="C108" s="82">
        <v>1505507</v>
      </c>
      <c r="D108" s="83">
        <v>217.66</v>
      </c>
      <c r="E108" s="49">
        <f>VLOOKUP(A108,'Clasificación 09.2022'!$C:$C,1,FALSE)</f>
        <v>51310199</v>
      </c>
    </row>
    <row r="109" spans="1:5">
      <c r="A109" s="81">
        <v>514</v>
      </c>
      <c r="B109" s="81" t="s">
        <v>347</v>
      </c>
      <c r="C109" s="82">
        <v>2555358</v>
      </c>
      <c r="D109" s="83">
        <v>30977.16</v>
      </c>
      <c r="E109" s="49">
        <f>VLOOKUP(A109,'Clasificación 09.2022'!$C:$C,1,FALSE)</f>
        <v>514</v>
      </c>
    </row>
    <row r="110" spans="1:5">
      <c r="A110" s="81">
        <v>51401</v>
      </c>
      <c r="B110" s="81" t="s">
        <v>348</v>
      </c>
      <c r="C110" s="82">
        <v>2555358</v>
      </c>
      <c r="D110" s="83">
        <v>30977.16</v>
      </c>
      <c r="E110" s="49">
        <f>VLOOKUP(A110,'Clasificación 09.2022'!$C:$C,1,FALSE)</f>
        <v>51401</v>
      </c>
    </row>
    <row r="111" spans="1:5">
      <c r="A111" s="81">
        <v>514013</v>
      </c>
      <c r="B111" s="81" t="s">
        <v>349</v>
      </c>
      <c r="C111" s="82">
        <v>2555358</v>
      </c>
      <c r="D111" s="83">
        <v>30977.16</v>
      </c>
      <c r="E111" s="49">
        <f>VLOOKUP(A111,'Clasificación 09.2022'!$C:$C,1,FALSE)</f>
        <v>514013</v>
      </c>
    </row>
    <row r="112" spans="1:5">
      <c r="A112" s="81">
        <v>51401301</v>
      </c>
      <c r="B112" s="81" t="s">
        <v>345</v>
      </c>
      <c r="C112" s="82">
        <v>657176</v>
      </c>
      <c r="D112" s="83">
        <v>30836.25</v>
      </c>
      <c r="E112" s="49">
        <f>VLOOKUP(A112,'Clasificación 09.2022'!$C:$C,1,FALSE)</f>
        <v>51401301</v>
      </c>
    </row>
    <row r="113" spans="1:5">
      <c r="A113" s="81">
        <v>51401302</v>
      </c>
      <c r="B113" s="81" t="s">
        <v>346</v>
      </c>
      <c r="C113" s="82">
        <v>1898182</v>
      </c>
      <c r="D113" s="83">
        <v>140.91</v>
      </c>
      <c r="E113" s="49">
        <f>VLOOKUP(A113,'Clasificación 09.2022'!$C:$C,1,FALSE)</f>
        <v>51401302</v>
      </c>
    </row>
    <row r="114" spans="1:5">
      <c r="A114" s="81">
        <v>515</v>
      </c>
      <c r="B114" s="81" t="s">
        <v>979</v>
      </c>
      <c r="C114" s="82">
        <v>1829250</v>
      </c>
      <c r="D114" s="83">
        <v>269.5</v>
      </c>
      <c r="E114" s="49">
        <f>VLOOKUP(A114,'Clasificación 09.2022'!$C:$C,1,FALSE)</f>
        <v>515</v>
      </c>
    </row>
    <row r="115" spans="1:5">
      <c r="A115" s="81">
        <v>51501</v>
      </c>
      <c r="B115" s="81" t="s">
        <v>980</v>
      </c>
      <c r="C115" s="82">
        <v>1829250</v>
      </c>
      <c r="D115" s="83">
        <v>269.5</v>
      </c>
      <c r="E115" s="49">
        <f>VLOOKUP(A115,'Clasificación 09.2022'!$C:$C,1,FALSE)</f>
        <v>51501</v>
      </c>
    </row>
    <row r="116" spans="1:5">
      <c r="A116" s="81">
        <v>515013</v>
      </c>
      <c r="B116" s="81" t="s">
        <v>981</v>
      </c>
      <c r="C116" s="82">
        <v>1829250</v>
      </c>
      <c r="D116" s="83">
        <v>269.5</v>
      </c>
      <c r="E116" s="49">
        <f>VLOOKUP(A116,'Clasificación 09.2022'!$C:$C,1,FALSE)</f>
        <v>515013</v>
      </c>
    </row>
    <row r="117" spans="1:5">
      <c r="A117" s="81">
        <v>51501303</v>
      </c>
      <c r="B117" s="81" t="s">
        <v>982</v>
      </c>
      <c r="C117" s="82">
        <v>50000</v>
      </c>
      <c r="D117" s="83">
        <v>7.43</v>
      </c>
      <c r="E117" s="49">
        <f>VLOOKUP(A117,'Clasificación 09.2022'!$C:$C,1,FALSE)</f>
        <v>51501303</v>
      </c>
    </row>
    <row r="118" spans="1:5">
      <c r="A118" s="81">
        <v>51501304</v>
      </c>
      <c r="B118" s="81" t="s">
        <v>983</v>
      </c>
      <c r="C118" s="82">
        <v>1779250</v>
      </c>
      <c r="D118" s="83">
        <v>262.07</v>
      </c>
      <c r="E118" s="49">
        <f>VLOOKUP(A118,'Clasificación 09.2022'!$C:$C,1,FALSE)</f>
        <v>51501304</v>
      </c>
    </row>
    <row r="119" spans="1:5">
      <c r="A119" s="81">
        <v>52</v>
      </c>
      <c r="B119" s="81" t="s">
        <v>984</v>
      </c>
      <c r="C119" s="82">
        <v>95</v>
      </c>
      <c r="D119" s="83">
        <v>0.01</v>
      </c>
      <c r="E119" s="49">
        <f>VLOOKUP(A119,'Clasificación 09.2022'!$C:$C,1,FALSE)</f>
        <v>52</v>
      </c>
    </row>
    <row r="120" spans="1:5">
      <c r="A120" s="81">
        <v>521</v>
      </c>
      <c r="B120" s="81" t="s">
        <v>984</v>
      </c>
      <c r="C120" s="82">
        <v>95</v>
      </c>
      <c r="D120" s="83">
        <v>0.01</v>
      </c>
      <c r="E120" s="49">
        <f>VLOOKUP(A120,'Clasificación 09.2022'!$C:$C,1,FALSE)</f>
        <v>521</v>
      </c>
    </row>
    <row r="121" spans="1:5">
      <c r="A121" s="81">
        <v>52101</v>
      </c>
      <c r="B121" s="81" t="s">
        <v>984</v>
      </c>
      <c r="C121" s="82">
        <v>95</v>
      </c>
      <c r="D121" s="83">
        <v>0.01</v>
      </c>
      <c r="E121" s="49">
        <f>VLOOKUP(A121,'Clasificación 09.2022'!$C:$C,1,FALSE)</f>
        <v>52101</v>
      </c>
    </row>
    <row r="122" spans="1:5">
      <c r="A122" s="81">
        <v>521011</v>
      </c>
      <c r="B122" s="81" t="s">
        <v>984</v>
      </c>
      <c r="C122" s="82">
        <v>95</v>
      </c>
      <c r="D122" s="83">
        <v>0.01</v>
      </c>
      <c r="E122" s="49">
        <f>VLOOKUP(A122,'Clasificación 09.2022'!$C:$C,1,FALSE)</f>
        <v>521011</v>
      </c>
    </row>
    <row r="123" spans="1:5">
      <c r="A123" s="81">
        <v>52101101</v>
      </c>
      <c r="B123" s="81" t="s">
        <v>985</v>
      </c>
      <c r="C123" s="82">
        <v>95</v>
      </c>
      <c r="D123" s="83">
        <v>0.01</v>
      </c>
      <c r="E123" s="49">
        <f>VLOOKUP(A123,'Clasificación 09.2022'!$C:$C,1,FALSE)</f>
        <v>52101101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5EDE7-8D6D-4E95-9097-23BC1F060892}">
  <sheetPr>
    <tabColor rgb="FFFFFFCC"/>
  </sheetPr>
  <dimension ref="A1:K808"/>
  <sheetViews>
    <sheetView showGridLines="0" zoomScaleNormal="100" workbookViewId="0">
      <pane ySplit="4" topLeftCell="A239" activePane="bottomLeft" state="frozen"/>
      <selection activeCell="B4" sqref="B4"/>
      <selection pane="bottomLeft" activeCell="D796" sqref="D796"/>
    </sheetView>
  </sheetViews>
  <sheetFormatPr baseColWidth="10" defaultColWidth="41.6640625" defaultRowHeight="12"/>
  <cols>
    <col min="1" max="1" width="12.109375" style="118" customWidth="1"/>
    <col min="2" max="2" width="40" style="118" customWidth="1"/>
    <col min="3" max="3" width="14.5546875" style="85" customWidth="1"/>
    <col min="4" max="4" width="61.33203125" style="85" bestFit="1" customWidth="1"/>
    <col min="5" max="5" width="8.5546875" style="86" customWidth="1"/>
    <col min="6" max="6" width="7.109375" style="86" customWidth="1"/>
    <col min="7" max="7" width="18.33203125" style="118" customWidth="1"/>
    <col min="8" max="8" width="5" style="118" customWidth="1"/>
    <col min="9" max="9" width="17" style="118" customWidth="1"/>
    <col min="10" max="10" width="12.6640625" style="118" customWidth="1"/>
    <col min="11" max="16384" width="41.6640625" style="118"/>
  </cols>
  <sheetData>
    <row r="1" spans="1:10">
      <c r="B1" s="84" t="s">
        <v>107</v>
      </c>
      <c r="I1" s="87"/>
    </row>
    <row r="2" spans="1:10">
      <c r="B2" s="88" t="s">
        <v>108</v>
      </c>
      <c r="I2" s="87"/>
    </row>
    <row r="3" spans="1:10">
      <c r="I3" s="89"/>
      <c r="J3" s="89"/>
    </row>
    <row r="4" spans="1:10" s="86" customFormat="1" ht="11.4" customHeight="1">
      <c r="A4" s="90" t="s">
        <v>24</v>
      </c>
      <c r="B4" s="90" t="s">
        <v>25</v>
      </c>
      <c r="C4" s="90" t="s">
        <v>70</v>
      </c>
      <c r="D4" s="90" t="s">
        <v>1</v>
      </c>
      <c r="E4" s="90" t="s">
        <v>2</v>
      </c>
      <c r="F4" s="90" t="s">
        <v>106</v>
      </c>
      <c r="G4" s="90" t="s">
        <v>73</v>
      </c>
      <c r="H4" s="90"/>
      <c r="I4" s="90" t="s">
        <v>74</v>
      </c>
      <c r="J4" s="90"/>
    </row>
    <row r="5" spans="1:10" s="76" customFormat="1">
      <c r="A5" s="91" t="s">
        <v>3</v>
      </c>
      <c r="B5" s="92"/>
      <c r="C5" s="93">
        <v>1</v>
      </c>
      <c r="D5" s="94" t="s">
        <v>3</v>
      </c>
      <c r="E5" s="95" t="s">
        <v>6</v>
      </c>
      <c r="F5" s="96" t="s">
        <v>909</v>
      </c>
      <c r="G5" s="97">
        <f>IF(F5="S",IFERROR(VLOOKUP(C5,'BG 2022'!$A$5:$E$300,3,FALSE),0),0)</f>
        <v>0</v>
      </c>
      <c r="H5" s="98"/>
      <c r="I5" s="99">
        <f>IF(F5="S",IFERROR(VLOOKUP(C5,'BG 2022'!$A$5:$E$300,4,FALSE),0),0)</f>
        <v>0</v>
      </c>
      <c r="J5" s="98"/>
    </row>
    <row r="6" spans="1:10" s="76" customFormat="1">
      <c r="A6" s="91" t="s">
        <v>3</v>
      </c>
      <c r="B6" s="92"/>
      <c r="C6" s="93">
        <v>11</v>
      </c>
      <c r="D6" s="94" t="s">
        <v>350</v>
      </c>
      <c r="E6" s="95" t="s">
        <v>6</v>
      </c>
      <c r="F6" s="96" t="s">
        <v>909</v>
      </c>
      <c r="G6" s="97">
        <f>IF(F6="S",IFERROR(VLOOKUP(C6,'BG 2022'!$A$5:$E$300,3,FALSE),0),0)</f>
        <v>0</v>
      </c>
      <c r="H6" s="98"/>
      <c r="I6" s="99">
        <f>IF(F6="S",IFERROR(VLOOKUP(C6,'BG 2022'!$A$5:$E$300,4,FALSE),0),0)</f>
        <v>0</v>
      </c>
      <c r="J6" s="98"/>
    </row>
    <row r="7" spans="1:10" s="76" customFormat="1">
      <c r="A7" s="91" t="s">
        <v>3</v>
      </c>
      <c r="B7" s="92"/>
      <c r="C7" s="93">
        <v>111</v>
      </c>
      <c r="D7" s="94" t="s">
        <v>351</v>
      </c>
      <c r="E7" s="95" t="s">
        <v>6</v>
      </c>
      <c r="F7" s="96" t="s">
        <v>909</v>
      </c>
      <c r="G7" s="97">
        <f>IF(F7="S",IFERROR(VLOOKUP(C7,'BG 2022'!$A$5:$E$300,3,FALSE),0),0)</f>
        <v>0</v>
      </c>
      <c r="H7" s="98"/>
      <c r="I7" s="99">
        <f>IF(F7="S",IFERROR(VLOOKUP(C7,'BG 2022'!$A$5:$E$300,4,FALSE),0),0)</f>
        <v>0</v>
      </c>
      <c r="J7" s="98"/>
    </row>
    <row r="8" spans="1:10" s="76" customFormat="1">
      <c r="A8" s="91" t="s">
        <v>3</v>
      </c>
      <c r="B8" s="92"/>
      <c r="C8" s="93">
        <v>11111</v>
      </c>
      <c r="D8" s="94" t="s">
        <v>352</v>
      </c>
      <c r="E8" s="95" t="s">
        <v>6</v>
      </c>
      <c r="F8" s="96" t="s">
        <v>909</v>
      </c>
      <c r="G8" s="97">
        <f>IF(F8="S",IFERROR(VLOOKUP(C8,'BG 2022'!$A$5:$E$300,3,FALSE),0),0)</f>
        <v>0</v>
      </c>
      <c r="H8" s="98"/>
      <c r="I8" s="99">
        <f>IF(F8="S",IFERROR(VLOOKUP(C8,'BG 2022'!$A$5:$E$300,4,FALSE),0),0)</f>
        <v>0</v>
      </c>
      <c r="J8" s="98"/>
    </row>
    <row r="9" spans="1:10" s="76" customFormat="1">
      <c r="A9" s="91" t="s">
        <v>3</v>
      </c>
      <c r="B9" s="92"/>
      <c r="C9" s="93">
        <v>111111</v>
      </c>
      <c r="D9" s="94" t="s">
        <v>353</v>
      </c>
      <c r="E9" s="95" t="s">
        <v>6</v>
      </c>
      <c r="F9" s="96" t="s">
        <v>909</v>
      </c>
      <c r="G9" s="97">
        <f>IF(F9="S",IFERROR(VLOOKUP(C9,'BG 2022'!$A$5:$E$300,3,FALSE),0),0)</f>
        <v>0</v>
      </c>
      <c r="H9" s="98"/>
      <c r="I9" s="99">
        <f>IF(F9="S",IFERROR(VLOOKUP(C9,'BG 2022'!$A$5:$E$300,4,FALSE),0),0)</f>
        <v>0</v>
      </c>
      <c r="J9" s="98"/>
    </row>
    <row r="10" spans="1:10">
      <c r="A10" s="204" t="s">
        <v>3</v>
      </c>
      <c r="B10" s="205" t="s">
        <v>15</v>
      </c>
      <c r="C10" s="206">
        <v>11111101</v>
      </c>
      <c r="D10" s="207" t="s">
        <v>1229</v>
      </c>
      <c r="E10" s="208" t="s">
        <v>6</v>
      </c>
      <c r="F10" s="209" t="s">
        <v>910</v>
      </c>
      <c r="G10" s="100">
        <f>IF(F10="S",IFERROR(VLOOKUP(C10,'BG 2022'!$A$5:$E$300,3,FALSE),0),0)</f>
        <v>1247310</v>
      </c>
      <c r="H10" s="101"/>
      <c r="I10" s="102">
        <f>IF(F10="S",IFERROR(VLOOKUP(C10,'BG 2022'!$A$5:$E$300,4,FALSE),0),0)</f>
        <v>176.19999999999982</v>
      </c>
      <c r="J10" s="101"/>
    </row>
    <row r="11" spans="1:10">
      <c r="A11" s="204" t="s">
        <v>3</v>
      </c>
      <c r="B11" s="205"/>
      <c r="C11" s="206">
        <v>11111102</v>
      </c>
      <c r="D11" s="207" t="s">
        <v>1230</v>
      </c>
      <c r="E11" s="208" t="s">
        <v>6</v>
      </c>
      <c r="F11" s="209" t="s">
        <v>910</v>
      </c>
      <c r="G11" s="100">
        <f>IF(F11="S",IFERROR(VLOOKUP(C11,'BG 2022'!$A$5:$E$300,3,FALSE),0),0)</f>
        <v>0</v>
      </c>
      <c r="H11" s="101"/>
      <c r="I11" s="102">
        <f>IF(F11="S",IFERROR(VLOOKUP(C11,'BG 2022'!$A$5:$E$300,4,FALSE),0),0)</f>
        <v>0</v>
      </c>
      <c r="J11" s="101"/>
    </row>
    <row r="12" spans="1:10" s="76" customFormat="1">
      <c r="A12" s="91" t="s">
        <v>3</v>
      </c>
      <c r="B12" s="92"/>
      <c r="C12" s="93">
        <v>11114</v>
      </c>
      <c r="D12" s="94" t="s">
        <v>354</v>
      </c>
      <c r="E12" s="95" t="s">
        <v>6</v>
      </c>
      <c r="F12" s="96" t="s">
        <v>909</v>
      </c>
      <c r="G12" s="97">
        <f>IF(F12="S",IFERROR(VLOOKUP(C12,'BG 2022'!$A$5:$E$300,3,FALSE),0),0)</f>
        <v>0</v>
      </c>
      <c r="H12" s="98"/>
      <c r="I12" s="99">
        <f>IF(F12="S",IFERROR(VLOOKUP(C12,'BG 2022'!$A$5:$E$300,4,FALSE),0),0)</f>
        <v>0</v>
      </c>
      <c r="J12" s="98"/>
    </row>
    <row r="13" spans="1:10" s="76" customFormat="1">
      <c r="A13" s="91" t="s">
        <v>3</v>
      </c>
      <c r="B13" s="92"/>
      <c r="C13" s="93">
        <v>111141</v>
      </c>
      <c r="D13" s="94" t="s">
        <v>355</v>
      </c>
      <c r="E13" s="95" t="s">
        <v>6</v>
      </c>
      <c r="F13" s="96" t="s">
        <v>909</v>
      </c>
      <c r="G13" s="97">
        <f>IF(F13="S",IFERROR(VLOOKUP(C13,'BG 2022'!$A$5:$E$300,3,FALSE),0),0)</f>
        <v>0</v>
      </c>
      <c r="H13" s="98"/>
      <c r="I13" s="99">
        <f>IF(F13="S",IFERROR(VLOOKUP(C13,'BG 2022'!$A$5:$E$300,4,FALSE),0),0)</f>
        <v>0</v>
      </c>
      <c r="J13" s="98"/>
    </row>
    <row r="14" spans="1:10">
      <c r="A14" s="204" t="s">
        <v>3</v>
      </c>
      <c r="B14" s="205" t="s">
        <v>16</v>
      </c>
      <c r="C14" s="206">
        <v>11114101</v>
      </c>
      <c r="D14" s="207" t="s">
        <v>927</v>
      </c>
      <c r="E14" s="208" t="s">
        <v>6</v>
      </c>
      <c r="F14" s="209" t="s">
        <v>910</v>
      </c>
      <c r="G14" s="100">
        <f>IF(F14="S",IFERROR(VLOOKUP(C14,'BG 2022'!$A$5:$E$300,3,FALSE),0),0)</f>
        <v>196159930</v>
      </c>
      <c r="H14" s="101"/>
      <c r="I14" s="102">
        <f>IF(F14="S",IFERROR(VLOOKUP(C14,'BG 2022'!$A$5:$E$300,4,FALSE),0),0)</f>
        <v>27710.629999998957</v>
      </c>
      <c r="J14" s="101"/>
    </row>
    <row r="15" spans="1:10">
      <c r="A15" s="204" t="s">
        <v>3</v>
      </c>
      <c r="B15" s="205" t="s">
        <v>16</v>
      </c>
      <c r="C15" s="206">
        <v>11114102</v>
      </c>
      <c r="D15" s="207" t="s">
        <v>928</v>
      </c>
      <c r="E15" s="208" t="s">
        <v>69</v>
      </c>
      <c r="F15" s="209" t="s">
        <v>910</v>
      </c>
      <c r="G15" s="100">
        <f>IF(F15="S",IFERROR(VLOOKUP(C15,'BG 2022'!$A$5:$E$300,3,FALSE),0),0)</f>
        <v>91814572</v>
      </c>
      <c r="H15" s="101"/>
      <c r="I15" s="102">
        <f>IF(F15="S",IFERROR(VLOOKUP(C15,'BG 2022'!$A$5:$E$300,4,FALSE),0),0)</f>
        <v>12970.229999998584</v>
      </c>
      <c r="J15" s="101"/>
    </row>
    <row r="16" spans="1:10" s="76" customFormat="1">
      <c r="A16" s="91" t="s">
        <v>3</v>
      </c>
      <c r="B16" s="92"/>
      <c r="C16" s="93">
        <v>111142</v>
      </c>
      <c r="D16" s="94" t="s">
        <v>357</v>
      </c>
      <c r="E16" s="95" t="s">
        <v>6</v>
      </c>
      <c r="F16" s="96" t="s">
        <v>909</v>
      </c>
      <c r="G16" s="97">
        <f>IF(F16="S",IFERROR(VLOOKUP(C16,'BG 2022'!$A$5:$E$300,3,FALSE),0),0)</f>
        <v>0</v>
      </c>
      <c r="H16" s="98"/>
      <c r="I16" s="99">
        <f>IF(F16="S",IFERROR(VLOOKUP(C16,'BG 2022'!$A$5:$E$300,4,FALSE),0),0)</f>
        <v>0</v>
      </c>
      <c r="J16" s="98"/>
    </row>
    <row r="17" spans="1:10">
      <c r="A17" s="204" t="s">
        <v>3</v>
      </c>
      <c r="B17" s="205"/>
      <c r="C17" s="206">
        <v>11114201</v>
      </c>
      <c r="D17" s="207" t="s">
        <v>356</v>
      </c>
      <c r="E17" s="208" t="s">
        <v>6</v>
      </c>
      <c r="F17" s="209" t="s">
        <v>910</v>
      </c>
      <c r="G17" s="100">
        <f>IF(F17="S",IFERROR(VLOOKUP(C17,'BG 2022'!$A$5:$E$300,3,FALSE),0),0)</f>
        <v>0</v>
      </c>
      <c r="H17" s="101"/>
      <c r="I17" s="102">
        <f>IF(F17="S",IFERROR(VLOOKUP(C17,'BG 2022'!$A$5:$E$300,4,FALSE),0),0)</f>
        <v>0</v>
      </c>
      <c r="J17" s="101"/>
    </row>
    <row r="18" spans="1:10">
      <c r="A18" s="204" t="s">
        <v>3</v>
      </c>
      <c r="B18" s="205"/>
      <c r="C18" s="206">
        <v>11114202</v>
      </c>
      <c r="D18" s="207" t="s">
        <v>356</v>
      </c>
      <c r="E18" s="208" t="s">
        <v>69</v>
      </c>
      <c r="F18" s="209" t="s">
        <v>910</v>
      </c>
      <c r="G18" s="100">
        <f>IF(F18="S",IFERROR(VLOOKUP(C18,'BG 2022'!$A$5:$E$300,3,FALSE),0),0)</f>
        <v>0</v>
      </c>
      <c r="H18" s="101"/>
      <c r="I18" s="102">
        <f>IF(F18="S",IFERROR(VLOOKUP(C18,'BG 2022'!$A$5:$E$300,4,FALSE),0),0)</f>
        <v>0</v>
      </c>
      <c r="J18" s="101"/>
    </row>
    <row r="19" spans="1:10" s="76" customFormat="1">
      <c r="A19" s="91" t="s">
        <v>3</v>
      </c>
      <c r="B19" s="92"/>
      <c r="C19" s="93">
        <v>111143</v>
      </c>
      <c r="D19" s="94" t="s">
        <v>358</v>
      </c>
      <c r="E19" s="95" t="s">
        <v>69</v>
      </c>
      <c r="F19" s="96" t="s">
        <v>909</v>
      </c>
      <c r="G19" s="97">
        <f>IF(F19="S",IFERROR(VLOOKUP(C19,'BG 2022'!$A$5:$E$300,3,FALSE),0),0)</f>
        <v>0</v>
      </c>
      <c r="H19" s="98"/>
      <c r="I19" s="99">
        <f>IF(F19="S",IFERROR(VLOOKUP(C19,'BG 2022'!$A$5:$E$300,4,FALSE),0),0)</f>
        <v>0</v>
      </c>
      <c r="J19" s="98"/>
    </row>
    <row r="20" spans="1:10">
      <c r="A20" s="204" t="s">
        <v>3</v>
      </c>
      <c r="B20" s="205"/>
      <c r="C20" s="206">
        <v>11114302</v>
      </c>
      <c r="D20" s="207" t="s">
        <v>356</v>
      </c>
      <c r="E20" s="208" t="s">
        <v>69</v>
      </c>
      <c r="F20" s="209" t="s">
        <v>910</v>
      </c>
      <c r="G20" s="100">
        <f>IF(F20="S",IFERROR(VLOOKUP(C20,'BG 2022'!$A$5:$E$300,3,FALSE),0),0)</f>
        <v>0</v>
      </c>
      <c r="H20" s="101"/>
      <c r="I20" s="102">
        <f>IF(F20="S",IFERROR(VLOOKUP(C20,'BG 2022'!$A$5:$E$300,4,FALSE),0),0)</f>
        <v>0</v>
      </c>
      <c r="J20" s="101"/>
    </row>
    <row r="21" spans="1:10" s="76" customFormat="1">
      <c r="A21" s="91" t="s">
        <v>3</v>
      </c>
      <c r="B21" s="92"/>
      <c r="C21" s="93">
        <v>112</v>
      </c>
      <c r="D21" s="94" t="s">
        <v>359</v>
      </c>
      <c r="E21" s="95" t="s">
        <v>6</v>
      </c>
      <c r="F21" s="96" t="s">
        <v>909</v>
      </c>
      <c r="G21" s="97">
        <f>IF(F21="S",IFERROR(VLOOKUP(C21,'BG 2022'!$A$5:$E$300,3,FALSE),0),0)</f>
        <v>0</v>
      </c>
      <c r="H21" s="98"/>
      <c r="I21" s="99">
        <f>IF(F21="S",IFERROR(VLOOKUP(C21,'BG 2022'!$A$5:$E$300,4,FALSE),0),0)</f>
        <v>0</v>
      </c>
      <c r="J21" s="98"/>
    </row>
    <row r="22" spans="1:10" s="76" customFormat="1">
      <c r="A22" s="91" t="s">
        <v>3</v>
      </c>
      <c r="B22" s="92"/>
      <c r="C22" s="93">
        <v>11202</v>
      </c>
      <c r="D22" s="94" t="s">
        <v>360</v>
      </c>
      <c r="E22" s="95" t="s">
        <v>6</v>
      </c>
      <c r="F22" s="96" t="s">
        <v>909</v>
      </c>
      <c r="G22" s="97">
        <f>IF(F22="S",IFERROR(VLOOKUP(C22,'BG 2022'!$A$5:$E$300,3,FALSE),0),0)</f>
        <v>0</v>
      </c>
      <c r="H22" s="98"/>
      <c r="I22" s="99">
        <f>IF(F22="S",IFERROR(VLOOKUP(C22,'BG 2022'!$A$5:$E$300,4,FALSE),0),0)</f>
        <v>0</v>
      </c>
      <c r="J22" s="98"/>
    </row>
    <row r="23" spans="1:10" s="76" customFormat="1">
      <c r="A23" s="91" t="s">
        <v>3</v>
      </c>
      <c r="B23" s="92"/>
      <c r="C23" s="93">
        <v>112021</v>
      </c>
      <c r="D23" s="94" t="s">
        <v>361</v>
      </c>
      <c r="E23" s="95" t="s">
        <v>6</v>
      </c>
      <c r="F23" s="96" t="s">
        <v>909</v>
      </c>
      <c r="G23" s="97">
        <f>IF(F23="S",IFERROR(VLOOKUP(C23,'BG 2022'!$A$5:$E$300,3,FALSE),0),0)</f>
        <v>0</v>
      </c>
      <c r="H23" s="98"/>
      <c r="I23" s="99">
        <f>IF(F23="S",IFERROR(VLOOKUP(C23,'BG 2022'!$A$5:$E$300,4,FALSE),0),0)</f>
        <v>0</v>
      </c>
      <c r="J23" s="98"/>
    </row>
    <row r="24" spans="1:10">
      <c r="A24" s="204" t="s">
        <v>3</v>
      </c>
      <c r="B24" s="205"/>
      <c r="C24" s="206">
        <v>11202101</v>
      </c>
      <c r="D24" s="207" t="s">
        <v>362</v>
      </c>
      <c r="E24" s="208" t="s">
        <v>6</v>
      </c>
      <c r="F24" s="209" t="s">
        <v>910</v>
      </c>
      <c r="G24" s="100">
        <f>IF(F24="S",IFERROR(VLOOKUP(C24,'BG 2022'!$A$5:$E$300,3,FALSE),0),0)</f>
        <v>0</v>
      </c>
      <c r="H24" s="101"/>
      <c r="I24" s="102">
        <f>IF(F24="S",IFERROR(VLOOKUP(C24,'BG 2022'!$A$5:$E$300,4,FALSE),0),0)</f>
        <v>0</v>
      </c>
      <c r="J24" s="101"/>
    </row>
    <row r="25" spans="1:10">
      <c r="A25" s="204" t="s">
        <v>3</v>
      </c>
      <c r="B25" s="205"/>
      <c r="C25" s="206">
        <v>11202102</v>
      </c>
      <c r="D25" s="207" t="s">
        <v>363</v>
      </c>
      <c r="E25" s="208" t="s">
        <v>69</v>
      </c>
      <c r="F25" s="209" t="s">
        <v>910</v>
      </c>
      <c r="G25" s="100">
        <f>IF(F25="S",IFERROR(VLOOKUP(C25,'BG 2022'!$A$5:$E$300,3,FALSE),0),0)</f>
        <v>0</v>
      </c>
      <c r="H25" s="101"/>
      <c r="I25" s="102">
        <f>IF(F25="S",IFERROR(VLOOKUP(C25,'BG 2022'!$A$5:$E$300,4,FALSE),0),0)</f>
        <v>0</v>
      </c>
      <c r="J25" s="101"/>
    </row>
    <row r="26" spans="1:10" s="76" customFormat="1">
      <c r="A26" s="91" t="s">
        <v>3</v>
      </c>
      <c r="B26" s="92"/>
      <c r="C26" s="93">
        <v>112022</v>
      </c>
      <c r="D26" s="94" t="s">
        <v>364</v>
      </c>
      <c r="E26" s="95" t="s">
        <v>6</v>
      </c>
      <c r="F26" s="96" t="s">
        <v>909</v>
      </c>
      <c r="G26" s="97">
        <f>IF(F26="S",IFERROR(VLOOKUP(C26,'BG 2022'!$A$5:$E$300,3,FALSE),0),0)</f>
        <v>0</v>
      </c>
      <c r="H26" s="98"/>
      <c r="I26" s="99">
        <f>IF(F26="S",IFERROR(VLOOKUP(C26,'BG 2022'!$A$5:$E$300,4,FALSE),0),0)</f>
        <v>0</v>
      </c>
      <c r="J26" s="98"/>
    </row>
    <row r="27" spans="1:10">
      <c r="A27" s="204" t="s">
        <v>3</v>
      </c>
      <c r="B27" s="205"/>
      <c r="C27" s="206">
        <v>11202201</v>
      </c>
      <c r="D27" s="207" t="s">
        <v>365</v>
      </c>
      <c r="E27" s="208" t="s">
        <v>6</v>
      </c>
      <c r="F27" s="209" t="s">
        <v>910</v>
      </c>
      <c r="G27" s="100">
        <f>IF(F27="S",IFERROR(VLOOKUP(C27,'BG 2022'!$A$5:$E$300,3,FALSE),0),0)</f>
        <v>0</v>
      </c>
      <c r="H27" s="101"/>
      <c r="I27" s="102">
        <f>IF(F27="S",IFERROR(VLOOKUP(C27,'BG 2022'!$A$5:$E$300,4,FALSE),0),0)</f>
        <v>0</v>
      </c>
      <c r="J27" s="101"/>
    </row>
    <row r="28" spans="1:10">
      <c r="A28" s="204" t="s">
        <v>3</v>
      </c>
      <c r="B28" s="205"/>
      <c r="C28" s="206">
        <v>11202202</v>
      </c>
      <c r="D28" s="207" t="s">
        <v>366</v>
      </c>
      <c r="E28" s="208" t="s">
        <v>69</v>
      </c>
      <c r="F28" s="209" t="s">
        <v>910</v>
      </c>
      <c r="G28" s="100">
        <f>IF(F28="S",IFERROR(VLOOKUP(C28,'BG 2022'!$A$5:$E$300,3,FALSE),0),0)</f>
        <v>0</v>
      </c>
      <c r="H28" s="101"/>
      <c r="I28" s="102">
        <f>IF(F28="S",IFERROR(VLOOKUP(C28,'BG 2022'!$A$5:$E$300,4,FALSE),0),0)</f>
        <v>0</v>
      </c>
      <c r="J28" s="101"/>
    </row>
    <row r="29" spans="1:10" s="76" customFormat="1">
      <c r="A29" s="91" t="s">
        <v>3</v>
      </c>
      <c r="B29" s="92"/>
      <c r="C29" s="93">
        <v>11203</v>
      </c>
      <c r="D29" s="94" t="s">
        <v>367</v>
      </c>
      <c r="E29" s="95" t="s">
        <v>6</v>
      </c>
      <c r="F29" s="96" t="s">
        <v>909</v>
      </c>
      <c r="G29" s="97">
        <f>IF(F29="S",IFERROR(VLOOKUP(C29,'BG 2022'!$A$5:$E$300,3,FALSE),0),0)</f>
        <v>0</v>
      </c>
      <c r="H29" s="98"/>
      <c r="I29" s="99">
        <f>IF(F29="S",IFERROR(VLOOKUP(C29,'BG 2022'!$A$5:$E$300,4,FALSE),0),0)</f>
        <v>0</v>
      </c>
      <c r="J29" s="98"/>
    </row>
    <row r="30" spans="1:10" s="76" customFormat="1">
      <c r="A30" s="91" t="s">
        <v>3</v>
      </c>
      <c r="B30" s="92"/>
      <c r="C30" s="93">
        <v>112031</v>
      </c>
      <c r="D30" s="94" t="s">
        <v>368</v>
      </c>
      <c r="E30" s="95" t="s">
        <v>6</v>
      </c>
      <c r="F30" s="96" t="s">
        <v>909</v>
      </c>
      <c r="G30" s="97">
        <f>IF(F30="S",IFERROR(VLOOKUP(C30,'BG 2022'!$A$5:$E$300,3,FALSE),0),0)</f>
        <v>0</v>
      </c>
      <c r="H30" s="98"/>
      <c r="I30" s="99">
        <f>IF(F30="S",IFERROR(VLOOKUP(C30,'BG 2022'!$A$5:$E$300,4,FALSE),0),0)</f>
        <v>0</v>
      </c>
      <c r="J30" s="98"/>
    </row>
    <row r="31" spans="1:10">
      <c r="A31" s="204" t="s">
        <v>3</v>
      </c>
      <c r="B31" s="205"/>
      <c r="C31" s="206">
        <v>11203101</v>
      </c>
      <c r="D31" s="207" t="s">
        <v>369</v>
      </c>
      <c r="E31" s="208" t="s">
        <v>6</v>
      </c>
      <c r="F31" s="209" t="s">
        <v>910</v>
      </c>
      <c r="G31" s="100">
        <f>IF(F31="S",IFERROR(VLOOKUP(C31,'BG 2022'!$A$5:$E$300,3,FALSE),0),0)</f>
        <v>0</v>
      </c>
      <c r="H31" s="101"/>
      <c r="I31" s="102">
        <f>IF(F31="S",IFERROR(VLOOKUP(C31,'BG 2022'!$A$5:$E$300,4,FALSE),0),0)</f>
        <v>0</v>
      </c>
      <c r="J31" s="101"/>
    </row>
    <row r="32" spans="1:10">
      <c r="A32" s="204" t="s">
        <v>3</v>
      </c>
      <c r="B32" s="205"/>
      <c r="C32" s="206">
        <v>11203102</v>
      </c>
      <c r="D32" s="207" t="s">
        <v>369</v>
      </c>
      <c r="E32" s="208" t="s">
        <v>69</v>
      </c>
      <c r="F32" s="209" t="s">
        <v>910</v>
      </c>
      <c r="G32" s="100">
        <f>IF(F32="S",IFERROR(VLOOKUP(C32,'BG 2022'!$A$5:$E$300,3,FALSE),0),0)</f>
        <v>0</v>
      </c>
      <c r="H32" s="101"/>
      <c r="I32" s="102">
        <f>IF(F32="S",IFERROR(VLOOKUP(C32,'BG 2022'!$A$5:$E$300,4,FALSE),0),0)</f>
        <v>0</v>
      </c>
      <c r="J32" s="101"/>
    </row>
    <row r="33" spans="1:10" s="76" customFormat="1">
      <c r="A33" s="91" t="s">
        <v>3</v>
      </c>
      <c r="B33" s="92"/>
      <c r="C33" s="93">
        <v>112032</v>
      </c>
      <c r="D33" s="94" t="s">
        <v>370</v>
      </c>
      <c r="E33" s="95" t="s">
        <v>6</v>
      </c>
      <c r="F33" s="96" t="s">
        <v>909</v>
      </c>
      <c r="G33" s="97">
        <f>IF(F33="S",IFERROR(VLOOKUP(C33,'BG 2022'!$A$5:$E$300,3,FALSE),0),0)</f>
        <v>0</v>
      </c>
      <c r="H33" s="98"/>
      <c r="I33" s="99">
        <f>IF(F33="S",IFERROR(VLOOKUP(C33,'BG 2022'!$A$5:$E$300,4,FALSE),0),0)</f>
        <v>0</v>
      </c>
      <c r="J33" s="98"/>
    </row>
    <row r="34" spans="1:10">
      <c r="A34" s="204" t="s">
        <v>3</v>
      </c>
      <c r="B34" s="205"/>
      <c r="C34" s="206">
        <v>11203201</v>
      </c>
      <c r="D34" s="207" t="s">
        <v>371</v>
      </c>
      <c r="E34" s="208" t="s">
        <v>6</v>
      </c>
      <c r="F34" s="209" t="s">
        <v>910</v>
      </c>
      <c r="G34" s="100">
        <f>IF(F34="S",IFERROR(VLOOKUP(C34,'BG 2022'!$A$5:$E$300,3,FALSE),0),0)</f>
        <v>0</v>
      </c>
      <c r="H34" s="101"/>
      <c r="I34" s="102">
        <f>IF(F34="S",IFERROR(VLOOKUP(C34,'BG 2022'!$A$5:$E$300,4,FALSE),0),0)</f>
        <v>0</v>
      </c>
      <c r="J34" s="101"/>
    </row>
    <row r="35" spans="1:10">
      <c r="A35" s="204" t="s">
        <v>3</v>
      </c>
      <c r="B35" s="205"/>
      <c r="C35" s="206">
        <v>11203202</v>
      </c>
      <c r="D35" s="207" t="s">
        <v>372</v>
      </c>
      <c r="E35" s="208" t="s">
        <v>6</v>
      </c>
      <c r="F35" s="209" t="s">
        <v>910</v>
      </c>
      <c r="G35" s="100">
        <f>IF(F35="S",IFERROR(VLOOKUP(C35,'BG 2022'!$A$5:$E$300,3,FALSE),0),0)</f>
        <v>0</v>
      </c>
      <c r="H35" s="101"/>
      <c r="I35" s="102">
        <f>IF(F35="S",IFERROR(VLOOKUP(C35,'BG 2022'!$A$5:$E$300,4,FALSE),0),0)</f>
        <v>0</v>
      </c>
      <c r="J35" s="101"/>
    </row>
    <row r="36" spans="1:10" s="76" customFormat="1">
      <c r="A36" s="91" t="s">
        <v>3</v>
      </c>
      <c r="B36" s="92"/>
      <c r="C36" s="93">
        <v>11210</v>
      </c>
      <c r="D36" s="94" t="s">
        <v>373</v>
      </c>
      <c r="E36" s="95" t="s">
        <v>6</v>
      </c>
      <c r="F36" s="96" t="s">
        <v>909</v>
      </c>
      <c r="G36" s="97">
        <f>IF(F36="S",IFERROR(VLOOKUP(C36,'BG 2022'!$A$5:$E$300,3,FALSE),0),0)</f>
        <v>0</v>
      </c>
      <c r="H36" s="98"/>
      <c r="I36" s="99">
        <f>IF(F36="S",IFERROR(VLOOKUP(C36,'BG 2022'!$A$5:$E$300,4,FALSE),0),0)</f>
        <v>0</v>
      </c>
      <c r="J36" s="98"/>
    </row>
    <row r="37" spans="1:10" s="76" customFormat="1">
      <c r="A37" s="91" t="s">
        <v>3</v>
      </c>
      <c r="B37" s="92"/>
      <c r="C37" s="93">
        <v>112101</v>
      </c>
      <c r="D37" s="94" t="s">
        <v>374</v>
      </c>
      <c r="E37" s="95" t="s">
        <v>6</v>
      </c>
      <c r="F37" s="96" t="s">
        <v>909</v>
      </c>
      <c r="G37" s="97">
        <f>IF(F37="S",IFERROR(VLOOKUP(C37,'BG 2022'!$A$5:$E$300,3,FALSE),0),0)</f>
        <v>0</v>
      </c>
      <c r="H37" s="98"/>
      <c r="I37" s="99">
        <f>IF(F37="S",IFERROR(VLOOKUP(C37,'BG 2022'!$A$5:$E$300,4,FALSE),0),0)</f>
        <v>0</v>
      </c>
      <c r="J37" s="98"/>
    </row>
    <row r="38" spans="1:10">
      <c r="A38" s="204" t="s">
        <v>3</v>
      </c>
      <c r="B38" s="205"/>
      <c r="C38" s="206">
        <v>11210101</v>
      </c>
      <c r="D38" s="207" t="s">
        <v>375</v>
      </c>
      <c r="E38" s="208" t="s">
        <v>6</v>
      </c>
      <c r="F38" s="209" t="s">
        <v>910</v>
      </c>
      <c r="G38" s="100">
        <f>IF(F38="S",IFERROR(VLOOKUP(C38,'BG 2022'!$A$5:$E$300,3,FALSE),0),0)</f>
        <v>0</v>
      </c>
      <c r="H38" s="101"/>
      <c r="I38" s="102">
        <f>IF(F38="S",IFERROR(VLOOKUP(C38,'BG 2022'!$A$5:$E$300,4,FALSE),0),0)</f>
        <v>0</v>
      </c>
      <c r="J38" s="101"/>
    </row>
    <row r="39" spans="1:10">
      <c r="A39" s="204" t="s">
        <v>3</v>
      </c>
      <c r="B39" s="205" t="s">
        <v>279</v>
      </c>
      <c r="C39" s="206">
        <v>11210102</v>
      </c>
      <c r="D39" s="207" t="s">
        <v>376</v>
      </c>
      <c r="E39" s="208" t="s">
        <v>69</v>
      </c>
      <c r="F39" s="209" t="s">
        <v>910</v>
      </c>
      <c r="G39" s="100">
        <f>IF(F39="S",IFERROR(VLOOKUP(C39,'BG 2022'!$A$5:$E$300,3,FALSE),0),0)</f>
        <v>-1</v>
      </c>
      <c r="H39" s="101"/>
      <c r="I39" s="102">
        <f>IF(F39="S",IFERROR(VLOOKUP(C39,'BG 2022'!$A$5:$E$300,4,FALSE),0),0)</f>
        <v>0</v>
      </c>
      <c r="J39" s="101"/>
    </row>
    <row r="40" spans="1:10" s="76" customFormat="1">
      <c r="A40" s="91" t="s">
        <v>3</v>
      </c>
      <c r="B40" s="92"/>
      <c r="C40" s="93">
        <v>11211</v>
      </c>
      <c r="D40" s="94" t="s">
        <v>377</v>
      </c>
      <c r="E40" s="95" t="s">
        <v>6</v>
      </c>
      <c r="F40" s="96" t="s">
        <v>909</v>
      </c>
      <c r="G40" s="97">
        <f>IF(F40="S",IFERROR(VLOOKUP(C40,'BG 2022'!$A$5:$E$300,3,FALSE),0),0)</f>
        <v>0</v>
      </c>
      <c r="H40" s="98"/>
      <c r="I40" s="99">
        <f>IF(F40="S",IFERROR(VLOOKUP(C40,'BG 2022'!$A$5:$E$300,4,FALSE),0),0)</f>
        <v>0</v>
      </c>
      <c r="J40" s="98"/>
    </row>
    <row r="41" spans="1:10" s="76" customFormat="1">
      <c r="A41" s="91" t="s">
        <v>3</v>
      </c>
      <c r="B41" s="92"/>
      <c r="C41" s="93">
        <v>112111</v>
      </c>
      <c r="D41" s="94" t="s">
        <v>378</v>
      </c>
      <c r="E41" s="95" t="s">
        <v>6</v>
      </c>
      <c r="F41" s="96" t="s">
        <v>909</v>
      </c>
      <c r="G41" s="97">
        <f>IF(F41="S",IFERROR(VLOOKUP(C41,'BG 2022'!$A$5:$E$300,3,FALSE),0),0)</f>
        <v>0</v>
      </c>
      <c r="H41" s="98"/>
      <c r="I41" s="99">
        <f>IF(F41="S",IFERROR(VLOOKUP(C41,'BG 2022'!$A$5:$E$300,4,FALSE),0),0)</f>
        <v>0</v>
      </c>
      <c r="J41" s="98"/>
    </row>
    <row r="42" spans="1:10">
      <c r="A42" s="204" t="s">
        <v>3</v>
      </c>
      <c r="B42" s="205"/>
      <c r="C42" s="206">
        <v>11211101</v>
      </c>
      <c r="D42" s="207" t="s">
        <v>379</v>
      </c>
      <c r="E42" s="208" t="s">
        <v>6</v>
      </c>
      <c r="F42" s="209" t="s">
        <v>910</v>
      </c>
      <c r="G42" s="100">
        <f>IF(F42="S",IFERROR(VLOOKUP(C42,'BG 2022'!$A$5:$E$300,3,FALSE),0),0)</f>
        <v>0</v>
      </c>
      <c r="H42" s="101"/>
      <c r="I42" s="102">
        <f>IF(F42="S",IFERROR(VLOOKUP(C42,'BG 2022'!$A$5:$E$300,4,FALSE),0),0)</f>
        <v>0</v>
      </c>
      <c r="J42" s="101"/>
    </row>
    <row r="43" spans="1:10">
      <c r="A43" s="204" t="s">
        <v>3</v>
      </c>
      <c r="B43" s="205" t="s">
        <v>279</v>
      </c>
      <c r="C43" s="206">
        <v>11211102</v>
      </c>
      <c r="D43" s="207" t="s">
        <v>380</v>
      </c>
      <c r="E43" s="208" t="s">
        <v>6</v>
      </c>
      <c r="F43" s="209" t="s">
        <v>910</v>
      </c>
      <c r="G43" s="100">
        <f>IF(F43="S",IFERROR(VLOOKUP(C43,'BG 2022'!$A$5:$E$300,3,FALSE),0),0)</f>
        <v>48840419</v>
      </c>
      <c r="H43" s="101"/>
      <c r="I43" s="102">
        <f>IF(F43="S",IFERROR(VLOOKUP(C43,'BG 2022'!$A$5:$E$300,4,FALSE),0),0)</f>
        <v>6900</v>
      </c>
      <c r="J43" s="101"/>
    </row>
    <row r="44" spans="1:10">
      <c r="A44" s="204" t="s">
        <v>3</v>
      </c>
      <c r="B44" s="205"/>
      <c r="C44" s="206">
        <v>11211103</v>
      </c>
      <c r="D44" s="207" t="s">
        <v>381</v>
      </c>
      <c r="E44" s="208" t="s">
        <v>6</v>
      </c>
      <c r="F44" s="209" t="s">
        <v>910</v>
      </c>
      <c r="G44" s="100">
        <f>IF(F44="S",IFERROR(VLOOKUP(C44,'BG 2022'!$A$5:$E$300,3,FALSE),0),0)</f>
        <v>0</v>
      </c>
      <c r="H44" s="101"/>
      <c r="I44" s="102">
        <f>IF(F44="S",IFERROR(VLOOKUP(C44,'BG 2022'!$A$5:$E$300,4,FALSE),0),0)</f>
        <v>0</v>
      </c>
      <c r="J44" s="101"/>
    </row>
    <row r="45" spans="1:10">
      <c r="A45" s="204" t="s">
        <v>3</v>
      </c>
      <c r="B45" s="205"/>
      <c r="C45" s="206">
        <v>11211104</v>
      </c>
      <c r="D45" s="207" t="s">
        <v>382</v>
      </c>
      <c r="E45" s="208" t="s">
        <v>6</v>
      </c>
      <c r="F45" s="209" t="s">
        <v>910</v>
      </c>
      <c r="G45" s="100">
        <f>IF(F45="S",IFERROR(VLOOKUP(C45,'BG 2022'!$A$5:$E$300,3,FALSE),0),0)</f>
        <v>0</v>
      </c>
      <c r="H45" s="101"/>
      <c r="I45" s="102">
        <f>IF(F45="S",IFERROR(VLOOKUP(C45,'BG 2022'!$A$5:$E$300,4,FALSE),0),0)</f>
        <v>0</v>
      </c>
      <c r="J45" s="101"/>
    </row>
    <row r="46" spans="1:10">
      <c r="A46" s="204" t="s">
        <v>3</v>
      </c>
      <c r="B46" s="205"/>
      <c r="C46" s="206">
        <v>11211105</v>
      </c>
      <c r="D46" s="207" t="s">
        <v>383</v>
      </c>
      <c r="E46" s="208" t="s">
        <v>6</v>
      </c>
      <c r="F46" s="209" t="s">
        <v>910</v>
      </c>
      <c r="G46" s="100">
        <f>IF(F46="S",IFERROR(VLOOKUP(C46,'BG 2022'!$A$5:$E$300,3,FALSE),0),0)</f>
        <v>0</v>
      </c>
      <c r="H46" s="101"/>
      <c r="I46" s="102">
        <f>IF(F46="S",IFERROR(VLOOKUP(C46,'BG 2022'!$A$5:$E$300,4,FALSE),0),0)</f>
        <v>0</v>
      </c>
      <c r="J46" s="101"/>
    </row>
    <row r="47" spans="1:10">
      <c r="A47" s="204" t="s">
        <v>3</v>
      </c>
      <c r="B47" s="205"/>
      <c r="C47" s="206">
        <v>11211106</v>
      </c>
      <c r="D47" s="207" t="s">
        <v>384</v>
      </c>
      <c r="E47" s="208" t="s">
        <v>6</v>
      </c>
      <c r="F47" s="209" t="s">
        <v>910</v>
      </c>
      <c r="G47" s="100">
        <f>IF(F47="S",IFERROR(VLOOKUP(C47,'BG 2022'!$A$5:$E$300,3,FALSE),0),0)</f>
        <v>0</v>
      </c>
      <c r="H47" s="101"/>
      <c r="I47" s="102">
        <f>IF(F47="S",IFERROR(VLOOKUP(C47,'BG 2022'!$A$5:$E$300,4,FALSE),0),0)</f>
        <v>0</v>
      </c>
      <c r="J47" s="101"/>
    </row>
    <row r="48" spans="1:10" s="76" customFormat="1">
      <c r="A48" s="91" t="s">
        <v>3</v>
      </c>
      <c r="B48" s="92"/>
      <c r="C48" s="93">
        <v>11212</v>
      </c>
      <c r="D48" s="94" t="s">
        <v>385</v>
      </c>
      <c r="E48" s="95" t="s">
        <v>6</v>
      </c>
      <c r="F48" s="96" t="s">
        <v>909</v>
      </c>
      <c r="G48" s="97">
        <f>IF(F48="S",IFERROR(VLOOKUP(C48,'BG 2022'!$A$5:$E$300,3,FALSE),0),0)</f>
        <v>0</v>
      </c>
      <c r="H48" s="98"/>
      <c r="I48" s="99">
        <f>IF(F48="S",IFERROR(VLOOKUP(C48,'BG 2022'!$A$5:$E$300,4,FALSE),0),0)</f>
        <v>0</v>
      </c>
      <c r="J48" s="98"/>
    </row>
    <row r="49" spans="1:10" s="76" customFormat="1">
      <c r="A49" s="91" t="s">
        <v>3</v>
      </c>
      <c r="B49" s="92"/>
      <c r="C49" s="93">
        <v>112121</v>
      </c>
      <c r="D49" s="94" t="s">
        <v>386</v>
      </c>
      <c r="E49" s="95" t="s">
        <v>6</v>
      </c>
      <c r="F49" s="96" t="s">
        <v>909</v>
      </c>
      <c r="G49" s="97">
        <f>IF(F49="S",IFERROR(VLOOKUP(C49,'BG 2022'!$A$5:$E$300,3,FALSE),0),0)</f>
        <v>0</v>
      </c>
      <c r="H49" s="98"/>
      <c r="I49" s="99">
        <f>IF(F49="S",IFERROR(VLOOKUP(C49,'BG 2022'!$A$5:$E$300,4,FALSE),0),0)</f>
        <v>0</v>
      </c>
      <c r="J49" s="98"/>
    </row>
    <row r="50" spans="1:10">
      <c r="A50" s="204" t="s">
        <v>3</v>
      </c>
      <c r="B50" s="205" t="s">
        <v>279</v>
      </c>
      <c r="C50" s="206">
        <v>11212101</v>
      </c>
      <c r="D50" s="207" t="s">
        <v>387</v>
      </c>
      <c r="E50" s="208" t="s">
        <v>6</v>
      </c>
      <c r="F50" s="209" t="s">
        <v>910</v>
      </c>
      <c r="G50" s="100">
        <f>IF(F50="S",IFERROR(VLOOKUP(C50,'BG 2022'!$A$5:$E$300,3,FALSE),0),0)</f>
        <v>0</v>
      </c>
      <c r="H50" s="101"/>
      <c r="I50" s="102">
        <f>IF(F50="S",IFERROR(VLOOKUP(C50,'BG 2022'!$A$5:$E$300,4,FALSE),0),0)</f>
        <v>0</v>
      </c>
      <c r="J50" s="101"/>
    </row>
    <row r="51" spans="1:10">
      <c r="A51" s="204" t="s">
        <v>3</v>
      </c>
      <c r="B51" s="205"/>
      <c r="C51" s="206">
        <v>11212102</v>
      </c>
      <c r="D51" s="207" t="s">
        <v>388</v>
      </c>
      <c r="E51" s="208" t="s">
        <v>69</v>
      </c>
      <c r="F51" s="209" t="s">
        <v>910</v>
      </c>
      <c r="G51" s="100">
        <f>IF(F51="S",IFERROR(VLOOKUP(C51,'BG 2022'!$A$5:$E$300,3,FALSE),0),0)</f>
        <v>0</v>
      </c>
      <c r="H51" s="101"/>
      <c r="I51" s="102">
        <f>IF(F51="S",IFERROR(VLOOKUP(C51,'BG 2022'!$A$5:$E$300,4,FALSE),0),0)</f>
        <v>0</v>
      </c>
      <c r="J51" s="101"/>
    </row>
    <row r="52" spans="1:10" s="76" customFormat="1">
      <c r="A52" s="91" t="s">
        <v>3</v>
      </c>
      <c r="B52" s="92"/>
      <c r="C52" s="93">
        <v>112122</v>
      </c>
      <c r="D52" s="94" t="s">
        <v>389</v>
      </c>
      <c r="E52" s="95" t="s">
        <v>6</v>
      </c>
      <c r="F52" s="96" t="s">
        <v>909</v>
      </c>
      <c r="G52" s="97">
        <f>IF(F52="S",IFERROR(VLOOKUP(C52,'BG 2022'!$A$5:$E$300,3,FALSE),0),0)</f>
        <v>0</v>
      </c>
      <c r="H52" s="98"/>
      <c r="I52" s="99">
        <f>IF(F52="S",IFERROR(VLOOKUP(C52,'BG 2022'!$A$5:$E$300,4,FALSE),0),0)</f>
        <v>0</v>
      </c>
      <c r="J52" s="98"/>
    </row>
    <row r="53" spans="1:10">
      <c r="A53" s="204" t="s">
        <v>3</v>
      </c>
      <c r="B53" s="205"/>
      <c r="C53" s="206">
        <v>11212201</v>
      </c>
      <c r="D53" s="207" t="s">
        <v>390</v>
      </c>
      <c r="E53" s="208" t="s">
        <v>6</v>
      </c>
      <c r="F53" s="209" t="s">
        <v>910</v>
      </c>
      <c r="G53" s="100">
        <f>IF(F53="S",IFERROR(VLOOKUP(C53,'BG 2022'!$A$5:$E$300,3,FALSE),0),0)</f>
        <v>0</v>
      </c>
      <c r="H53" s="101"/>
      <c r="I53" s="102">
        <f>IF(F53="S",IFERROR(VLOOKUP(C53,'BG 2022'!$A$5:$E$300,4,FALSE),0),0)</f>
        <v>0</v>
      </c>
      <c r="J53" s="101"/>
    </row>
    <row r="54" spans="1:10">
      <c r="A54" s="204" t="s">
        <v>3</v>
      </c>
      <c r="B54" s="205"/>
      <c r="C54" s="206">
        <v>11212202</v>
      </c>
      <c r="D54" s="207" t="s">
        <v>391</v>
      </c>
      <c r="E54" s="208" t="s">
        <v>69</v>
      </c>
      <c r="F54" s="209" t="s">
        <v>910</v>
      </c>
      <c r="G54" s="100">
        <f>IF(F54="S",IFERROR(VLOOKUP(C54,'BG 2022'!$A$5:$E$300,3,FALSE),0),0)</f>
        <v>0</v>
      </c>
      <c r="H54" s="101"/>
      <c r="I54" s="102">
        <f>IF(F54="S",IFERROR(VLOOKUP(C54,'BG 2022'!$A$5:$E$300,4,FALSE),0),0)</f>
        <v>0</v>
      </c>
      <c r="J54" s="101"/>
    </row>
    <row r="55" spans="1:10" s="76" customFormat="1">
      <c r="A55" s="91" t="s">
        <v>3</v>
      </c>
      <c r="B55" s="92"/>
      <c r="C55" s="93">
        <v>114</v>
      </c>
      <c r="D55" s="94" t="s">
        <v>392</v>
      </c>
      <c r="E55" s="95" t="s">
        <v>6</v>
      </c>
      <c r="F55" s="96" t="s">
        <v>909</v>
      </c>
      <c r="G55" s="97">
        <f>IF(F55="S",IFERROR(VLOOKUP(C55,'BG 2022'!$A$5:$E$300,3,FALSE),0),0)</f>
        <v>0</v>
      </c>
      <c r="H55" s="98"/>
      <c r="I55" s="99">
        <f>IF(F55="S",IFERROR(VLOOKUP(C55,'BG 2022'!$A$5:$E$300,4,FALSE),0),0)</f>
        <v>0</v>
      </c>
      <c r="J55" s="98"/>
    </row>
    <row r="56" spans="1:10" s="76" customFormat="1">
      <c r="A56" s="91" t="s">
        <v>3</v>
      </c>
      <c r="B56" s="92"/>
      <c r="C56" s="93">
        <v>11402</v>
      </c>
      <c r="D56" s="94" t="s">
        <v>393</v>
      </c>
      <c r="E56" s="95" t="s">
        <v>6</v>
      </c>
      <c r="F56" s="96" t="s">
        <v>909</v>
      </c>
      <c r="G56" s="97">
        <f>IF(F56="S",IFERROR(VLOOKUP(C56,'BG 2022'!$A$5:$E$300,3,FALSE),0),0)</f>
        <v>0</v>
      </c>
      <c r="H56" s="98"/>
      <c r="I56" s="99">
        <f>IF(F56="S",IFERROR(VLOOKUP(C56,'BG 2022'!$A$5:$E$300,4,FALSE),0),0)</f>
        <v>0</v>
      </c>
      <c r="J56" s="98"/>
    </row>
    <row r="57" spans="1:10" s="76" customFormat="1">
      <c r="A57" s="91" t="s">
        <v>3</v>
      </c>
      <c r="B57" s="92"/>
      <c r="C57" s="93">
        <v>114021</v>
      </c>
      <c r="D57" s="94" t="s">
        <v>394</v>
      </c>
      <c r="E57" s="95" t="s">
        <v>6</v>
      </c>
      <c r="F57" s="96" t="s">
        <v>909</v>
      </c>
      <c r="G57" s="97">
        <f>IF(F57="S",IFERROR(VLOOKUP(C57,'BG 2022'!$A$5:$E$300,3,FALSE),0),0)</f>
        <v>0</v>
      </c>
      <c r="H57" s="98"/>
      <c r="I57" s="99">
        <f>IF(F57="S",IFERROR(VLOOKUP(C57,'BG 2022'!$A$5:$E$300,4,FALSE),0),0)</f>
        <v>0</v>
      </c>
      <c r="J57" s="98"/>
    </row>
    <row r="58" spans="1:10" s="76" customFormat="1">
      <c r="A58" s="91" t="s">
        <v>3</v>
      </c>
      <c r="B58" s="92"/>
      <c r="C58" s="93">
        <v>11402101</v>
      </c>
      <c r="D58" s="94" t="s">
        <v>395</v>
      </c>
      <c r="E58" s="95" t="s">
        <v>6</v>
      </c>
      <c r="F58" s="96" t="s">
        <v>909</v>
      </c>
      <c r="G58" s="97">
        <f>IF(F58="S",IFERROR(VLOOKUP(C58,'BG 2022'!$A$5:$E$300,3,FALSE),0),0)</f>
        <v>0</v>
      </c>
      <c r="H58" s="98"/>
      <c r="I58" s="99">
        <f>IF(F58="S",IFERROR(VLOOKUP(C58,'BG 2022'!$A$5:$E$300,4,FALSE),0),0)</f>
        <v>0</v>
      </c>
      <c r="J58" s="98"/>
    </row>
    <row r="59" spans="1:10">
      <c r="A59" s="204" t="s">
        <v>3</v>
      </c>
      <c r="B59" s="205"/>
      <c r="C59" s="206">
        <v>1140210101</v>
      </c>
      <c r="D59" s="207" t="s">
        <v>396</v>
      </c>
      <c r="E59" s="208" t="s">
        <v>6</v>
      </c>
      <c r="F59" s="209" t="s">
        <v>910</v>
      </c>
      <c r="G59" s="100">
        <f>IF(F59="S",IFERROR(VLOOKUP(C59,'BG 2022'!$A$5:$E$300,3,FALSE),0),0)</f>
        <v>0</v>
      </c>
      <c r="H59" s="101"/>
      <c r="I59" s="102">
        <f>IF(F59="S",IFERROR(VLOOKUP(C59,'BG 2022'!$A$5:$E$300,4,FALSE),0),0)</f>
        <v>0</v>
      </c>
      <c r="J59" s="101"/>
    </row>
    <row r="60" spans="1:10">
      <c r="A60" s="204" t="s">
        <v>3</v>
      </c>
      <c r="B60" s="205"/>
      <c r="C60" s="206">
        <v>1140210102</v>
      </c>
      <c r="D60" s="207" t="s">
        <v>397</v>
      </c>
      <c r="E60" s="208" t="s">
        <v>69</v>
      </c>
      <c r="F60" s="209" t="s">
        <v>910</v>
      </c>
      <c r="G60" s="100">
        <f>IF(F60="S",IFERROR(VLOOKUP(C60,'BG 2022'!$A$5:$E$300,3,FALSE),0),0)</f>
        <v>0</v>
      </c>
      <c r="H60" s="101"/>
      <c r="I60" s="102">
        <f>IF(F60="S",IFERROR(VLOOKUP(C60,'BG 2022'!$A$5:$E$300,4,FALSE),0),0)</f>
        <v>0</v>
      </c>
      <c r="J60" s="101"/>
    </row>
    <row r="61" spans="1:10" s="76" customFormat="1">
      <c r="A61" s="91" t="s">
        <v>3</v>
      </c>
      <c r="B61" s="92"/>
      <c r="C61" s="93">
        <v>114022</v>
      </c>
      <c r="D61" s="94" t="s">
        <v>398</v>
      </c>
      <c r="E61" s="95" t="s">
        <v>6</v>
      </c>
      <c r="F61" s="96" t="s">
        <v>909</v>
      </c>
      <c r="G61" s="97">
        <f>IF(F61="S",IFERROR(VLOOKUP(C61,'BG 2022'!$A$5:$E$300,3,FALSE),0),0)</f>
        <v>0</v>
      </c>
      <c r="H61" s="98"/>
      <c r="I61" s="99">
        <f>IF(F61="S",IFERROR(VLOOKUP(C61,'BG 2022'!$A$5:$E$300,4,FALSE),0),0)</f>
        <v>0</v>
      </c>
      <c r="J61" s="98"/>
    </row>
    <row r="62" spans="1:10" s="76" customFormat="1">
      <c r="A62" s="91" t="s">
        <v>3</v>
      </c>
      <c r="B62" s="92"/>
      <c r="C62" s="93">
        <v>11402201</v>
      </c>
      <c r="D62" s="94" t="s">
        <v>399</v>
      </c>
      <c r="E62" s="95" t="s">
        <v>6</v>
      </c>
      <c r="F62" s="96" t="s">
        <v>909</v>
      </c>
      <c r="G62" s="97">
        <f>IF(F62="S",IFERROR(VLOOKUP(C62,'BG 2022'!$A$5:$E$300,3,FALSE),0),0)</f>
        <v>0</v>
      </c>
      <c r="H62" s="98"/>
      <c r="I62" s="99">
        <f>IF(F62="S",IFERROR(VLOOKUP(C62,'BG 2022'!$A$5:$E$300,4,FALSE),0),0)</f>
        <v>0</v>
      </c>
      <c r="J62" s="98"/>
    </row>
    <row r="63" spans="1:10">
      <c r="A63" s="204" t="s">
        <v>3</v>
      </c>
      <c r="B63" s="205"/>
      <c r="C63" s="206">
        <v>1140220101</v>
      </c>
      <c r="D63" s="207" t="s">
        <v>400</v>
      </c>
      <c r="E63" s="208" t="s">
        <v>6</v>
      </c>
      <c r="F63" s="209" t="s">
        <v>910</v>
      </c>
      <c r="G63" s="100">
        <f>IF(F63="S",IFERROR(VLOOKUP(C63,'BG 2022'!$A$5:$E$300,3,FALSE),0),0)</f>
        <v>0</v>
      </c>
      <c r="H63" s="101"/>
      <c r="I63" s="102">
        <f>IF(F63="S",IFERROR(VLOOKUP(C63,'BG 2022'!$A$5:$E$300,4,FALSE),0),0)</f>
        <v>0</v>
      </c>
      <c r="J63" s="101"/>
    </row>
    <row r="64" spans="1:10">
      <c r="A64" s="204" t="s">
        <v>3</v>
      </c>
      <c r="B64" s="205"/>
      <c r="C64" s="206">
        <v>1140220102</v>
      </c>
      <c r="D64" s="207" t="s">
        <v>401</v>
      </c>
      <c r="E64" s="208" t="s">
        <v>69</v>
      </c>
      <c r="F64" s="209" t="s">
        <v>910</v>
      </c>
      <c r="G64" s="100">
        <f>IF(F64="S",IFERROR(VLOOKUP(C64,'BG 2022'!$A$5:$E$300,3,FALSE),0),0)</f>
        <v>0</v>
      </c>
      <c r="H64" s="101"/>
      <c r="I64" s="102">
        <f>IF(F64="S",IFERROR(VLOOKUP(C64,'BG 2022'!$A$5:$E$300,4,FALSE),0),0)</f>
        <v>0</v>
      </c>
      <c r="J64" s="101"/>
    </row>
    <row r="65" spans="1:10" s="76" customFormat="1">
      <c r="A65" s="91" t="s">
        <v>3</v>
      </c>
      <c r="B65" s="92"/>
      <c r="C65" s="93">
        <v>11402202</v>
      </c>
      <c r="D65" s="94" t="s">
        <v>402</v>
      </c>
      <c r="E65" s="95" t="s">
        <v>6</v>
      </c>
      <c r="F65" s="96" t="s">
        <v>909</v>
      </c>
      <c r="G65" s="97">
        <f>IF(F65="S",IFERROR(VLOOKUP(C65,'BG 2022'!$A$5:$E$300,3,FALSE),0),0)</f>
        <v>0</v>
      </c>
      <c r="H65" s="98"/>
      <c r="I65" s="99">
        <f>IF(F65="S",IFERROR(VLOOKUP(C65,'BG 2022'!$A$5:$E$300,4,FALSE),0),0)</f>
        <v>0</v>
      </c>
      <c r="J65" s="98"/>
    </row>
    <row r="66" spans="1:10">
      <c r="A66" s="204" t="s">
        <v>3</v>
      </c>
      <c r="B66" s="205"/>
      <c r="C66" s="206">
        <v>1140220201</v>
      </c>
      <c r="D66" s="207" t="s">
        <v>403</v>
      </c>
      <c r="E66" s="208" t="s">
        <v>6</v>
      </c>
      <c r="F66" s="209" t="s">
        <v>910</v>
      </c>
      <c r="G66" s="100">
        <f>IF(F66="S",IFERROR(VLOOKUP(C66,'BG 2022'!$A$5:$E$300,3,FALSE),0),0)</f>
        <v>0</v>
      </c>
      <c r="H66" s="101"/>
      <c r="I66" s="102">
        <f>IF(F66="S",IFERROR(VLOOKUP(C66,'BG 2022'!$A$5:$E$300,4,FALSE),0),0)</f>
        <v>0</v>
      </c>
      <c r="J66" s="101"/>
    </row>
    <row r="67" spans="1:10">
      <c r="A67" s="204" t="s">
        <v>3</v>
      </c>
      <c r="B67" s="205"/>
      <c r="C67" s="206">
        <v>1140220202</v>
      </c>
      <c r="D67" s="207" t="s">
        <v>404</v>
      </c>
      <c r="E67" s="208" t="s">
        <v>69</v>
      </c>
      <c r="F67" s="209" t="s">
        <v>910</v>
      </c>
      <c r="G67" s="100">
        <f>IF(F67="S",IFERROR(VLOOKUP(C67,'BG 2022'!$A$5:$E$300,3,FALSE),0),0)</f>
        <v>0</v>
      </c>
      <c r="H67" s="101"/>
      <c r="I67" s="102">
        <f>IF(F67="S",IFERROR(VLOOKUP(C67,'BG 2022'!$A$5:$E$300,4,FALSE),0),0)</f>
        <v>0</v>
      </c>
      <c r="J67" s="101"/>
    </row>
    <row r="68" spans="1:10" s="76" customFormat="1">
      <c r="A68" s="91" t="s">
        <v>3</v>
      </c>
      <c r="B68" s="92"/>
      <c r="C68" s="93">
        <v>11402203</v>
      </c>
      <c r="D68" s="94" t="s">
        <v>405</v>
      </c>
      <c r="E68" s="95" t="s">
        <v>6</v>
      </c>
      <c r="F68" s="96" t="s">
        <v>909</v>
      </c>
      <c r="G68" s="97">
        <f>IF(F68="S",IFERROR(VLOOKUP(C68,'BG 2022'!$A$5:$E$300,3,FALSE),0),0)</f>
        <v>0</v>
      </c>
      <c r="H68" s="98"/>
      <c r="I68" s="99">
        <f>IF(F68="S",IFERROR(VLOOKUP(C68,'BG 2022'!$A$5:$E$300,4,FALSE),0),0)</f>
        <v>0</v>
      </c>
      <c r="J68" s="98"/>
    </row>
    <row r="69" spans="1:10">
      <c r="A69" s="204" t="s">
        <v>3</v>
      </c>
      <c r="B69" s="205" t="s">
        <v>256</v>
      </c>
      <c r="C69" s="206">
        <v>1140220301</v>
      </c>
      <c r="D69" s="207" t="s">
        <v>987</v>
      </c>
      <c r="E69" s="208" t="s">
        <v>6</v>
      </c>
      <c r="F69" s="209" t="s">
        <v>910</v>
      </c>
      <c r="G69" s="100">
        <f>IF(F69="S",IFERROR(VLOOKUP(C69,'BG 2022'!$A$5:$E$300,3,FALSE),0),0)</f>
        <v>5600000000</v>
      </c>
      <c r="H69" s="101"/>
      <c r="I69" s="102">
        <f>IF(F69="S",IFERROR(VLOOKUP(C69,'BG 2022'!$A$5:$E$300,4,FALSE),0),0)</f>
        <v>791086.71000000031</v>
      </c>
      <c r="J69" s="101"/>
    </row>
    <row r="70" spans="1:10">
      <c r="A70" s="204" t="s">
        <v>3</v>
      </c>
      <c r="B70" s="205" t="s">
        <v>256</v>
      </c>
      <c r="C70" s="206">
        <v>1140220302</v>
      </c>
      <c r="D70" s="207" t="s">
        <v>407</v>
      </c>
      <c r="E70" s="208" t="s">
        <v>69</v>
      </c>
      <c r="F70" s="209" t="s">
        <v>910</v>
      </c>
      <c r="G70" s="100">
        <f>IF(F70="S",IFERROR(VLOOKUP(C70,'BG 2022'!$A$5:$E$300,3,FALSE),0),0)</f>
        <v>0</v>
      </c>
      <c r="H70" s="101"/>
      <c r="I70" s="102">
        <f>IF(F70="S",IFERROR(VLOOKUP(C70,'BG 2022'!$A$5:$E$300,4,FALSE),0),0)</f>
        <v>0</v>
      </c>
      <c r="J70" s="101"/>
    </row>
    <row r="71" spans="1:10" s="76" customFormat="1">
      <c r="A71" s="91" t="s">
        <v>3</v>
      </c>
      <c r="B71" s="92" t="s">
        <v>256</v>
      </c>
      <c r="C71" s="93">
        <v>114023</v>
      </c>
      <c r="D71" s="94" t="s">
        <v>408</v>
      </c>
      <c r="E71" s="95" t="s">
        <v>6</v>
      </c>
      <c r="F71" s="96" t="s">
        <v>909</v>
      </c>
      <c r="G71" s="97">
        <f>IF(F71="S",IFERROR(VLOOKUP(C71,'BG 2022'!$A$5:$E$300,3,FALSE),0),0)</f>
        <v>0</v>
      </c>
      <c r="H71" s="98"/>
      <c r="I71" s="99">
        <f>IF(F71="S",IFERROR(VLOOKUP(C71,'BG 2022'!$A$5:$E$300,4,FALSE),0),0)</f>
        <v>0</v>
      </c>
      <c r="J71" s="98"/>
    </row>
    <row r="72" spans="1:10" s="76" customFormat="1">
      <c r="A72" s="91" t="s">
        <v>3</v>
      </c>
      <c r="B72" s="92" t="s">
        <v>256</v>
      </c>
      <c r="C72" s="93">
        <v>11402301</v>
      </c>
      <c r="D72" s="94" t="s">
        <v>409</v>
      </c>
      <c r="E72" s="95" t="s">
        <v>6</v>
      </c>
      <c r="F72" s="96" t="s">
        <v>909</v>
      </c>
      <c r="G72" s="97">
        <f>IF(F72="S",IFERROR(VLOOKUP(C72,'BG 2022'!$A$5:$E$300,3,FALSE),0),0)</f>
        <v>0</v>
      </c>
      <c r="H72" s="98"/>
      <c r="I72" s="99">
        <f>IF(F72="S",IFERROR(VLOOKUP(C72,'BG 2022'!$A$5:$E$300,4,FALSE),0),0)</f>
        <v>0</v>
      </c>
      <c r="J72" s="98"/>
    </row>
    <row r="73" spans="1:10">
      <c r="A73" s="204" t="s">
        <v>3</v>
      </c>
      <c r="B73" s="205" t="s">
        <v>256</v>
      </c>
      <c r="C73" s="206">
        <v>1140230101</v>
      </c>
      <c r="D73" s="207" t="s">
        <v>410</v>
      </c>
      <c r="E73" s="208" t="s">
        <v>6</v>
      </c>
      <c r="F73" s="209" t="s">
        <v>910</v>
      </c>
      <c r="G73" s="100">
        <f>IF(F73="S",IFERROR(VLOOKUP(C73,'BG 2022'!$A$5:$E$300,3,FALSE),0),0)</f>
        <v>0</v>
      </c>
      <c r="H73" s="101"/>
      <c r="I73" s="102">
        <f>IF(F73="S",IFERROR(VLOOKUP(C73,'BG 2022'!$A$5:$E$300,4,FALSE),0),0)</f>
        <v>0</v>
      </c>
      <c r="J73" s="101"/>
    </row>
    <row r="74" spans="1:10">
      <c r="A74" s="204" t="s">
        <v>3</v>
      </c>
      <c r="B74" s="205" t="s">
        <v>256</v>
      </c>
      <c r="C74" s="206">
        <v>1140230102</v>
      </c>
      <c r="D74" s="207" t="s">
        <v>411</v>
      </c>
      <c r="E74" s="208" t="s">
        <v>69</v>
      </c>
      <c r="F74" s="209" t="s">
        <v>910</v>
      </c>
      <c r="G74" s="100">
        <f>IF(F74="S",IFERROR(VLOOKUP(C74,'BG 2022'!$A$5:$E$300,3,FALSE),0),0)</f>
        <v>0</v>
      </c>
      <c r="H74" s="101"/>
      <c r="I74" s="102">
        <f>IF(F74="S",IFERROR(VLOOKUP(C74,'BG 2022'!$A$5:$E$300,4,FALSE),0),0)</f>
        <v>0</v>
      </c>
      <c r="J74" s="101"/>
    </row>
    <row r="75" spans="1:10" s="76" customFormat="1">
      <c r="A75" s="91" t="s">
        <v>3</v>
      </c>
      <c r="B75" s="92" t="s">
        <v>256</v>
      </c>
      <c r="C75" s="93">
        <v>11402302</v>
      </c>
      <c r="D75" s="94" t="s">
        <v>412</v>
      </c>
      <c r="E75" s="95" t="s">
        <v>6</v>
      </c>
      <c r="F75" s="96" t="s">
        <v>909</v>
      </c>
      <c r="G75" s="97">
        <f>IF(F75="S",IFERROR(VLOOKUP(C75,'BG 2022'!$A$5:$E$300,3,FALSE),0),0)</f>
        <v>0</v>
      </c>
      <c r="H75" s="98"/>
      <c r="I75" s="99">
        <f>IF(F75="S",IFERROR(VLOOKUP(C75,'BG 2022'!$A$5:$E$300,4,FALSE),0),0)</f>
        <v>0</v>
      </c>
      <c r="J75" s="98"/>
    </row>
    <row r="76" spans="1:10">
      <c r="A76" s="204" t="s">
        <v>3</v>
      </c>
      <c r="B76" s="205" t="s">
        <v>256</v>
      </c>
      <c r="C76" s="206">
        <v>1140230101</v>
      </c>
      <c r="D76" s="207" t="s">
        <v>413</v>
      </c>
      <c r="E76" s="208" t="s">
        <v>6</v>
      </c>
      <c r="F76" s="209" t="s">
        <v>910</v>
      </c>
      <c r="G76" s="100">
        <f>IF(F76="S",IFERROR(VLOOKUP(C76,'BG 2022'!$A$5:$E$300,3,FALSE),0),0)</f>
        <v>0</v>
      </c>
      <c r="H76" s="101"/>
      <c r="I76" s="102">
        <f>IF(F76="S",IFERROR(VLOOKUP(C76,'BG 2022'!$A$5:$E$300,4,FALSE),0),0)</f>
        <v>0</v>
      </c>
      <c r="J76" s="101"/>
    </row>
    <row r="77" spans="1:10">
      <c r="A77" s="204" t="s">
        <v>3</v>
      </c>
      <c r="B77" s="205" t="s">
        <v>256</v>
      </c>
      <c r="C77" s="206">
        <v>1140230102</v>
      </c>
      <c r="D77" s="207" t="s">
        <v>414</v>
      </c>
      <c r="E77" s="208" t="s">
        <v>69</v>
      </c>
      <c r="F77" s="209" t="s">
        <v>910</v>
      </c>
      <c r="G77" s="100">
        <f>IF(F77="S",IFERROR(VLOOKUP(C77,'BG 2022'!$A$5:$E$300,3,FALSE),0),0)</f>
        <v>0</v>
      </c>
      <c r="H77" s="101"/>
      <c r="I77" s="102">
        <f>IF(F77="S",IFERROR(VLOOKUP(C77,'BG 2022'!$A$5:$E$300,4,FALSE),0),0)</f>
        <v>0</v>
      </c>
      <c r="J77" s="101"/>
    </row>
    <row r="78" spans="1:10" s="76" customFormat="1">
      <c r="A78" s="91" t="s">
        <v>3</v>
      </c>
      <c r="B78" s="92" t="s">
        <v>256</v>
      </c>
      <c r="C78" s="93">
        <v>114024</v>
      </c>
      <c r="D78" s="94" t="s">
        <v>415</v>
      </c>
      <c r="E78" s="95" t="s">
        <v>6</v>
      </c>
      <c r="F78" s="96" t="s">
        <v>909</v>
      </c>
      <c r="G78" s="97">
        <f>IF(F78="S",IFERROR(VLOOKUP(C78,'BG 2022'!$A$5:$E$300,3,FALSE),0),0)</f>
        <v>0</v>
      </c>
      <c r="H78" s="98"/>
      <c r="I78" s="99">
        <f>IF(F78="S",IFERROR(VLOOKUP(C78,'BG 2022'!$A$5:$E$300,4,FALSE),0),0)</f>
        <v>0</v>
      </c>
      <c r="J78" s="98"/>
    </row>
    <row r="79" spans="1:10" s="76" customFormat="1">
      <c r="A79" s="91" t="s">
        <v>3</v>
      </c>
      <c r="B79" s="92" t="s">
        <v>256</v>
      </c>
      <c r="C79" s="93">
        <v>11402401</v>
      </c>
      <c r="D79" s="94" t="s">
        <v>416</v>
      </c>
      <c r="E79" s="95" t="s">
        <v>6</v>
      </c>
      <c r="F79" s="96" t="s">
        <v>909</v>
      </c>
      <c r="G79" s="97">
        <f>IF(F79="S",IFERROR(VLOOKUP(C79,'BG 2022'!$A$5:$E$300,3,FALSE),0),0)</f>
        <v>0</v>
      </c>
      <c r="H79" s="98"/>
      <c r="I79" s="99">
        <f>IF(F79="S",IFERROR(VLOOKUP(C79,'BG 2022'!$A$5:$E$300,4,FALSE),0),0)</f>
        <v>0</v>
      </c>
      <c r="J79" s="98"/>
    </row>
    <row r="80" spans="1:10">
      <c r="A80" s="204" t="s">
        <v>3</v>
      </c>
      <c r="B80" s="205" t="s">
        <v>256</v>
      </c>
      <c r="C80" s="206">
        <v>1140240101</v>
      </c>
      <c r="D80" s="207" t="s">
        <v>417</v>
      </c>
      <c r="E80" s="208" t="s">
        <v>6</v>
      </c>
      <c r="F80" s="209" t="s">
        <v>910</v>
      </c>
      <c r="G80" s="100">
        <f>IF(F80="S",IFERROR(VLOOKUP(C80,'BG 2022'!$A$5:$E$300,3,FALSE),0),0)</f>
        <v>0</v>
      </c>
      <c r="H80" s="101"/>
      <c r="I80" s="102">
        <f>IF(F80="S",IFERROR(VLOOKUP(C80,'BG 2022'!$A$5:$E$300,4,FALSE),0),0)</f>
        <v>0</v>
      </c>
      <c r="J80" s="101"/>
    </row>
    <row r="81" spans="1:10">
      <c r="A81" s="204" t="s">
        <v>3</v>
      </c>
      <c r="B81" s="205" t="s">
        <v>256</v>
      </c>
      <c r="C81" s="206">
        <v>1140240102</v>
      </c>
      <c r="D81" s="207" t="s">
        <v>418</v>
      </c>
      <c r="E81" s="208" t="s">
        <v>69</v>
      </c>
      <c r="F81" s="209" t="s">
        <v>910</v>
      </c>
      <c r="G81" s="100">
        <f>IF(F81="S",IFERROR(VLOOKUP(C81,'BG 2022'!$A$5:$E$300,3,FALSE),0),0)</f>
        <v>0</v>
      </c>
      <c r="H81" s="101"/>
      <c r="I81" s="102">
        <f>IF(F81="S",IFERROR(VLOOKUP(C81,'BG 2022'!$A$5:$E$300,4,FALSE),0),0)</f>
        <v>0</v>
      </c>
      <c r="J81" s="101"/>
    </row>
    <row r="82" spans="1:10" s="76" customFormat="1">
      <c r="A82" s="91" t="s">
        <v>3</v>
      </c>
      <c r="B82" s="92" t="s">
        <v>256</v>
      </c>
      <c r="C82" s="93">
        <v>11402402</v>
      </c>
      <c r="D82" s="94" t="s">
        <v>419</v>
      </c>
      <c r="E82" s="95" t="s">
        <v>6</v>
      </c>
      <c r="F82" s="96" t="s">
        <v>909</v>
      </c>
      <c r="G82" s="97">
        <f>IF(F82="S",IFERROR(VLOOKUP(C82,'BG 2022'!$A$5:$E$300,3,FALSE),0),0)</f>
        <v>0</v>
      </c>
      <c r="H82" s="98"/>
      <c r="I82" s="99">
        <f>IF(F82="S",IFERROR(VLOOKUP(C82,'BG 2022'!$A$5:$E$300,4,FALSE),0),0)</f>
        <v>0</v>
      </c>
      <c r="J82" s="98"/>
    </row>
    <row r="83" spans="1:10">
      <c r="A83" s="204" t="s">
        <v>3</v>
      </c>
      <c r="B83" s="205" t="s">
        <v>256</v>
      </c>
      <c r="C83" s="206">
        <v>1140240201</v>
      </c>
      <c r="D83" s="207" t="s">
        <v>420</v>
      </c>
      <c r="E83" s="208" t="s">
        <v>6</v>
      </c>
      <c r="F83" s="209" t="s">
        <v>910</v>
      </c>
      <c r="G83" s="100">
        <f>IF(F83="S",IFERROR(VLOOKUP(C83,'BG 2022'!$A$5:$E$300,3,FALSE),0),0)</f>
        <v>0</v>
      </c>
      <c r="H83" s="101"/>
      <c r="I83" s="102">
        <f>IF(F83="S",IFERROR(VLOOKUP(C83,'BG 2022'!$A$5:$E$300,4,FALSE),0),0)</f>
        <v>0</v>
      </c>
      <c r="J83" s="101"/>
    </row>
    <row r="84" spans="1:10">
      <c r="A84" s="204" t="s">
        <v>3</v>
      </c>
      <c r="B84" s="205" t="s">
        <v>256</v>
      </c>
      <c r="C84" s="206">
        <v>1140240202</v>
      </c>
      <c r="D84" s="207" t="s">
        <v>421</v>
      </c>
      <c r="E84" s="208" t="s">
        <v>69</v>
      </c>
      <c r="F84" s="209" t="s">
        <v>910</v>
      </c>
      <c r="G84" s="100">
        <f>IF(F84="S",IFERROR(VLOOKUP(C84,'BG 2022'!$A$5:$E$300,3,FALSE),0),0)</f>
        <v>0</v>
      </c>
      <c r="H84" s="101"/>
      <c r="I84" s="102">
        <f>IF(F84="S",IFERROR(VLOOKUP(C84,'BG 2022'!$A$5:$E$300,4,FALSE),0),0)</f>
        <v>0</v>
      </c>
      <c r="J84" s="101"/>
    </row>
    <row r="85" spans="1:10" s="76" customFormat="1">
      <c r="A85" s="91" t="s">
        <v>3</v>
      </c>
      <c r="B85" s="92" t="s">
        <v>256</v>
      </c>
      <c r="C85" s="93">
        <v>11402403</v>
      </c>
      <c r="D85" s="94" t="s">
        <v>422</v>
      </c>
      <c r="E85" s="95" t="s">
        <v>6</v>
      </c>
      <c r="F85" s="96" t="s">
        <v>909</v>
      </c>
      <c r="G85" s="97">
        <f>IF(F85="S",IFERROR(VLOOKUP(C85,'BG 2022'!$A$5:$E$300,3,FALSE),0),0)</f>
        <v>0</v>
      </c>
      <c r="H85" s="98"/>
      <c r="I85" s="99">
        <f>IF(F85="S",IFERROR(VLOOKUP(C85,'BG 2022'!$A$5:$E$300,4,FALSE),0),0)</f>
        <v>0</v>
      </c>
      <c r="J85" s="98"/>
    </row>
    <row r="86" spans="1:10">
      <c r="A86" s="204" t="s">
        <v>3</v>
      </c>
      <c r="B86" s="205" t="s">
        <v>256</v>
      </c>
      <c r="C86" s="206">
        <v>1140240301</v>
      </c>
      <c r="D86" s="207" t="s">
        <v>423</v>
      </c>
      <c r="E86" s="208" t="s">
        <v>6</v>
      </c>
      <c r="F86" s="209" t="s">
        <v>910</v>
      </c>
      <c r="G86" s="100">
        <f>IF(F86="S",IFERROR(VLOOKUP(C86,'BG 2022'!$A$5:$E$300,3,FALSE),0),0)</f>
        <v>0</v>
      </c>
      <c r="H86" s="101"/>
      <c r="I86" s="102">
        <f>IF(F86="S",IFERROR(VLOOKUP(C86,'BG 2022'!$A$5:$E$300,4,FALSE),0),0)</f>
        <v>0</v>
      </c>
      <c r="J86" s="101"/>
    </row>
    <row r="87" spans="1:10">
      <c r="A87" s="204" t="s">
        <v>3</v>
      </c>
      <c r="B87" s="205" t="s">
        <v>256</v>
      </c>
      <c r="C87" s="206">
        <v>1140240302</v>
      </c>
      <c r="D87" s="207" t="s">
        <v>424</v>
      </c>
      <c r="E87" s="208" t="s">
        <v>69</v>
      </c>
      <c r="F87" s="209" t="s">
        <v>910</v>
      </c>
      <c r="G87" s="100">
        <f>IF(F87="S",IFERROR(VLOOKUP(C87,'BG 2022'!$A$5:$E$300,3,FALSE),0),0)</f>
        <v>0</v>
      </c>
      <c r="H87" s="101"/>
      <c r="I87" s="102">
        <f>IF(F87="S",IFERROR(VLOOKUP(C87,'BG 2022'!$A$5:$E$300,4,FALSE),0),0)</f>
        <v>0</v>
      </c>
      <c r="J87" s="101"/>
    </row>
    <row r="88" spans="1:10" s="76" customFormat="1">
      <c r="A88" s="91" t="s">
        <v>3</v>
      </c>
      <c r="B88" s="92" t="s">
        <v>256</v>
      </c>
      <c r="C88" s="93">
        <v>11402404</v>
      </c>
      <c r="D88" s="94" t="s">
        <v>425</v>
      </c>
      <c r="E88" s="95" t="s">
        <v>6</v>
      </c>
      <c r="F88" s="96" t="s">
        <v>909</v>
      </c>
      <c r="G88" s="97">
        <f>IF(F88="S",IFERROR(VLOOKUP(C88,'BG 2022'!$A$5:$E$300,3,FALSE),0),0)</f>
        <v>0</v>
      </c>
      <c r="H88" s="98"/>
      <c r="I88" s="99">
        <f>IF(F88="S",IFERROR(VLOOKUP(C88,'BG 2022'!$A$5:$E$300,4,FALSE),0),0)</f>
        <v>0</v>
      </c>
      <c r="J88" s="98"/>
    </row>
    <row r="89" spans="1:10">
      <c r="A89" s="204" t="s">
        <v>3</v>
      </c>
      <c r="B89" s="205" t="s">
        <v>256</v>
      </c>
      <c r="C89" s="206">
        <v>1140240401</v>
      </c>
      <c r="D89" s="207" t="s">
        <v>426</v>
      </c>
      <c r="E89" s="208" t="s">
        <v>6</v>
      </c>
      <c r="F89" s="209" t="s">
        <v>910</v>
      </c>
      <c r="G89" s="100">
        <f>IF(F89="S",IFERROR(VLOOKUP(C89,'BG 2022'!$A$5:$E$300,3,FALSE),0),0)</f>
        <v>0</v>
      </c>
      <c r="H89" s="101"/>
      <c r="I89" s="102">
        <f>IF(F89="S",IFERROR(VLOOKUP(C89,'BG 2022'!$A$5:$E$300,4,FALSE),0),0)</f>
        <v>0</v>
      </c>
      <c r="J89" s="101"/>
    </row>
    <row r="90" spans="1:10">
      <c r="A90" s="204" t="s">
        <v>3</v>
      </c>
      <c r="B90" s="205" t="s">
        <v>256</v>
      </c>
      <c r="C90" s="206">
        <v>1140240402</v>
      </c>
      <c r="D90" s="207" t="s">
        <v>427</v>
      </c>
      <c r="E90" s="208" t="s">
        <v>69</v>
      </c>
      <c r="F90" s="209" t="s">
        <v>910</v>
      </c>
      <c r="G90" s="100">
        <f>IF(F90="S",IFERROR(VLOOKUP(C90,'BG 2022'!$A$5:$E$300,3,FALSE),0),0)</f>
        <v>0</v>
      </c>
      <c r="H90" s="101"/>
      <c r="I90" s="102">
        <f>IF(F90="S",IFERROR(VLOOKUP(C90,'BG 2022'!$A$5:$E$300,4,FALSE),0),0)</f>
        <v>0</v>
      </c>
      <c r="J90" s="101"/>
    </row>
    <row r="91" spans="1:10" s="76" customFormat="1">
      <c r="A91" s="91" t="s">
        <v>3</v>
      </c>
      <c r="B91" s="92" t="s">
        <v>256</v>
      </c>
      <c r="C91" s="93">
        <v>11402405</v>
      </c>
      <c r="D91" s="94" t="s">
        <v>428</v>
      </c>
      <c r="E91" s="95" t="s">
        <v>6</v>
      </c>
      <c r="F91" s="96" t="s">
        <v>909</v>
      </c>
      <c r="G91" s="97">
        <f>IF(F91="S",IFERROR(VLOOKUP(C91,'BG 2022'!$A$5:$E$300,3,FALSE),0),0)</f>
        <v>0</v>
      </c>
      <c r="H91" s="98"/>
      <c r="I91" s="99">
        <f>IF(F91="S",IFERROR(VLOOKUP(C91,'BG 2022'!$A$5:$E$300,4,FALSE),0),0)</f>
        <v>0</v>
      </c>
      <c r="J91" s="98"/>
    </row>
    <row r="92" spans="1:10">
      <c r="A92" s="204" t="s">
        <v>3</v>
      </c>
      <c r="B92" s="205" t="s">
        <v>256</v>
      </c>
      <c r="C92" s="206">
        <v>1140240501</v>
      </c>
      <c r="D92" s="207" t="s">
        <v>429</v>
      </c>
      <c r="E92" s="208" t="s">
        <v>6</v>
      </c>
      <c r="F92" s="209" t="s">
        <v>910</v>
      </c>
      <c r="G92" s="100">
        <f>IF(F92="S",IFERROR(VLOOKUP(C92,'BG 2022'!$A$5:$E$300,3,FALSE),0),0)</f>
        <v>0</v>
      </c>
      <c r="H92" s="101"/>
      <c r="I92" s="102">
        <f>IF(F92="S",IFERROR(VLOOKUP(C92,'BG 2022'!$A$5:$E$300,4,FALSE),0),0)</f>
        <v>0</v>
      </c>
      <c r="J92" s="101"/>
    </row>
    <row r="93" spans="1:10">
      <c r="A93" s="204" t="s">
        <v>3</v>
      </c>
      <c r="B93" s="205" t="s">
        <v>256</v>
      </c>
      <c r="C93" s="206">
        <v>1140240502</v>
      </c>
      <c r="D93" s="207" t="s">
        <v>430</v>
      </c>
      <c r="E93" s="208" t="s">
        <v>69</v>
      </c>
      <c r="F93" s="209" t="s">
        <v>910</v>
      </c>
      <c r="G93" s="100">
        <f>IF(F93="S",IFERROR(VLOOKUP(C93,'BG 2022'!$A$5:$E$300,3,FALSE),0),0)</f>
        <v>0</v>
      </c>
      <c r="H93" s="101"/>
      <c r="I93" s="102">
        <f>IF(F93="S",IFERROR(VLOOKUP(C93,'BG 2022'!$A$5:$E$300,4,FALSE),0),0)</f>
        <v>0</v>
      </c>
      <c r="J93" s="101"/>
    </row>
    <row r="94" spans="1:10" s="76" customFormat="1">
      <c r="A94" s="91" t="s">
        <v>3</v>
      </c>
      <c r="B94" s="92" t="s">
        <v>256</v>
      </c>
      <c r="C94" s="93">
        <v>114025</v>
      </c>
      <c r="D94" s="94" t="s">
        <v>431</v>
      </c>
      <c r="E94" s="95" t="s">
        <v>6</v>
      </c>
      <c r="F94" s="96" t="s">
        <v>909</v>
      </c>
      <c r="G94" s="97">
        <f>IF(F94="S",IFERROR(VLOOKUP(C94,'BG 2022'!$A$5:$E$300,3,FALSE),0),0)</f>
        <v>0</v>
      </c>
      <c r="H94" s="98"/>
      <c r="I94" s="99">
        <f>IF(F94="S",IFERROR(VLOOKUP(C94,'BG 2022'!$A$5:$E$300,4,FALSE),0),0)</f>
        <v>0</v>
      </c>
      <c r="J94" s="98"/>
    </row>
    <row r="95" spans="1:10" s="76" customFormat="1">
      <c r="A95" s="91" t="s">
        <v>3</v>
      </c>
      <c r="B95" s="92" t="s">
        <v>256</v>
      </c>
      <c r="C95" s="93">
        <v>11402501</v>
      </c>
      <c r="D95" s="94" t="s">
        <v>432</v>
      </c>
      <c r="E95" s="95" t="s">
        <v>6</v>
      </c>
      <c r="F95" s="96" t="s">
        <v>909</v>
      </c>
      <c r="G95" s="97">
        <f>IF(F95="S",IFERROR(VLOOKUP(C95,'BG 2022'!$A$5:$E$300,3,FALSE),0),0)</f>
        <v>0</v>
      </c>
      <c r="H95" s="98"/>
      <c r="I95" s="99">
        <f>IF(F95="S",IFERROR(VLOOKUP(C95,'BG 2022'!$A$5:$E$300,4,FALSE),0),0)</f>
        <v>0</v>
      </c>
      <c r="J95" s="98"/>
    </row>
    <row r="96" spans="1:10">
      <c r="A96" s="204" t="s">
        <v>3</v>
      </c>
      <c r="B96" s="205" t="s">
        <v>256</v>
      </c>
      <c r="C96" s="206">
        <v>1140250101</v>
      </c>
      <c r="D96" s="207" t="s">
        <v>433</v>
      </c>
      <c r="E96" s="208" t="s">
        <v>6</v>
      </c>
      <c r="F96" s="209" t="s">
        <v>910</v>
      </c>
      <c r="G96" s="100">
        <f>IF(F96="S",IFERROR(VLOOKUP(C96,'BG 2022'!$A$5:$E$300,3,FALSE),0),0)</f>
        <v>0</v>
      </c>
      <c r="H96" s="101"/>
      <c r="I96" s="102">
        <f>IF(F96="S",IFERROR(VLOOKUP(C96,'BG 2022'!$A$5:$E$300,4,FALSE),0),0)</f>
        <v>0</v>
      </c>
      <c r="J96" s="101"/>
    </row>
    <row r="97" spans="1:10">
      <c r="A97" s="204" t="s">
        <v>3</v>
      </c>
      <c r="B97" s="205" t="s">
        <v>256</v>
      </c>
      <c r="C97" s="206">
        <v>1140250102</v>
      </c>
      <c r="D97" s="207" t="s">
        <v>434</v>
      </c>
      <c r="E97" s="208" t="s">
        <v>69</v>
      </c>
      <c r="F97" s="209" t="s">
        <v>910</v>
      </c>
      <c r="G97" s="100">
        <f>IF(F97="S",IFERROR(VLOOKUP(C97,'BG 2022'!$A$5:$E$300,3,FALSE),0),0)</f>
        <v>0</v>
      </c>
      <c r="H97" s="101"/>
      <c r="I97" s="102">
        <f>IF(F97="S",IFERROR(VLOOKUP(C97,'BG 2022'!$A$5:$E$300,4,FALSE),0),0)</f>
        <v>0</v>
      </c>
      <c r="J97" s="101"/>
    </row>
    <row r="98" spans="1:10">
      <c r="A98" s="204" t="s">
        <v>3</v>
      </c>
      <c r="B98" s="205" t="s">
        <v>256</v>
      </c>
      <c r="C98" s="206">
        <v>1140250103</v>
      </c>
      <c r="D98" s="207" t="s">
        <v>435</v>
      </c>
      <c r="E98" s="208" t="s">
        <v>6</v>
      </c>
      <c r="F98" s="209" t="s">
        <v>910</v>
      </c>
      <c r="G98" s="100">
        <f>IF(F98="S",IFERROR(VLOOKUP(C98,'BG 2022'!$A$5:$E$300,3,FALSE),0),0)</f>
        <v>0</v>
      </c>
      <c r="H98" s="101"/>
      <c r="I98" s="102">
        <f>IF(F98="S",IFERROR(VLOOKUP(C98,'BG 2022'!$A$5:$E$300,4,FALSE),0),0)</f>
        <v>0</v>
      </c>
      <c r="J98" s="101"/>
    </row>
    <row r="99" spans="1:10">
      <c r="A99" s="204" t="s">
        <v>3</v>
      </c>
      <c r="B99" s="205" t="s">
        <v>256</v>
      </c>
      <c r="C99" s="206">
        <v>1140250104</v>
      </c>
      <c r="D99" s="207" t="s">
        <v>436</v>
      </c>
      <c r="E99" s="208" t="s">
        <v>69</v>
      </c>
      <c r="F99" s="209" t="s">
        <v>910</v>
      </c>
      <c r="G99" s="100">
        <f>IF(F99="S",IFERROR(VLOOKUP(C99,'BG 2022'!$A$5:$E$300,3,FALSE),0),0)</f>
        <v>0</v>
      </c>
      <c r="H99" s="101"/>
      <c r="I99" s="102">
        <f>IF(F99="S",IFERROR(VLOOKUP(C99,'BG 2022'!$A$5:$E$300,4,FALSE),0),0)</f>
        <v>0</v>
      </c>
      <c r="J99" s="101"/>
    </row>
    <row r="100" spans="1:10">
      <c r="A100" s="204" t="s">
        <v>3</v>
      </c>
      <c r="B100" s="205" t="s">
        <v>256</v>
      </c>
      <c r="C100" s="206">
        <v>1140250105</v>
      </c>
      <c r="D100" s="207" t="s">
        <v>437</v>
      </c>
      <c r="E100" s="208" t="s">
        <v>6</v>
      </c>
      <c r="F100" s="209" t="s">
        <v>910</v>
      </c>
      <c r="G100" s="100">
        <f>IF(F100="S",IFERROR(VLOOKUP(C100,'BG 2022'!$A$5:$E$300,3,FALSE),0),0)</f>
        <v>0</v>
      </c>
      <c r="H100" s="101"/>
      <c r="I100" s="102">
        <f>IF(F100="S",IFERROR(VLOOKUP(C100,'BG 2022'!$A$5:$E$300,4,FALSE),0),0)</f>
        <v>0</v>
      </c>
      <c r="J100" s="101"/>
    </row>
    <row r="101" spans="1:10">
      <c r="A101" s="204" t="s">
        <v>3</v>
      </c>
      <c r="B101" s="205" t="s">
        <v>256</v>
      </c>
      <c r="C101" s="206">
        <v>1140250106</v>
      </c>
      <c r="D101" s="207" t="s">
        <v>438</v>
      </c>
      <c r="E101" s="208" t="s">
        <v>69</v>
      </c>
      <c r="F101" s="209" t="s">
        <v>910</v>
      </c>
      <c r="G101" s="100">
        <f>IF(F101="S",IFERROR(VLOOKUP(C101,'BG 2022'!$A$5:$E$300,3,FALSE),0),0)</f>
        <v>0</v>
      </c>
      <c r="H101" s="101"/>
      <c r="I101" s="102">
        <f>IF(F101="S",IFERROR(VLOOKUP(C101,'BG 2022'!$A$5:$E$300,4,FALSE),0),0)</f>
        <v>0</v>
      </c>
      <c r="J101" s="101"/>
    </row>
    <row r="102" spans="1:10">
      <c r="A102" s="204" t="s">
        <v>3</v>
      </c>
      <c r="B102" s="205" t="s">
        <v>256</v>
      </c>
      <c r="C102" s="206">
        <v>1140250107</v>
      </c>
      <c r="D102" s="207" t="s">
        <v>439</v>
      </c>
      <c r="E102" s="208" t="s">
        <v>6</v>
      </c>
      <c r="F102" s="209" t="s">
        <v>910</v>
      </c>
      <c r="G102" s="100">
        <f>IF(F102="S",IFERROR(VLOOKUP(C102,'BG 2022'!$A$5:$E$300,3,FALSE),0),0)</f>
        <v>0</v>
      </c>
      <c r="H102" s="101"/>
      <c r="I102" s="102">
        <f>IF(F102="S",IFERROR(VLOOKUP(C102,'BG 2022'!$A$5:$E$300,4,FALSE),0),0)</f>
        <v>0</v>
      </c>
      <c r="J102" s="101"/>
    </row>
    <row r="103" spans="1:10">
      <c r="A103" s="204" t="s">
        <v>3</v>
      </c>
      <c r="B103" s="205" t="s">
        <v>256</v>
      </c>
      <c r="C103" s="206">
        <v>1140250108</v>
      </c>
      <c r="D103" s="207" t="s">
        <v>440</v>
      </c>
      <c r="E103" s="208" t="s">
        <v>69</v>
      </c>
      <c r="F103" s="209" t="s">
        <v>910</v>
      </c>
      <c r="G103" s="100">
        <f>IF(F103="S",IFERROR(VLOOKUP(C103,'BG 2022'!$A$5:$E$300,3,FALSE),0),0)</f>
        <v>0</v>
      </c>
      <c r="H103" s="101"/>
      <c r="I103" s="102">
        <f>IF(F103="S",IFERROR(VLOOKUP(C103,'BG 2022'!$A$5:$E$300,4,FALSE),0),0)</f>
        <v>0</v>
      </c>
      <c r="J103" s="101"/>
    </row>
    <row r="104" spans="1:10">
      <c r="A104" s="204" t="s">
        <v>3</v>
      </c>
      <c r="B104" s="205" t="s">
        <v>256</v>
      </c>
      <c r="C104" s="206">
        <v>1140250109</v>
      </c>
      <c r="D104" s="207" t="s">
        <v>441</v>
      </c>
      <c r="E104" s="208" t="s">
        <v>6</v>
      </c>
      <c r="F104" s="209" t="s">
        <v>910</v>
      </c>
      <c r="G104" s="100">
        <f>IF(F104="S",IFERROR(VLOOKUP(C104,'BG 2022'!$A$5:$E$300,3,FALSE),0),0)</f>
        <v>0</v>
      </c>
      <c r="H104" s="101"/>
      <c r="I104" s="102">
        <f>IF(F104="S",IFERROR(VLOOKUP(C104,'BG 2022'!$A$5:$E$300,4,FALSE),0),0)</f>
        <v>0</v>
      </c>
      <c r="J104" s="101"/>
    </row>
    <row r="105" spans="1:10">
      <c r="A105" s="204" t="s">
        <v>3</v>
      </c>
      <c r="B105" s="205" t="s">
        <v>256</v>
      </c>
      <c r="C105" s="206">
        <v>1140250110</v>
      </c>
      <c r="D105" s="207" t="s">
        <v>442</v>
      </c>
      <c r="E105" s="208" t="s">
        <v>69</v>
      </c>
      <c r="F105" s="209" t="s">
        <v>910</v>
      </c>
      <c r="G105" s="100">
        <f>IF(F105="S",IFERROR(VLOOKUP(C105,'BG 2022'!$A$5:$E$300,3,FALSE),0),0)</f>
        <v>0</v>
      </c>
      <c r="H105" s="101"/>
      <c r="I105" s="102">
        <f>IF(F105="S",IFERROR(VLOOKUP(C105,'BG 2022'!$A$5:$E$300,4,FALSE),0),0)</f>
        <v>0</v>
      </c>
      <c r="J105" s="101"/>
    </row>
    <row r="106" spans="1:10">
      <c r="A106" s="204" t="s">
        <v>3</v>
      </c>
      <c r="B106" s="205" t="s">
        <v>256</v>
      </c>
      <c r="C106" s="206">
        <v>1140250111</v>
      </c>
      <c r="D106" s="207" t="s">
        <v>443</v>
      </c>
      <c r="E106" s="208" t="s">
        <v>6</v>
      </c>
      <c r="F106" s="209" t="s">
        <v>910</v>
      </c>
      <c r="G106" s="100">
        <f>IF(F106="S",IFERROR(VLOOKUP(C106,'BG 2022'!$A$5:$E$300,3,FALSE),0),0)</f>
        <v>0</v>
      </c>
      <c r="H106" s="101"/>
      <c r="I106" s="102">
        <f>IF(F106="S",IFERROR(VLOOKUP(C106,'BG 2022'!$A$5:$E$300,4,FALSE),0),0)</f>
        <v>0</v>
      </c>
      <c r="J106" s="101"/>
    </row>
    <row r="107" spans="1:10">
      <c r="A107" s="204" t="s">
        <v>3</v>
      </c>
      <c r="B107" s="205" t="s">
        <v>256</v>
      </c>
      <c r="C107" s="206">
        <v>1140250112</v>
      </c>
      <c r="D107" s="207" t="s">
        <v>444</v>
      </c>
      <c r="E107" s="208" t="s">
        <v>69</v>
      </c>
      <c r="F107" s="209" t="s">
        <v>910</v>
      </c>
      <c r="G107" s="100">
        <f>IF(F107="S",IFERROR(VLOOKUP(C107,'BG 2022'!$A$5:$E$300,3,FALSE),0),0)</f>
        <v>0</v>
      </c>
      <c r="H107" s="101"/>
      <c r="I107" s="102">
        <f>IF(F107="S",IFERROR(VLOOKUP(C107,'BG 2022'!$A$5:$E$300,4,FALSE),0),0)</f>
        <v>0</v>
      </c>
      <c r="J107" s="101"/>
    </row>
    <row r="108" spans="1:10">
      <c r="A108" s="204" t="s">
        <v>3</v>
      </c>
      <c r="B108" s="205" t="s">
        <v>256</v>
      </c>
      <c r="C108" s="206">
        <v>1140250113</v>
      </c>
      <c r="D108" s="207" t="s">
        <v>445</v>
      </c>
      <c r="E108" s="208" t="s">
        <v>6</v>
      </c>
      <c r="F108" s="209" t="s">
        <v>910</v>
      </c>
      <c r="G108" s="100">
        <f>IF(F108="S",IFERROR(VLOOKUP(C108,'BG 2022'!$A$5:$E$300,3,FALSE),0),0)</f>
        <v>0</v>
      </c>
      <c r="H108" s="101"/>
      <c r="I108" s="102">
        <f>IF(F108="S",IFERROR(VLOOKUP(C108,'BG 2022'!$A$5:$E$300,4,FALSE),0),0)</f>
        <v>0</v>
      </c>
      <c r="J108" s="101"/>
    </row>
    <row r="109" spans="1:10">
      <c r="A109" s="204" t="s">
        <v>3</v>
      </c>
      <c r="B109" s="205" t="s">
        <v>256</v>
      </c>
      <c r="C109" s="206">
        <v>1140250114</v>
      </c>
      <c r="D109" s="207" t="s">
        <v>446</v>
      </c>
      <c r="E109" s="208" t="s">
        <v>69</v>
      </c>
      <c r="F109" s="209" t="s">
        <v>910</v>
      </c>
      <c r="G109" s="100">
        <f>IF(F109="S",IFERROR(VLOOKUP(C109,'BG 2022'!$A$5:$E$300,3,FALSE),0),0)</f>
        <v>0</v>
      </c>
      <c r="H109" s="101"/>
      <c r="I109" s="102">
        <f>IF(F109="S",IFERROR(VLOOKUP(C109,'BG 2022'!$A$5:$E$300,4,FALSE),0),0)</f>
        <v>0</v>
      </c>
      <c r="J109" s="101"/>
    </row>
    <row r="110" spans="1:10">
      <c r="A110" s="204" t="s">
        <v>3</v>
      </c>
      <c r="B110" s="205" t="s">
        <v>256</v>
      </c>
      <c r="C110" s="206">
        <v>1140250115</v>
      </c>
      <c r="D110" s="207" t="s">
        <v>447</v>
      </c>
      <c r="E110" s="208" t="s">
        <v>6</v>
      </c>
      <c r="F110" s="209" t="s">
        <v>910</v>
      </c>
      <c r="G110" s="100">
        <f>IF(F110="S",IFERROR(VLOOKUP(C110,'BG 2022'!$A$5:$E$300,3,FALSE),0),0)</f>
        <v>0</v>
      </c>
      <c r="H110" s="101"/>
      <c r="I110" s="102">
        <f>IF(F110="S",IFERROR(VLOOKUP(C110,'BG 2022'!$A$5:$E$300,4,FALSE),0),0)</f>
        <v>0</v>
      </c>
      <c r="J110" s="101"/>
    </row>
    <row r="111" spans="1:10">
      <c r="A111" s="204" t="s">
        <v>3</v>
      </c>
      <c r="B111" s="205" t="s">
        <v>256</v>
      </c>
      <c r="C111" s="206">
        <v>1140250116</v>
      </c>
      <c r="D111" s="207" t="s">
        <v>448</v>
      </c>
      <c r="E111" s="208" t="s">
        <v>69</v>
      </c>
      <c r="F111" s="209" t="s">
        <v>910</v>
      </c>
      <c r="G111" s="100">
        <f>IF(F111="S",IFERROR(VLOOKUP(C111,'BG 2022'!$A$5:$E$300,3,FALSE),0),0)</f>
        <v>0</v>
      </c>
      <c r="H111" s="101"/>
      <c r="I111" s="102">
        <f>IF(F111="S",IFERROR(VLOOKUP(C111,'BG 2022'!$A$5:$E$300,4,FALSE),0),0)</f>
        <v>0</v>
      </c>
      <c r="J111" s="101"/>
    </row>
    <row r="112" spans="1:10">
      <c r="A112" s="204" t="s">
        <v>3</v>
      </c>
      <c r="B112" s="205" t="s">
        <v>256</v>
      </c>
      <c r="C112" s="206">
        <v>1140250117</v>
      </c>
      <c r="D112" s="207" t="s">
        <v>449</v>
      </c>
      <c r="E112" s="208" t="s">
        <v>6</v>
      </c>
      <c r="F112" s="209" t="s">
        <v>910</v>
      </c>
      <c r="G112" s="100">
        <f>IF(F112="S",IFERROR(VLOOKUP(C112,'BG 2022'!$A$5:$E$300,3,FALSE),0),0)</f>
        <v>-14188</v>
      </c>
      <c r="H112" s="101"/>
      <c r="I112" s="102">
        <f>IF(F112="S",IFERROR(VLOOKUP(C112,'BG 2022'!$A$5:$E$300,4,FALSE),0),0)</f>
        <v>-2</v>
      </c>
      <c r="J112" s="101"/>
    </row>
    <row r="113" spans="1:10">
      <c r="A113" s="204" t="s">
        <v>3</v>
      </c>
      <c r="B113" s="205" t="s">
        <v>256</v>
      </c>
      <c r="C113" s="206">
        <v>1140250118</v>
      </c>
      <c r="D113" s="207" t="s">
        <v>450</v>
      </c>
      <c r="E113" s="208" t="s">
        <v>69</v>
      </c>
      <c r="F113" s="209" t="s">
        <v>910</v>
      </c>
      <c r="G113" s="100">
        <f>IF(F113="S",IFERROR(VLOOKUP(C113,'BG 2022'!$A$5:$E$300,3,FALSE),0),0)</f>
        <v>0</v>
      </c>
      <c r="H113" s="101"/>
      <c r="I113" s="102">
        <f>IF(F113="S",IFERROR(VLOOKUP(C113,'BG 2022'!$A$5:$E$300,4,FALSE),0),0)</f>
        <v>0</v>
      </c>
      <c r="J113" s="101"/>
    </row>
    <row r="114" spans="1:10">
      <c r="A114" s="204" t="s">
        <v>3</v>
      </c>
      <c r="B114" s="205" t="s">
        <v>256</v>
      </c>
      <c r="C114" s="206">
        <v>1140250119</v>
      </c>
      <c r="D114" s="207" t="s">
        <v>451</v>
      </c>
      <c r="E114" s="208" t="s">
        <v>6</v>
      </c>
      <c r="F114" s="209" t="s">
        <v>910</v>
      </c>
      <c r="G114" s="100">
        <f>IF(F114="S",IFERROR(VLOOKUP(C114,'BG 2022'!$A$5:$E$300,3,FALSE),0),0)</f>
        <v>0</v>
      </c>
      <c r="H114" s="101"/>
      <c r="I114" s="102">
        <f>IF(F114="S",IFERROR(VLOOKUP(C114,'BG 2022'!$A$5:$E$300,4,FALSE),0),0)</f>
        <v>0</v>
      </c>
      <c r="J114" s="101"/>
    </row>
    <row r="115" spans="1:10">
      <c r="A115" s="204" t="s">
        <v>3</v>
      </c>
      <c r="B115" s="205" t="s">
        <v>256</v>
      </c>
      <c r="C115" s="206">
        <v>1140250120</v>
      </c>
      <c r="D115" s="207" t="s">
        <v>452</v>
      </c>
      <c r="E115" s="208" t="s">
        <v>69</v>
      </c>
      <c r="F115" s="209" t="s">
        <v>910</v>
      </c>
      <c r="G115" s="100">
        <f>IF(F115="S",IFERROR(VLOOKUP(C115,'BG 2022'!$A$5:$E$300,3,FALSE),0),0)</f>
        <v>0</v>
      </c>
      <c r="H115" s="101"/>
      <c r="I115" s="102">
        <f>IF(F115="S",IFERROR(VLOOKUP(C115,'BG 2022'!$A$5:$E$300,4,FALSE),0),0)</f>
        <v>0</v>
      </c>
      <c r="J115" s="101"/>
    </row>
    <row r="116" spans="1:10">
      <c r="A116" s="204" t="s">
        <v>3</v>
      </c>
      <c r="B116" s="205" t="s">
        <v>256</v>
      </c>
      <c r="C116" s="206">
        <v>1140250121</v>
      </c>
      <c r="D116" s="207" t="s">
        <v>453</v>
      </c>
      <c r="E116" s="208" t="s">
        <v>6</v>
      </c>
      <c r="F116" s="209" t="s">
        <v>910</v>
      </c>
      <c r="G116" s="100">
        <f>IF(F116="S",IFERROR(VLOOKUP(C116,'BG 2022'!$A$5:$E$300,3,FALSE),0),0)</f>
        <v>0</v>
      </c>
      <c r="H116" s="101"/>
      <c r="I116" s="102">
        <f>IF(F116="S",IFERROR(VLOOKUP(C116,'BG 2022'!$A$5:$E$300,4,FALSE),0),0)</f>
        <v>0</v>
      </c>
      <c r="J116" s="101"/>
    </row>
    <row r="117" spans="1:10">
      <c r="A117" s="204" t="s">
        <v>3</v>
      </c>
      <c r="B117" s="205" t="s">
        <v>256</v>
      </c>
      <c r="C117" s="206">
        <v>1140250122</v>
      </c>
      <c r="D117" s="207" t="s">
        <v>454</v>
      </c>
      <c r="E117" s="208" t="s">
        <v>69</v>
      </c>
      <c r="F117" s="209" t="s">
        <v>910</v>
      </c>
      <c r="G117" s="100">
        <f>IF(F117="S",IFERROR(VLOOKUP(C117,'BG 2022'!$A$5:$E$300,3,FALSE),0),0)</f>
        <v>0</v>
      </c>
      <c r="H117" s="101"/>
      <c r="I117" s="102">
        <f>IF(F117="S",IFERROR(VLOOKUP(C117,'BG 2022'!$A$5:$E$300,4,FALSE),0),0)</f>
        <v>0</v>
      </c>
      <c r="J117" s="101"/>
    </row>
    <row r="118" spans="1:10">
      <c r="A118" s="204" t="s">
        <v>3</v>
      </c>
      <c r="B118" s="205" t="s">
        <v>256</v>
      </c>
      <c r="C118" s="206">
        <v>1140250123</v>
      </c>
      <c r="D118" s="207" t="s">
        <v>455</v>
      </c>
      <c r="E118" s="208" t="s">
        <v>6</v>
      </c>
      <c r="F118" s="209" t="s">
        <v>910</v>
      </c>
      <c r="G118" s="100">
        <f>IF(F118="S",IFERROR(VLOOKUP(C118,'BG 2022'!$A$5:$E$300,3,FALSE),0),0)</f>
        <v>0</v>
      </c>
      <c r="H118" s="101"/>
      <c r="I118" s="102">
        <f>IF(F118="S",IFERROR(VLOOKUP(C118,'BG 2022'!$A$5:$E$300,4,FALSE),0),0)</f>
        <v>0</v>
      </c>
      <c r="J118" s="101"/>
    </row>
    <row r="119" spans="1:10">
      <c r="A119" s="204" t="s">
        <v>3</v>
      </c>
      <c r="B119" s="205" t="s">
        <v>256</v>
      </c>
      <c r="C119" s="206">
        <v>1140250124</v>
      </c>
      <c r="D119" s="207" t="s">
        <v>456</v>
      </c>
      <c r="E119" s="208" t="s">
        <v>69</v>
      </c>
      <c r="F119" s="209" t="s">
        <v>910</v>
      </c>
      <c r="G119" s="100">
        <f>IF(F119="S",IFERROR(VLOOKUP(C119,'BG 2022'!$A$5:$E$300,3,FALSE),0),0)</f>
        <v>0</v>
      </c>
      <c r="H119" s="101"/>
      <c r="I119" s="102">
        <f>IF(F119="S",IFERROR(VLOOKUP(C119,'BG 2022'!$A$5:$E$300,4,FALSE),0),0)</f>
        <v>0</v>
      </c>
      <c r="J119" s="101"/>
    </row>
    <row r="120" spans="1:10">
      <c r="A120" s="204" t="s">
        <v>3</v>
      </c>
      <c r="B120" s="205" t="s">
        <v>256</v>
      </c>
      <c r="C120" s="206">
        <v>1140250125</v>
      </c>
      <c r="D120" s="207" t="s">
        <v>457</v>
      </c>
      <c r="E120" s="208" t="s">
        <v>6</v>
      </c>
      <c r="F120" s="209" t="s">
        <v>910</v>
      </c>
      <c r="G120" s="100">
        <f>IF(F120="S",IFERROR(VLOOKUP(C120,'BG 2022'!$A$5:$E$300,3,FALSE),0),0)</f>
        <v>0</v>
      </c>
      <c r="H120" s="101"/>
      <c r="I120" s="102">
        <f>IF(F120="S",IFERROR(VLOOKUP(C120,'BG 2022'!$A$5:$E$300,4,FALSE),0),0)</f>
        <v>0</v>
      </c>
      <c r="J120" s="101"/>
    </row>
    <row r="121" spans="1:10">
      <c r="A121" s="204" t="s">
        <v>3</v>
      </c>
      <c r="B121" s="205" t="s">
        <v>256</v>
      </c>
      <c r="C121" s="206">
        <v>1140250126</v>
      </c>
      <c r="D121" s="207" t="s">
        <v>458</v>
      </c>
      <c r="E121" s="208" t="s">
        <v>69</v>
      </c>
      <c r="F121" s="209" t="s">
        <v>910</v>
      </c>
      <c r="G121" s="100">
        <f>IF(F121="S",IFERROR(VLOOKUP(C121,'BG 2022'!$A$5:$E$300,3,FALSE),0),0)</f>
        <v>0</v>
      </c>
      <c r="H121" s="101"/>
      <c r="I121" s="102">
        <f>IF(F121="S",IFERROR(VLOOKUP(C121,'BG 2022'!$A$5:$E$300,4,FALSE),0),0)</f>
        <v>0</v>
      </c>
      <c r="J121" s="101"/>
    </row>
    <row r="122" spans="1:10" s="76" customFormat="1">
      <c r="A122" s="91" t="s">
        <v>3</v>
      </c>
      <c r="B122" s="92" t="s">
        <v>256</v>
      </c>
      <c r="C122" s="93">
        <v>11402502</v>
      </c>
      <c r="D122" s="94" t="s">
        <v>459</v>
      </c>
      <c r="E122" s="95" t="s">
        <v>6</v>
      </c>
      <c r="F122" s="96" t="s">
        <v>909</v>
      </c>
      <c r="G122" s="97">
        <f>IF(F122="S",IFERROR(VLOOKUP(C122,'BG 2022'!$A$5:$E$300,3,FALSE),0),0)</f>
        <v>0</v>
      </c>
      <c r="H122" s="98"/>
      <c r="I122" s="99">
        <f>IF(F122="S",IFERROR(VLOOKUP(C122,'BG 2022'!$A$5:$E$300,4,FALSE),0),0)</f>
        <v>0</v>
      </c>
      <c r="J122" s="98"/>
    </row>
    <row r="123" spans="1:10">
      <c r="A123" s="204" t="s">
        <v>3</v>
      </c>
      <c r="B123" s="205" t="s">
        <v>256</v>
      </c>
      <c r="C123" s="206">
        <v>1140250201</v>
      </c>
      <c r="D123" s="207" t="s">
        <v>460</v>
      </c>
      <c r="E123" s="208" t="s">
        <v>6</v>
      </c>
      <c r="F123" s="209" t="s">
        <v>910</v>
      </c>
      <c r="G123" s="100">
        <f>IF(F123="S",IFERROR(VLOOKUP(C123,'BG 2022'!$A$5:$E$300,3,FALSE),0),0)</f>
        <v>0</v>
      </c>
      <c r="H123" s="101"/>
      <c r="I123" s="102">
        <f>IF(F123="S",IFERROR(VLOOKUP(C123,'BG 2022'!$A$5:$E$300,4,FALSE),0),0)</f>
        <v>0</v>
      </c>
      <c r="J123" s="101"/>
    </row>
    <row r="124" spans="1:10">
      <c r="A124" s="204" t="s">
        <v>3</v>
      </c>
      <c r="B124" s="205" t="s">
        <v>256</v>
      </c>
      <c r="C124" s="206">
        <v>1140250202</v>
      </c>
      <c r="D124" s="207" t="s">
        <v>461</v>
      </c>
      <c r="E124" s="208" t="s">
        <v>69</v>
      </c>
      <c r="F124" s="209" t="s">
        <v>910</v>
      </c>
      <c r="G124" s="100">
        <f>IF(F124="S",IFERROR(VLOOKUP(C124,'BG 2022'!$A$5:$E$300,3,FALSE),0),0)</f>
        <v>0</v>
      </c>
      <c r="H124" s="101"/>
      <c r="I124" s="102">
        <f>IF(F124="S",IFERROR(VLOOKUP(C124,'BG 2022'!$A$5:$E$300,4,FALSE),0),0)</f>
        <v>0</v>
      </c>
      <c r="J124" s="101"/>
    </row>
    <row r="125" spans="1:10">
      <c r="A125" s="204" t="s">
        <v>3</v>
      </c>
      <c r="B125" s="205" t="s">
        <v>256</v>
      </c>
      <c r="C125" s="206">
        <v>1140250203</v>
      </c>
      <c r="D125" s="207" t="s">
        <v>462</v>
      </c>
      <c r="E125" s="208" t="s">
        <v>6</v>
      </c>
      <c r="F125" s="209" t="s">
        <v>910</v>
      </c>
      <c r="G125" s="100">
        <f>IF(F125="S",IFERROR(VLOOKUP(C125,'BG 2022'!$A$5:$E$300,3,FALSE),0),0)</f>
        <v>0</v>
      </c>
      <c r="H125" s="101"/>
      <c r="I125" s="102">
        <f>IF(F125="S",IFERROR(VLOOKUP(C125,'BG 2022'!$A$5:$E$300,4,FALSE),0),0)</f>
        <v>0</v>
      </c>
      <c r="J125" s="101"/>
    </row>
    <row r="126" spans="1:10">
      <c r="A126" s="204" t="s">
        <v>3</v>
      </c>
      <c r="B126" s="205" t="s">
        <v>256</v>
      </c>
      <c r="C126" s="206">
        <v>1140250204</v>
      </c>
      <c r="D126" s="207" t="s">
        <v>463</v>
      </c>
      <c r="E126" s="208" t="s">
        <v>69</v>
      </c>
      <c r="F126" s="209" t="s">
        <v>910</v>
      </c>
      <c r="G126" s="100">
        <f>IF(F126="S",IFERROR(VLOOKUP(C126,'BG 2022'!$A$5:$E$300,3,FALSE),0),0)</f>
        <v>0</v>
      </c>
      <c r="H126" s="101"/>
      <c r="I126" s="102">
        <f>IF(F126="S",IFERROR(VLOOKUP(C126,'BG 2022'!$A$5:$E$300,4,FALSE),0),0)</f>
        <v>0</v>
      </c>
      <c r="J126" s="101"/>
    </row>
    <row r="127" spans="1:10">
      <c r="A127" s="204" t="s">
        <v>3</v>
      </c>
      <c r="B127" s="205" t="s">
        <v>256</v>
      </c>
      <c r="C127" s="206">
        <v>1140250205</v>
      </c>
      <c r="D127" s="207" t="s">
        <v>464</v>
      </c>
      <c r="E127" s="208" t="s">
        <v>6</v>
      </c>
      <c r="F127" s="209" t="s">
        <v>910</v>
      </c>
      <c r="G127" s="100">
        <f>IF(F127="S",IFERROR(VLOOKUP(C127,'BG 2022'!$A$5:$E$300,3,FALSE),0),0)</f>
        <v>62637015</v>
      </c>
      <c r="H127" s="101"/>
      <c r="I127" s="102">
        <f>IF(F127="S",IFERROR(VLOOKUP(C127,'BG 2022'!$A$5:$E$300,4,FALSE),0),0)</f>
        <v>8848.4500000000007</v>
      </c>
      <c r="J127" s="101"/>
    </row>
    <row r="128" spans="1:10">
      <c r="A128" s="204" t="s">
        <v>3</v>
      </c>
      <c r="B128" s="205" t="s">
        <v>256</v>
      </c>
      <c r="C128" s="206">
        <v>1140250206</v>
      </c>
      <c r="D128" s="207" t="s">
        <v>465</v>
      </c>
      <c r="E128" s="208" t="s">
        <v>69</v>
      </c>
      <c r="F128" s="209" t="s">
        <v>910</v>
      </c>
      <c r="G128" s="100">
        <f>IF(F128="S",IFERROR(VLOOKUP(C128,'BG 2022'!$A$5:$E$300,3,FALSE),0),0)</f>
        <v>0</v>
      </c>
      <c r="H128" s="101"/>
      <c r="I128" s="102">
        <f>IF(F128="S",IFERROR(VLOOKUP(C128,'BG 2022'!$A$5:$E$300,4,FALSE),0),0)</f>
        <v>0</v>
      </c>
      <c r="J128" s="101"/>
    </row>
    <row r="129" spans="1:10">
      <c r="A129" s="204" t="s">
        <v>3</v>
      </c>
      <c r="B129" s="205" t="s">
        <v>256</v>
      </c>
      <c r="C129" s="206">
        <v>1140250207</v>
      </c>
      <c r="D129" s="207" t="s">
        <v>466</v>
      </c>
      <c r="E129" s="208" t="s">
        <v>6</v>
      </c>
      <c r="F129" s="209" t="s">
        <v>910</v>
      </c>
      <c r="G129" s="100">
        <f>IF(F129="S",IFERROR(VLOOKUP(C129,'BG 2022'!$A$5:$E$300,3,FALSE),0),0)</f>
        <v>0</v>
      </c>
      <c r="H129" s="101"/>
      <c r="I129" s="102">
        <f>IF(F129="S",IFERROR(VLOOKUP(C129,'BG 2022'!$A$5:$E$300,4,FALSE),0),0)</f>
        <v>0</v>
      </c>
      <c r="J129" s="101"/>
    </row>
    <row r="130" spans="1:10">
      <c r="A130" s="204" t="s">
        <v>3</v>
      </c>
      <c r="B130" s="205" t="s">
        <v>256</v>
      </c>
      <c r="C130" s="206">
        <v>1140250208</v>
      </c>
      <c r="D130" s="207" t="s">
        <v>467</v>
      </c>
      <c r="E130" s="208" t="s">
        <v>69</v>
      </c>
      <c r="F130" s="209" t="s">
        <v>910</v>
      </c>
      <c r="G130" s="100">
        <f>IF(F130="S",IFERROR(VLOOKUP(C130,'BG 2022'!$A$5:$E$300,3,FALSE),0),0)</f>
        <v>0</v>
      </c>
      <c r="H130" s="101"/>
      <c r="I130" s="102">
        <f>IF(F130="S",IFERROR(VLOOKUP(C130,'BG 2022'!$A$5:$E$300,4,FALSE),0),0)</f>
        <v>0</v>
      </c>
      <c r="J130" s="101"/>
    </row>
    <row r="131" spans="1:10">
      <c r="A131" s="204" t="s">
        <v>3</v>
      </c>
      <c r="B131" s="205" t="s">
        <v>256</v>
      </c>
      <c r="C131" s="206">
        <v>1140250209</v>
      </c>
      <c r="D131" s="207" t="s">
        <v>468</v>
      </c>
      <c r="E131" s="208" t="s">
        <v>6</v>
      </c>
      <c r="F131" s="209" t="s">
        <v>910</v>
      </c>
      <c r="G131" s="100">
        <f>IF(F131="S",IFERROR(VLOOKUP(C131,'BG 2022'!$A$5:$E$300,3,FALSE),0),0)</f>
        <v>0</v>
      </c>
      <c r="H131" s="101"/>
      <c r="I131" s="102">
        <f>IF(F131="S",IFERROR(VLOOKUP(C131,'BG 2022'!$A$5:$E$300,4,FALSE),0),0)</f>
        <v>0</v>
      </c>
      <c r="J131" s="101"/>
    </row>
    <row r="132" spans="1:10">
      <c r="A132" s="204" t="s">
        <v>3</v>
      </c>
      <c r="B132" s="205" t="s">
        <v>256</v>
      </c>
      <c r="C132" s="206">
        <v>1140250210</v>
      </c>
      <c r="D132" s="207" t="s">
        <v>469</v>
      </c>
      <c r="E132" s="208" t="s">
        <v>69</v>
      </c>
      <c r="F132" s="209" t="s">
        <v>910</v>
      </c>
      <c r="G132" s="100">
        <f>IF(F132="S",IFERROR(VLOOKUP(C132,'BG 2022'!$A$5:$E$300,3,FALSE),0),0)</f>
        <v>0</v>
      </c>
      <c r="H132" s="101"/>
      <c r="I132" s="102">
        <f>IF(F132="S",IFERROR(VLOOKUP(C132,'BG 2022'!$A$5:$E$300,4,FALSE),0),0)</f>
        <v>0</v>
      </c>
      <c r="J132" s="101"/>
    </row>
    <row r="133" spans="1:10">
      <c r="A133" s="204" t="s">
        <v>3</v>
      </c>
      <c r="B133" s="205" t="s">
        <v>256</v>
      </c>
      <c r="C133" s="206">
        <v>1140250211</v>
      </c>
      <c r="D133" s="207" t="s">
        <v>470</v>
      </c>
      <c r="E133" s="208" t="s">
        <v>6</v>
      </c>
      <c r="F133" s="209" t="s">
        <v>910</v>
      </c>
      <c r="G133" s="100">
        <f>IF(F133="S",IFERROR(VLOOKUP(C133,'BG 2022'!$A$5:$E$300,3,FALSE),0),0)</f>
        <v>0</v>
      </c>
      <c r="H133" s="101"/>
      <c r="I133" s="102">
        <f>IF(F133="S",IFERROR(VLOOKUP(C133,'BG 2022'!$A$5:$E$300,4,FALSE),0),0)</f>
        <v>0</v>
      </c>
      <c r="J133" s="101"/>
    </row>
    <row r="134" spans="1:10">
      <c r="A134" s="204" t="s">
        <v>3</v>
      </c>
      <c r="B134" s="205" t="s">
        <v>256</v>
      </c>
      <c r="C134" s="206">
        <v>1140250212</v>
      </c>
      <c r="D134" s="207" t="s">
        <v>471</v>
      </c>
      <c r="E134" s="208" t="s">
        <v>69</v>
      </c>
      <c r="F134" s="209" t="s">
        <v>910</v>
      </c>
      <c r="G134" s="100">
        <f>IF(F134="S",IFERROR(VLOOKUP(C134,'BG 2022'!$A$5:$E$300,3,FALSE),0),0)</f>
        <v>0</v>
      </c>
      <c r="H134" s="101"/>
      <c r="I134" s="102">
        <f>IF(F134="S",IFERROR(VLOOKUP(C134,'BG 2022'!$A$5:$E$300,4,FALSE),0),0)</f>
        <v>0</v>
      </c>
      <c r="J134" s="101"/>
    </row>
    <row r="135" spans="1:10">
      <c r="A135" s="204" t="s">
        <v>3</v>
      </c>
      <c r="B135" s="205" t="s">
        <v>256</v>
      </c>
      <c r="C135" s="206">
        <v>1140250213</v>
      </c>
      <c r="D135" s="207" t="s">
        <v>472</v>
      </c>
      <c r="E135" s="208" t="s">
        <v>6</v>
      </c>
      <c r="F135" s="209" t="s">
        <v>910</v>
      </c>
      <c r="G135" s="100">
        <f>IF(F135="S",IFERROR(VLOOKUP(C135,'BG 2022'!$A$5:$E$300,3,FALSE),0),0)</f>
        <v>0</v>
      </c>
      <c r="H135" s="101"/>
      <c r="I135" s="102">
        <f>IF(F135="S",IFERROR(VLOOKUP(C135,'BG 2022'!$A$5:$E$300,4,FALSE),0),0)</f>
        <v>0</v>
      </c>
      <c r="J135" s="101"/>
    </row>
    <row r="136" spans="1:10">
      <c r="A136" s="204" t="s">
        <v>3</v>
      </c>
      <c r="B136" s="205" t="s">
        <v>256</v>
      </c>
      <c r="C136" s="206">
        <v>1140250214</v>
      </c>
      <c r="D136" s="207" t="s">
        <v>473</v>
      </c>
      <c r="E136" s="208" t="s">
        <v>69</v>
      </c>
      <c r="F136" s="209" t="s">
        <v>910</v>
      </c>
      <c r="G136" s="100">
        <f>IF(F136="S",IFERROR(VLOOKUP(C136,'BG 2022'!$A$5:$E$300,3,FALSE),0),0)</f>
        <v>0</v>
      </c>
      <c r="H136" s="101"/>
      <c r="I136" s="102">
        <f>IF(F136="S",IFERROR(VLOOKUP(C136,'BG 2022'!$A$5:$E$300,4,FALSE),0),0)</f>
        <v>0</v>
      </c>
      <c r="J136" s="101"/>
    </row>
    <row r="137" spans="1:10">
      <c r="A137" s="204" t="s">
        <v>3</v>
      </c>
      <c r="B137" s="205" t="s">
        <v>256</v>
      </c>
      <c r="C137" s="206">
        <v>1140250215</v>
      </c>
      <c r="D137" s="207" t="s">
        <v>474</v>
      </c>
      <c r="E137" s="208" t="s">
        <v>6</v>
      </c>
      <c r="F137" s="209" t="s">
        <v>910</v>
      </c>
      <c r="G137" s="100">
        <f>IF(F137="S",IFERROR(VLOOKUP(C137,'BG 2022'!$A$5:$E$300,3,FALSE),0),0)</f>
        <v>0</v>
      </c>
      <c r="H137" s="101"/>
      <c r="I137" s="102">
        <f>IF(F137="S",IFERROR(VLOOKUP(C137,'BG 2022'!$A$5:$E$300,4,FALSE),0),0)</f>
        <v>0</v>
      </c>
      <c r="J137" s="101"/>
    </row>
    <row r="138" spans="1:10">
      <c r="A138" s="204" t="s">
        <v>3</v>
      </c>
      <c r="B138" s="205" t="s">
        <v>256</v>
      </c>
      <c r="C138" s="206">
        <v>1140250216</v>
      </c>
      <c r="D138" s="207" t="s">
        <v>475</v>
      </c>
      <c r="E138" s="208" t="s">
        <v>69</v>
      </c>
      <c r="F138" s="209" t="s">
        <v>910</v>
      </c>
      <c r="G138" s="100">
        <f>IF(F138="S",IFERROR(VLOOKUP(C138,'BG 2022'!$A$5:$E$300,3,FALSE),0),0)</f>
        <v>0</v>
      </c>
      <c r="H138" s="101"/>
      <c r="I138" s="102">
        <f>IF(F138="S",IFERROR(VLOOKUP(C138,'BG 2022'!$A$5:$E$300,4,FALSE),0),0)</f>
        <v>0</v>
      </c>
      <c r="J138" s="101"/>
    </row>
    <row r="139" spans="1:10">
      <c r="A139" s="204" t="s">
        <v>3</v>
      </c>
      <c r="B139" s="205" t="s">
        <v>256</v>
      </c>
      <c r="C139" s="206">
        <v>1140250217</v>
      </c>
      <c r="D139" s="207" t="s">
        <v>476</v>
      </c>
      <c r="E139" s="208" t="s">
        <v>6</v>
      </c>
      <c r="F139" s="209" t="s">
        <v>910</v>
      </c>
      <c r="G139" s="100">
        <f>IF(F139="S",IFERROR(VLOOKUP(C139,'BG 2022'!$A$5:$E$300,3,FALSE),0),0)</f>
        <v>0</v>
      </c>
      <c r="H139" s="101"/>
      <c r="I139" s="102">
        <f>IF(F139="S",IFERROR(VLOOKUP(C139,'BG 2022'!$A$5:$E$300,4,FALSE),0),0)</f>
        <v>0</v>
      </c>
      <c r="J139" s="101"/>
    </row>
    <row r="140" spans="1:10">
      <c r="A140" s="204" t="s">
        <v>3</v>
      </c>
      <c r="B140" s="205" t="s">
        <v>256</v>
      </c>
      <c r="C140" s="206">
        <v>1140250218</v>
      </c>
      <c r="D140" s="207" t="s">
        <v>477</v>
      </c>
      <c r="E140" s="208" t="s">
        <v>69</v>
      </c>
      <c r="F140" s="209" t="s">
        <v>910</v>
      </c>
      <c r="G140" s="100">
        <f>IF(F140="S",IFERROR(VLOOKUP(C140,'BG 2022'!$A$5:$E$300,3,FALSE),0),0)</f>
        <v>0</v>
      </c>
      <c r="H140" s="101"/>
      <c r="I140" s="102">
        <f>IF(F140="S",IFERROR(VLOOKUP(C140,'BG 2022'!$A$5:$E$300,4,FALSE),0),0)</f>
        <v>0</v>
      </c>
      <c r="J140" s="101"/>
    </row>
    <row r="141" spans="1:10">
      <c r="A141" s="204" t="s">
        <v>3</v>
      </c>
      <c r="B141" s="205" t="s">
        <v>256</v>
      </c>
      <c r="C141" s="206">
        <v>1140250219</v>
      </c>
      <c r="D141" s="207" t="s">
        <v>478</v>
      </c>
      <c r="E141" s="208" t="s">
        <v>6</v>
      </c>
      <c r="F141" s="209" t="s">
        <v>910</v>
      </c>
      <c r="G141" s="100">
        <f>IF(F141="S",IFERROR(VLOOKUP(C141,'BG 2022'!$A$5:$E$300,3,FALSE),0),0)</f>
        <v>0</v>
      </c>
      <c r="H141" s="101"/>
      <c r="I141" s="102">
        <f>IF(F141="S",IFERROR(VLOOKUP(C141,'BG 2022'!$A$5:$E$300,4,FALSE),0),0)</f>
        <v>0</v>
      </c>
      <c r="J141" s="101"/>
    </row>
    <row r="142" spans="1:10">
      <c r="A142" s="204" t="s">
        <v>3</v>
      </c>
      <c r="B142" s="205" t="s">
        <v>256</v>
      </c>
      <c r="C142" s="206">
        <v>1140250220</v>
      </c>
      <c r="D142" s="207" t="s">
        <v>479</v>
      </c>
      <c r="E142" s="208" t="s">
        <v>69</v>
      </c>
      <c r="F142" s="209" t="s">
        <v>910</v>
      </c>
      <c r="G142" s="100">
        <f>IF(F142="S",IFERROR(VLOOKUP(C142,'BG 2022'!$A$5:$E$300,3,FALSE),0),0)</f>
        <v>0</v>
      </c>
      <c r="H142" s="101"/>
      <c r="I142" s="102">
        <f>IF(F142="S",IFERROR(VLOOKUP(C142,'BG 2022'!$A$5:$E$300,4,FALSE),0),0)</f>
        <v>0</v>
      </c>
      <c r="J142" s="101"/>
    </row>
    <row r="143" spans="1:10">
      <c r="A143" s="204" t="s">
        <v>3</v>
      </c>
      <c r="B143" s="205" t="s">
        <v>256</v>
      </c>
      <c r="C143" s="206">
        <v>1140250221</v>
      </c>
      <c r="D143" s="207" t="s">
        <v>480</v>
      </c>
      <c r="E143" s="208" t="s">
        <v>6</v>
      </c>
      <c r="F143" s="209" t="s">
        <v>910</v>
      </c>
      <c r="G143" s="100">
        <f>IF(F143="S",IFERROR(VLOOKUP(C143,'BG 2022'!$A$5:$E$300,3,FALSE),0),0)</f>
        <v>0</v>
      </c>
      <c r="H143" s="101"/>
      <c r="I143" s="102">
        <f>IF(F143="S",IFERROR(VLOOKUP(C143,'BG 2022'!$A$5:$E$300,4,FALSE),0),0)</f>
        <v>0</v>
      </c>
      <c r="J143" s="101"/>
    </row>
    <row r="144" spans="1:10">
      <c r="A144" s="204" t="s">
        <v>3</v>
      </c>
      <c r="B144" s="205" t="s">
        <v>256</v>
      </c>
      <c r="C144" s="206">
        <v>1140250222</v>
      </c>
      <c r="D144" s="207" t="s">
        <v>481</v>
      </c>
      <c r="E144" s="208" t="s">
        <v>69</v>
      </c>
      <c r="F144" s="209" t="s">
        <v>910</v>
      </c>
      <c r="G144" s="100">
        <f>IF(F144="S",IFERROR(VLOOKUP(C144,'BG 2022'!$A$5:$E$300,3,FALSE),0),0)</f>
        <v>0</v>
      </c>
      <c r="H144" s="101"/>
      <c r="I144" s="102">
        <f>IF(F144="S",IFERROR(VLOOKUP(C144,'BG 2022'!$A$5:$E$300,4,FALSE),0),0)</f>
        <v>0</v>
      </c>
      <c r="J144" s="101"/>
    </row>
    <row r="145" spans="1:10">
      <c r="A145" s="204" t="s">
        <v>3</v>
      </c>
      <c r="B145" s="205" t="s">
        <v>256</v>
      </c>
      <c r="C145" s="206">
        <v>1140250223</v>
      </c>
      <c r="D145" s="207" t="s">
        <v>482</v>
      </c>
      <c r="E145" s="208" t="s">
        <v>6</v>
      </c>
      <c r="F145" s="209" t="s">
        <v>910</v>
      </c>
      <c r="G145" s="100">
        <f>IF(F145="S",IFERROR(VLOOKUP(C145,'BG 2022'!$A$5:$E$300,3,FALSE),0),0)</f>
        <v>0</v>
      </c>
      <c r="H145" s="101"/>
      <c r="I145" s="102">
        <f>IF(F145="S",IFERROR(VLOOKUP(C145,'BG 2022'!$A$5:$E$300,4,FALSE),0),0)</f>
        <v>0</v>
      </c>
      <c r="J145" s="101"/>
    </row>
    <row r="146" spans="1:10">
      <c r="A146" s="204" t="s">
        <v>3</v>
      </c>
      <c r="B146" s="205" t="s">
        <v>256</v>
      </c>
      <c r="C146" s="206">
        <v>1140250224</v>
      </c>
      <c r="D146" s="207" t="s">
        <v>483</v>
      </c>
      <c r="E146" s="208" t="s">
        <v>69</v>
      </c>
      <c r="F146" s="209" t="s">
        <v>910</v>
      </c>
      <c r="G146" s="100">
        <f>IF(F146="S",IFERROR(VLOOKUP(C146,'BG 2022'!$A$5:$E$300,3,FALSE),0),0)</f>
        <v>0</v>
      </c>
      <c r="H146" s="101"/>
      <c r="I146" s="102">
        <f>IF(F146="S",IFERROR(VLOOKUP(C146,'BG 2022'!$A$5:$E$300,4,FALSE),0),0)</f>
        <v>0</v>
      </c>
      <c r="J146" s="101"/>
    </row>
    <row r="147" spans="1:10">
      <c r="A147" s="204" t="s">
        <v>3</v>
      </c>
      <c r="B147" s="205" t="s">
        <v>256</v>
      </c>
      <c r="C147" s="206">
        <v>1140250225</v>
      </c>
      <c r="D147" s="207" t="s">
        <v>484</v>
      </c>
      <c r="E147" s="208" t="s">
        <v>6</v>
      </c>
      <c r="F147" s="209" t="s">
        <v>910</v>
      </c>
      <c r="G147" s="100">
        <f>IF(F147="S",IFERROR(VLOOKUP(C147,'BG 2022'!$A$5:$E$300,3,FALSE),0),0)</f>
        <v>0</v>
      </c>
      <c r="H147" s="101"/>
      <c r="I147" s="102">
        <f>IF(F147="S",IFERROR(VLOOKUP(C147,'BG 2022'!$A$5:$E$300,4,FALSE),0),0)</f>
        <v>0</v>
      </c>
      <c r="J147" s="101"/>
    </row>
    <row r="148" spans="1:10">
      <c r="A148" s="204" t="s">
        <v>3</v>
      </c>
      <c r="B148" s="205" t="s">
        <v>256</v>
      </c>
      <c r="C148" s="206">
        <v>1140250226</v>
      </c>
      <c r="D148" s="207" t="s">
        <v>485</v>
      </c>
      <c r="E148" s="208" t="s">
        <v>69</v>
      </c>
      <c r="F148" s="209" t="s">
        <v>910</v>
      </c>
      <c r="G148" s="100">
        <f>IF(F148="S",IFERROR(VLOOKUP(C148,'BG 2022'!$A$5:$E$300,3,FALSE),0),0)</f>
        <v>0</v>
      </c>
      <c r="H148" s="101"/>
      <c r="I148" s="102">
        <f>IF(F148="S",IFERROR(VLOOKUP(C148,'BG 2022'!$A$5:$E$300,4,FALSE),0),0)</f>
        <v>0</v>
      </c>
      <c r="J148" s="101"/>
    </row>
    <row r="149" spans="1:10" s="76" customFormat="1">
      <c r="A149" s="91" t="s">
        <v>3</v>
      </c>
      <c r="B149" s="92" t="s">
        <v>256</v>
      </c>
      <c r="C149" s="93">
        <v>114026</v>
      </c>
      <c r="D149" s="94" t="s">
        <v>486</v>
      </c>
      <c r="E149" s="95" t="s">
        <v>6</v>
      </c>
      <c r="F149" s="96" t="s">
        <v>909</v>
      </c>
      <c r="G149" s="97">
        <f>IF(F149="S",IFERROR(VLOOKUP(C149,'BG 2022'!$A$5:$E$300,3,FALSE),0),0)</f>
        <v>0</v>
      </c>
      <c r="H149" s="98"/>
      <c r="I149" s="99">
        <f>IF(F149="S",IFERROR(VLOOKUP(C149,'BG 2022'!$A$5:$E$300,4,FALSE),0),0)</f>
        <v>0</v>
      </c>
      <c r="J149" s="98"/>
    </row>
    <row r="150" spans="1:10" s="76" customFormat="1">
      <c r="A150" s="91" t="s">
        <v>3</v>
      </c>
      <c r="B150" s="92" t="s">
        <v>256</v>
      </c>
      <c r="C150" s="93">
        <v>11402601</v>
      </c>
      <c r="D150" s="94" t="s">
        <v>487</v>
      </c>
      <c r="E150" s="95" t="s">
        <v>6</v>
      </c>
      <c r="F150" s="96" t="s">
        <v>909</v>
      </c>
      <c r="G150" s="97">
        <f>IF(F150="S",IFERROR(VLOOKUP(C150,'BG 2022'!$A$5:$E$300,3,FALSE),0),0)</f>
        <v>0</v>
      </c>
      <c r="H150" s="98"/>
      <c r="I150" s="99">
        <f>IF(F150="S",IFERROR(VLOOKUP(C150,'BG 2022'!$A$5:$E$300,4,FALSE),0),0)</f>
        <v>0</v>
      </c>
      <c r="J150" s="98"/>
    </row>
    <row r="151" spans="1:10">
      <c r="A151" s="204" t="s">
        <v>3</v>
      </c>
      <c r="B151" s="205" t="s">
        <v>256</v>
      </c>
      <c r="C151" s="206">
        <v>1140260101</v>
      </c>
      <c r="D151" s="207" t="s">
        <v>488</v>
      </c>
      <c r="E151" s="208" t="s">
        <v>6</v>
      </c>
      <c r="F151" s="209" t="s">
        <v>910</v>
      </c>
      <c r="G151" s="100">
        <f>IF(F151="S",IFERROR(VLOOKUP(C151,'BG 2022'!$A$5:$E$300,3,FALSE),0),0)</f>
        <v>0</v>
      </c>
      <c r="H151" s="101"/>
      <c r="I151" s="102">
        <f>IF(F151="S",IFERROR(VLOOKUP(C151,'BG 2022'!$A$5:$E$300,4,FALSE),0),0)</f>
        <v>0</v>
      </c>
      <c r="J151" s="101"/>
    </row>
    <row r="152" spans="1:10">
      <c r="A152" s="204" t="s">
        <v>3</v>
      </c>
      <c r="B152" s="205" t="s">
        <v>256</v>
      </c>
      <c r="C152" s="206">
        <v>1140260102</v>
      </c>
      <c r="D152" s="207" t="s">
        <v>489</v>
      </c>
      <c r="E152" s="208" t="s">
        <v>69</v>
      </c>
      <c r="F152" s="209" t="s">
        <v>910</v>
      </c>
      <c r="G152" s="100">
        <f>IF(F152="S",IFERROR(VLOOKUP(C152,'BG 2022'!$A$5:$E$300,3,FALSE),0),0)</f>
        <v>0</v>
      </c>
      <c r="H152" s="101"/>
      <c r="I152" s="102">
        <f>IF(F152="S",IFERROR(VLOOKUP(C152,'BG 2022'!$A$5:$E$300,4,FALSE),0),0)</f>
        <v>0</v>
      </c>
      <c r="J152" s="101"/>
    </row>
    <row r="153" spans="1:10">
      <c r="A153" s="204" t="s">
        <v>3</v>
      </c>
      <c r="B153" s="205" t="s">
        <v>256</v>
      </c>
      <c r="C153" s="206">
        <v>1140260103</v>
      </c>
      <c r="D153" s="207" t="s">
        <v>490</v>
      </c>
      <c r="E153" s="208" t="s">
        <v>6</v>
      </c>
      <c r="F153" s="209" t="s">
        <v>910</v>
      </c>
      <c r="G153" s="100">
        <f>IF(F153="S",IFERROR(VLOOKUP(C153,'BG 2022'!$A$5:$E$300,3,FALSE),0),0)</f>
        <v>0</v>
      </c>
      <c r="H153" s="101"/>
      <c r="I153" s="102">
        <f>IF(F153="S",IFERROR(VLOOKUP(C153,'BG 2022'!$A$5:$E$300,4,FALSE),0),0)</f>
        <v>0</v>
      </c>
      <c r="J153" s="101"/>
    </row>
    <row r="154" spans="1:10">
      <c r="A154" s="204" t="s">
        <v>3</v>
      </c>
      <c r="B154" s="205" t="s">
        <v>256</v>
      </c>
      <c r="C154" s="206">
        <v>1140260104</v>
      </c>
      <c r="D154" s="207" t="s">
        <v>491</v>
      </c>
      <c r="E154" s="208" t="s">
        <v>69</v>
      </c>
      <c r="F154" s="209" t="s">
        <v>910</v>
      </c>
      <c r="G154" s="100">
        <f>IF(F154="S",IFERROR(VLOOKUP(C154,'BG 2022'!$A$5:$E$300,3,FALSE),0),0)</f>
        <v>0</v>
      </c>
      <c r="H154" s="101"/>
      <c r="I154" s="102">
        <f>IF(F154="S",IFERROR(VLOOKUP(C154,'BG 2022'!$A$5:$E$300,4,FALSE),0),0)</f>
        <v>0</v>
      </c>
      <c r="J154" s="101"/>
    </row>
    <row r="155" spans="1:10">
      <c r="A155" s="204" t="s">
        <v>3</v>
      </c>
      <c r="B155" s="205" t="s">
        <v>256</v>
      </c>
      <c r="C155" s="206">
        <v>1140260105</v>
      </c>
      <c r="D155" s="207" t="s">
        <v>492</v>
      </c>
      <c r="E155" s="208" t="s">
        <v>6</v>
      </c>
      <c r="F155" s="209" t="s">
        <v>910</v>
      </c>
      <c r="G155" s="100">
        <f>IF(F155="S",IFERROR(VLOOKUP(C155,'BG 2022'!$A$5:$E$300,3,FALSE),0),0)</f>
        <v>1313071237</v>
      </c>
      <c r="H155" s="101"/>
      <c r="I155" s="102">
        <f>IF(F155="S",IFERROR(VLOOKUP(C155,'BG 2022'!$A$5:$E$300,4,FALSE),0),0)</f>
        <v>185491.64</v>
      </c>
      <c r="J155" s="101"/>
    </row>
    <row r="156" spans="1:10">
      <c r="A156" s="204" t="s">
        <v>3</v>
      </c>
      <c r="B156" s="205" t="s">
        <v>256</v>
      </c>
      <c r="C156" s="206">
        <v>1140260106</v>
      </c>
      <c r="D156" s="207" t="s">
        <v>493</v>
      </c>
      <c r="E156" s="208" t="s">
        <v>69</v>
      </c>
      <c r="F156" s="209" t="s">
        <v>910</v>
      </c>
      <c r="G156" s="100">
        <f>IF(F156="S",IFERROR(VLOOKUP(C156,'BG 2022'!$A$5:$E$300,3,FALSE),0),0)</f>
        <v>0</v>
      </c>
      <c r="H156" s="101"/>
      <c r="I156" s="102">
        <f>IF(F156="S",IFERROR(VLOOKUP(C156,'BG 2022'!$A$5:$E$300,4,FALSE),0),0)</f>
        <v>0</v>
      </c>
      <c r="J156" s="101"/>
    </row>
    <row r="157" spans="1:10">
      <c r="A157" s="204" t="s">
        <v>3</v>
      </c>
      <c r="B157" s="205" t="s">
        <v>256</v>
      </c>
      <c r="C157" s="206">
        <v>1140260107</v>
      </c>
      <c r="D157" s="207" t="s">
        <v>494</v>
      </c>
      <c r="E157" s="208" t="s">
        <v>6</v>
      </c>
      <c r="F157" s="209" t="s">
        <v>910</v>
      </c>
      <c r="G157" s="100">
        <f>IF(F157="S",IFERROR(VLOOKUP(C157,'BG 2022'!$A$5:$E$300,3,FALSE),0),0)</f>
        <v>0</v>
      </c>
      <c r="H157" s="101"/>
      <c r="I157" s="102">
        <f>IF(F157="S",IFERROR(VLOOKUP(C157,'BG 2022'!$A$5:$E$300,4,FALSE),0),0)</f>
        <v>0</v>
      </c>
      <c r="J157" s="101"/>
    </row>
    <row r="158" spans="1:10" s="103" customFormat="1">
      <c r="A158" s="204" t="s">
        <v>3</v>
      </c>
      <c r="B158" s="205" t="s">
        <v>256</v>
      </c>
      <c r="C158" s="206">
        <v>1140260108</v>
      </c>
      <c r="D158" s="207" t="s">
        <v>495</v>
      </c>
      <c r="E158" s="208" t="s">
        <v>69</v>
      </c>
      <c r="F158" s="209" t="s">
        <v>910</v>
      </c>
      <c r="G158" s="100">
        <f>IF(F158="S",IFERROR(VLOOKUP(C158,'BG 2022'!$A$5:$E$300,3,FALSE),0),0)</f>
        <v>0</v>
      </c>
      <c r="H158" s="101"/>
      <c r="I158" s="102">
        <f>IF(F158="S",IFERROR(VLOOKUP(C158,'BG 2022'!$A$5:$E$300,4,FALSE),0),0)</f>
        <v>0</v>
      </c>
      <c r="J158" s="101"/>
    </row>
    <row r="159" spans="1:10">
      <c r="A159" s="204" t="s">
        <v>3</v>
      </c>
      <c r="B159" s="205" t="s">
        <v>256</v>
      </c>
      <c r="C159" s="206">
        <v>1140260109</v>
      </c>
      <c r="D159" s="207" t="s">
        <v>496</v>
      </c>
      <c r="E159" s="208" t="s">
        <v>6</v>
      </c>
      <c r="F159" s="209" t="s">
        <v>910</v>
      </c>
      <c r="G159" s="100">
        <f>IF(F159="S",IFERROR(VLOOKUP(C159,'BG 2022'!$A$5:$E$300,3,FALSE),0),0)</f>
        <v>0</v>
      </c>
      <c r="H159" s="101"/>
      <c r="I159" s="102">
        <f>IF(F159="S",IFERROR(VLOOKUP(C159,'BG 2022'!$A$5:$E$300,4,FALSE),0),0)</f>
        <v>0</v>
      </c>
      <c r="J159" s="101"/>
    </row>
    <row r="160" spans="1:10">
      <c r="A160" s="204" t="s">
        <v>3</v>
      </c>
      <c r="B160" s="205" t="s">
        <v>256</v>
      </c>
      <c r="C160" s="206">
        <v>1140260110</v>
      </c>
      <c r="D160" s="207" t="s">
        <v>497</v>
      </c>
      <c r="E160" s="208" t="s">
        <v>69</v>
      </c>
      <c r="F160" s="209" t="s">
        <v>910</v>
      </c>
      <c r="G160" s="100">
        <f>IF(F160="S",IFERROR(VLOOKUP(C160,'BG 2022'!$A$5:$E$300,3,FALSE),0),0)</f>
        <v>0</v>
      </c>
      <c r="H160" s="101"/>
      <c r="I160" s="102">
        <f>IF(F160="S",IFERROR(VLOOKUP(C160,'BG 2022'!$A$5:$E$300,4,FALSE),0),0)</f>
        <v>0</v>
      </c>
      <c r="J160" s="101"/>
    </row>
    <row r="161" spans="1:10" s="103" customFormat="1">
      <c r="A161" s="204" t="s">
        <v>3</v>
      </c>
      <c r="B161" s="205" t="s">
        <v>256</v>
      </c>
      <c r="C161" s="206">
        <v>1140260111</v>
      </c>
      <c r="D161" s="207" t="s">
        <v>498</v>
      </c>
      <c r="E161" s="208" t="s">
        <v>6</v>
      </c>
      <c r="F161" s="209" t="s">
        <v>910</v>
      </c>
      <c r="G161" s="100">
        <f>IF(F161="S",IFERROR(VLOOKUP(C161,'BG 2022'!$A$5:$E$300,3,FALSE),0),0)</f>
        <v>0</v>
      </c>
      <c r="H161" s="101"/>
      <c r="I161" s="102">
        <f>IF(F161="S",IFERROR(VLOOKUP(C161,'BG 2022'!$A$5:$E$300,4,FALSE),0),0)</f>
        <v>0</v>
      </c>
      <c r="J161" s="101"/>
    </row>
    <row r="162" spans="1:10">
      <c r="A162" s="204" t="s">
        <v>3</v>
      </c>
      <c r="B162" s="205" t="s">
        <v>256</v>
      </c>
      <c r="C162" s="206">
        <v>1140260112</v>
      </c>
      <c r="D162" s="207" t="s">
        <v>499</v>
      </c>
      <c r="E162" s="208" t="s">
        <v>69</v>
      </c>
      <c r="F162" s="209" t="s">
        <v>910</v>
      </c>
      <c r="G162" s="100">
        <f>IF(F162="S",IFERROR(VLOOKUP(C162,'BG 2022'!$A$5:$E$300,3,FALSE),0),0)</f>
        <v>0</v>
      </c>
      <c r="H162" s="101"/>
      <c r="I162" s="102">
        <f>IF(F162="S",IFERROR(VLOOKUP(C162,'BG 2022'!$A$5:$E$300,4,FALSE),0),0)</f>
        <v>0</v>
      </c>
      <c r="J162" s="101"/>
    </row>
    <row r="163" spans="1:10">
      <c r="A163" s="204" t="s">
        <v>3</v>
      </c>
      <c r="B163" s="205" t="s">
        <v>256</v>
      </c>
      <c r="C163" s="206">
        <v>1140260113</v>
      </c>
      <c r="D163" s="207" t="s">
        <v>500</v>
      </c>
      <c r="E163" s="208" t="s">
        <v>6</v>
      </c>
      <c r="F163" s="209" t="s">
        <v>910</v>
      </c>
      <c r="G163" s="100">
        <f>IF(F163="S",IFERROR(VLOOKUP(C163,'BG 2022'!$A$5:$E$300,3,FALSE),0),0)</f>
        <v>0</v>
      </c>
      <c r="H163" s="101"/>
      <c r="I163" s="102">
        <f>IF(F163="S",IFERROR(VLOOKUP(C163,'BG 2022'!$A$5:$E$300,4,FALSE),0),0)</f>
        <v>0</v>
      </c>
      <c r="J163" s="101"/>
    </row>
    <row r="164" spans="1:10">
      <c r="A164" s="204" t="s">
        <v>3</v>
      </c>
      <c r="B164" s="205" t="s">
        <v>256</v>
      </c>
      <c r="C164" s="206">
        <v>1140260114</v>
      </c>
      <c r="D164" s="207" t="s">
        <v>501</v>
      </c>
      <c r="E164" s="208" t="s">
        <v>69</v>
      </c>
      <c r="F164" s="209" t="s">
        <v>910</v>
      </c>
      <c r="G164" s="100">
        <f>IF(F164="S",IFERROR(VLOOKUP(C164,'BG 2022'!$A$5:$E$300,3,FALSE),0),0)</f>
        <v>0</v>
      </c>
      <c r="H164" s="101"/>
      <c r="I164" s="102">
        <f>IF(F164="S",IFERROR(VLOOKUP(C164,'BG 2022'!$A$5:$E$300,4,FALSE),0),0)</f>
        <v>0</v>
      </c>
      <c r="J164" s="101"/>
    </row>
    <row r="165" spans="1:10">
      <c r="A165" s="204" t="s">
        <v>3</v>
      </c>
      <c r="B165" s="205" t="s">
        <v>256</v>
      </c>
      <c r="C165" s="206">
        <v>1140260115</v>
      </c>
      <c r="D165" s="207" t="s">
        <v>502</v>
      </c>
      <c r="E165" s="208" t="s">
        <v>6</v>
      </c>
      <c r="F165" s="209" t="s">
        <v>910</v>
      </c>
      <c r="G165" s="100">
        <f>IF(F165="S",IFERROR(VLOOKUP(C165,'BG 2022'!$A$5:$E$300,3,FALSE),0),0)</f>
        <v>0</v>
      </c>
      <c r="H165" s="101"/>
      <c r="I165" s="102">
        <f>IF(F165="S",IFERROR(VLOOKUP(C165,'BG 2022'!$A$5:$E$300,4,FALSE),0),0)</f>
        <v>0</v>
      </c>
      <c r="J165" s="101"/>
    </row>
    <row r="166" spans="1:10">
      <c r="A166" s="204" t="s">
        <v>3</v>
      </c>
      <c r="B166" s="205" t="s">
        <v>256</v>
      </c>
      <c r="C166" s="206">
        <v>1140260116</v>
      </c>
      <c r="D166" s="207" t="s">
        <v>503</v>
      </c>
      <c r="E166" s="208" t="s">
        <v>69</v>
      </c>
      <c r="F166" s="209" t="s">
        <v>910</v>
      </c>
      <c r="G166" s="100">
        <f>IF(F166="S",IFERROR(VLOOKUP(C166,'BG 2022'!$A$5:$E$300,3,FALSE),0),0)</f>
        <v>0</v>
      </c>
      <c r="H166" s="101"/>
      <c r="I166" s="102">
        <f>IF(F166="S",IFERROR(VLOOKUP(C166,'BG 2022'!$A$5:$E$300,4,FALSE),0),0)</f>
        <v>0</v>
      </c>
      <c r="J166" s="101"/>
    </row>
    <row r="167" spans="1:10">
      <c r="A167" s="204" t="s">
        <v>3</v>
      </c>
      <c r="B167" s="205" t="s">
        <v>256</v>
      </c>
      <c r="C167" s="206">
        <v>1140260117</v>
      </c>
      <c r="D167" s="207" t="s">
        <v>504</v>
      </c>
      <c r="E167" s="208" t="s">
        <v>6</v>
      </c>
      <c r="F167" s="209" t="s">
        <v>910</v>
      </c>
      <c r="G167" s="100">
        <f>IF(F167="S",IFERROR(VLOOKUP(C167,'BG 2022'!$A$5:$E$300,3,FALSE),0),0)</f>
        <v>0</v>
      </c>
      <c r="H167" s="101"/>
      <c r="I167" s="102">
        <f>IF(F167="S",IFERROR(VLOOKUP(C167,'BG 2022'!$A$5:$E$300,4,FALSE),0),0)</f>
        <v>0</v>
      </c>
      <c r="J167" s="101"/>
    </row>
    <row r="168" spans="1:10">
      <c r="A168" s="204" t="s">
        <v>3</v>
      </c>
      <c r="B168" s="205" t="s">
        <v>256</v>
      </c>
      <c r="C168" s="206">
        <v>1140260118</v>
      </c>
      <c r="D168" s="207" t="s">
        <v>505</v>
      </c>
      <c r="E168" s="208" t="s">
        <v>69</v>
      </c>
      <c r="F168" s="209" t="s">
        <v>910</v>
      </c>
      <c r="G168" s="100">
        <f>IF(F168="S",IFERROR(VLOOKUP(C168,'BG 2022'!$A$5:$E$300,3,FALSE),0),0)</f>
        <v>0</v>
      </c>
      <c r="H168" s="101"/>
      <c r="I168" s="102">
        <f>IF(F168="S",IFERROR(VLOOKUP(C168,'BG 2022'!$A$5:$E$300,4,FALSE),0),0)</f>
        <v>0</v>
      </c>
      <c r="J168" s="101"/>
    </row>
    <row r="169" spans="1:10">
      <c r="A169" s="204" t="s">
        <v>3</v>
      </c>
      <c r="B169" s="205" t="s">
        <v>256</v>
      </c>
      <c r="C169" s="206">
        <v>1140260119</v>
      </c>
      <c r="D169" s="207" t="s">
        <v>506</v>
      </c>
      <c r="E169" s="208" t="s">
        <v>6</v>
      </c>
      <c r="F169" s="209" t="s">
        <v>910</v>
      </c>
      <c r="G169" s="100">
        <f>IF(F169="S",IFERROR(VLOOKUP(C169,'BG 2022'!$A$5:$E$300,3,FALSE),0),0)</f>
        <v>0</v>
      </c>
      <c r="H169" s="101"/>
      <c r="I169" s="102">
        <f>IF(F169="S",IFERROR(VLOOKUP(C169,'BG 2022'!$A$5:$E$300,4,FALSE),0),0)</f>
        <v>0</v>
      </c>
      <c r="J169" s="101"/>
    </row>
    <row r="170" spans="1:10">
      <c r="A170" s="204" t="s">
        <v>3</v>
      </c>
      <c r="B170" s="205" t="s">
        <v>256</v>
      </c>
      <c r="C170" s="206">
        <v>1140260120</v>
      </c>
      <c r="D170" s="207" t="s">
        <v>507</v>
      </c>
      <c r="E170" s="208" t="s">
        <v>69</v>
      </c>
      <c r="F170" s="209" t="s">
        <v>910</v>
      </c>
      <c r="G170" s="100">
        <f>IF(F170="S",IFERROR(VLOOKUP(C170,'BG 2022'!$A$5:$E$300,3,FALSE),0),0)</f>
        <v>0</v>
      </c>
      <c r="H170" s="101"/>
      <c r="I170" s="102">
        <f>IF(F170="S",IFERROR(VLOOKUP(C170,'BG 2022'!$A$5:$E$300,4,FALSE),0),0)</f>
        <v>0</v>
      </c>
      <c r="J170" s="101"/>
    </row>
    <row r="171" spans="1:10">
      <c r="A171" s="204" t="s">
        <v>3</v>
      </c>
      <c r="B171" s="205" t="s">
        <v>256</v>
      </c>
      <c r="C171" s="206">
        <v>1140260121</v>
      </c>
      <c r="D171" s="207" t="s">
        <v>508</v>
      </c>
      <c r="E171" s="208" t="s">
        <v>6</v>
      </c>
      <c r="F171" s="209" t="s">
        <v>910</v>
      </c>
      <c r="G171" s="100">
        <f>IF(F171="S",IFERROR(VLOOKUP(C171,'BG 2022'!$A$5:$E$300,3,FALSE),0),0)</f>
        <v>0</v>
      </c>
      <c r="H171" s="101"/>
      <c r="I171" s="102">
        <f>IF(F171="S",IFERROR(VLOOKUP(C171,'BG 2022'!$A$5:$E$300,4,FALSE),0),0)</f>
        <v>0</v>
      </c>
      <c r="J171" s="101"/>
    </row>
    <row r="172" spans="1:10">
      <c r="A172" s="204" t="s">
        <v>3</v>
      </c>
      <c r="B172" s="205" t="s">
        <v>256</v>
      </c>
      <c r="C172" s="206">
        <v>1140260122</v>
      </c>
      <c r="D172" s="207" t="s">
        <v>509</v>
      </c>
      <c r="E172" s="208" t="s">
        <v>69</v>
      </c>
      <c r="F172" s="209" t="s">
        <v>910</v>
      </c>
      <c r="G172" s="100">
        <f>IF(F172="S",IFERROR(VLOOKUP(C172,'BG 2022'!$A$5:$E$300,3,FALSE),0),0)</f>
        <v>0</v>
      </c>
      <c r="H172" s="101"/>
      <c r="I172" s="102">
        <f>IF(F172="S",IFERROR(VLOOKUP(C172,'BG 2022'!$A$5:$E$300,4,FALSE),0),0)</f>
        <v>0</v>
      </c>
      <c r="J172" s="101"/>
    </row>
    <row r="173" spans="1:10">
      <c r="A173" s="204" t="s">
        <v>3</v>
      </c>
      <c r="B173" s="205" t="s">
        <v>256</v>
      </c>
      <c r="C173" s="206">
        <v>1140260123</v>
      </c>
      <c r="D173" s="207" t="s">
        <v>510</v>
      </c>
      <c r="E173" s="208" t="s">
        <v>6</v>
      </c>
      <c r="F173" s="209" t="s">
        <v>910</v>
      </c>
      <c r="G173" s="100">
        <f>IF(F173="S",IFERROR(VLOOKUP(C173,'BG 2022'!$A$5:$E$300,3,FALSE),0),0)</f>
        <v>0</v>
      </c>
      <c r="H173" s="101"/>
      <c r="I173" s="102">
        <f>IF(F173="S",IFERROR(VLOOKUP(C173,'BG 2022'!$A$5:$E$300,4,FALSE),0),0)</f>
        <v>0</v>
      </c>
      <c r="J173" s="101"/>
    </row>
    <row r="174" spans="1:10">
      <c r="A174" s="204" t="s">
        <v>3</v>
      </c>
      <c r="B174" s="205" t="s">
        <v>256</v>
      </c>
      <c r="C174" s="206">
        <v>1140260124</v>
      </c>
      <c r="D174" s="207" t="s">
        <v>511</v>
      </c>
      <c r="E174" s="208" t="s">
        <v>69</v>
      </c>
      <c r="F174" s="209" t="s">
        <v>910</v>
      </c>
      <c r="G174" s="100">
        <f>IF(F174="S",IFERROR(VLOOKUP(C174,'BG 2022'!$A$5:$E$300,3,FALSE),0),0)</f>
        <v>0</v>
      </c>
      <c r="H174" s="101"/>
      <c r="I174" s="102">
        <f>IF(F174="S",IFERROR(VLOOKUP(C174,'BG 2022'!$A$5:$E$300,4,FALSE),0),0)</f>
        <v>0</v>
      </c>
      <c r="J174" s="101"/>
    </row>
    <row r="175" spans="1:10">
      <c r="A175" s="204" t="s">
        <v>3</v>
      </c>
      <c r="B175" s="205" t="s">
        <v>256</v>
      </c>
      <c r="C175" s="206">
        <v>1140260125</v>
      </c>
      <c r="D175" s="207" t="s">
        <v>512</v>
      </c>
      <c r="E175" s="208" t="s">
        <v>6</v>
      </c>
      <c r="F175" s="209" t="s">
        <v>910</v>
      </c>
      <c r="G175" s="100">
        <f>IF(F175="S",IFERROR(VLOOKUP(C175,'BG 2022'!$A$5:$E$300,3,FALSE),0),0)</f>
        <v>0</v>
      </c>
      <c r="H175" s="101"/>
      <c r="I175" s="102">
        <f>IF(F175="S",IFERROR(VLOOKUP(C175,'BG 2022'!$A$5:$E$300,4,FALSE),0),0)</f>
        <v>0</v>
      </c>
      <c r="J175" s="101"/>
    </row>
    <row r="176" spans="1:10">
      <c r="A176" s="204" t="s">
        <v>3</v>
      </c>
      <c r="B176" s="205" t="s">
        <v>256</v>
      </c>
      <c r="C176" s="206">
        <v>1140260126</v>
      </c>
      <c r="D176" s="207" t="s">
        <v>513</v>
      </c>
      <c r="E176" s="208" t="s">
        <v>69</v>
      </c>
      <c r="F176" s="209" t="s">
        <v>910</v>
      </c>
      <c r="G176" s="100">
        <f>IF(F176="S",IFERROR(VLOOKUP(C176,'BG 2022'!$A$5:$E$300,3,FALSE),0),0)</f>
        <v>0</v>
      </c>
      <c r="H176" s="101"/>
      <c r="I176" s="102">
        <f>IF(F176="S",IFERROR(VLOOKUP(C176,'BG 2022'!$A$5:$E$300,4,FALSE),0),0)</f>
        <v>0</v>
      </c>
      <c r="J176" s="101"/>
    </row>
    <row r="177" spans="1:10" s="76" customFormat="1">
      <c r="A177" s="91" t="s">
        <v>3</v>
      </c>
      <c r="B177" s="92" t="s">
        <v>256</v>
      </c>
      <c r="C177" s="93">
        <v>11402602</v>
      </c>
      <c r="D177" s="94" t="s">
        <v>514</v>
      </c>
      <c r="E177" s="95" t="s">
        <v>6</v>
      </c>
      <c r="F177" s="96" t="s">
        <v>909</v>
      </c>
      <c r="G177" s="97">
        <f>IF(F177="S",IFERROR(VLOOKUP(C177,'BG 2022'!$A$5:$E$300,3,FALSE),0),0)</f>
        <v>0</v>
      </c>
      <c r="H177" s="98"/>
      <c r="I177" s="99">
        <f>IF(F177="S",IFERROR(VLOOKUP(C177,'BG 2022'!$A$5:$E$300,4,FALSE),0),0)</f>
        <v>0</v>
      </c>
      <c r="J177" s="98"/>
    </row>
    <row r="178" spans="1:10">
      <c r="A178" s="204" t="s">
        <v>3</v>
      </c>
      <c r="B178" s="205" t="s">
        <v>256</v>
      </c>
      <c r="C178" s="206">
        <v>1140260201</v>
      </c>
      <c r="D178" s="207" t="s">
        <v>515</v>
      </c>
      <c r="E178" s="208" t="s">
        <v>6</v>
      </c>
      <c r="F178" s="209" t="s">
        <v>910</v>
      </c>
      <c r="G178" s="100">
        <f>IF(F178="S",IFERROR(VLOOKUP(C178,'BG 2022'!$A$5:$E$300,3,FALSE),0),0)</f>
        <v>0</v>
      </c>
      <c r="H178" s="101"/>
      <c r="I178" s="102">
        <f>IF(F178="S",IFERROR(VLOOKUP(C178,'BG 2022'!$A$5:$E$300,4,FALSE),0),0)</f>
        <v>0</v>
      </c>
      <c r="J178" s="101"/>
    </row>
    <row r="179" spans="1:10">
      <c r="A179" s="204" t="s">
        <v>3</v>
      </c>
      <c r="B179" s="205" t="s">
        <v>256</v>
      </c>
      <c r="C179" s="206">
        <v>1140260202</v>
      </c>
      <c r="D179" s="207" t="s">
        <v>516</v>
      </c>
      <c r="E179" s="208" t="s">
        <v>69</v>
      </c>
      <c r="F179" s="209" t="s">
        <v>910</v>
      </c>
      <c r="G179" s="100">
        <f>IF(F179="S",IFERROR(VLOOKUP(C179,'BG 2022'!$A$5:$E$300,3,FALSE),0),0)</f>
        <v>0</v>
      </c>
      <c r="H179" s="101"/>
      <c r="I179" s="102">
        <f>IF(F179="S",IFERROR(VLOOKUP(C179,'BG 2022'!$A$5:$E$300,4,FALSE),0),0)</f>
        <v>0</v>
      </c>
      <c r="J179" s="101"/>
    </row>
    <row r="180" spans="1:10">
      <c r="A180" s="204" t="s">
        <v>3</v>
      </c>
      <c r="B180" s="205" t="s">
        <v>256</v>
      </c>
      <c r="C180" s="206">
        <v>1140260203</v>
      </c>
      <c r="D180" s="207" t="s">
        <v>517</v>
      </c>
      <c r="E180" s="208" t="s">
        <v>6</v>
      </c>
      <c r="F180" s="209" t="s">
        <v>910</v>
      </c>
      <c r="G180" s="100">
        <f>IF(F180="S",IFERROR(VLOOKUP(C180,'BG 2022'!$A$5:$E$300,3,FALSE),0),0)</f>
        <v>0</v>
      </c>
      <c r="H180" s="101"/>
      <c r="I180" s="102">
        <f>IF(F180="S",IFERROR(VLOOKUP(C180,'BG 2022'!$A$5:$E$300,4,FALSE),0),0)</f>
        <v>0</v>
      </c>
      <c r="J180" s="101"/>
    </row>
    <row r="181" spans="1:10">
      <c r="A181" s="204" t="s">
        <v>3</v>
      </c>
      <c r="B181" s="205" t="s">
        <v>256</v>
      </c>
      <c r="C181" s="206">
        <v>1140260204</v>
      </c>
      <c r="D181" s="207" t="s">
        <v>518</v>
      </c>
      <c r="E181" s="208" t="s">
        <v>69</v>
      </c>
      <c r="F181" s="209" t="s">
        <v>910</v>
      </c>
      <c r="G181" s="100">
        <f>IF(F181="S",IFERROR(VLOOKUP(C181,'BG 2022'!$A$5:$E$300,3,FALSE),0),0)</f>
        <v>0</v>
      </c>
      <c r="H181" s="101"/>
      <c r="I181" s="102">
        <f>IF(F181="S",IFERROR(VLOOKUP(C181,'BG 2022'!$A$5:$E$300,4,FALSE),0),0)</f>
        <v>0</v>
      </c>
      <c r="J181" s="101"/>
    </row>
    <row r="182" spans="1:10">
      <c r="A182" s="204" t="s">
        <v>3</v>
      </c>
      <c r="B182" s="205" t="s">
        <v>256</v>
      </c>
      <c r="C182" s="206">
        <v>1140260205</v>
      </c>
      <c r="D182" s="207" t="s">
        <v>519</v>
      </c>
      <c r="E182" s="208" t="s">
        <v>6</v>
      </c>
      <c r="F182" s="209" t="s">
        <v>910</v>
      </c>
      <c r="G182" s="100">
        <f>IF(F182="S",IFERROR(VLOOKUP(C182,'BG 2022'!$A$5:$E$300,3,FALSE),0),0)</f>
        <v>-1281484932</v>
      </c>
      <c r="H182" s="101"/>
      <c r="I182" s="102">
        <f>IF(F182="S",IFERROR(VLOOKUP(C182,'BG 2022'!$A$5:$E$300,4,FALSE),0),0)</f>
        <v>-181029.59000000003</v>
      </c>
      <c r="J182" s="101"/>
    </row>
    <row r="183" spans="1:10">
      <c r="A183" s="204" t="s">
        <v>3</v>
      </c>
      <c r="B183" s="205"/>
      <c r="C183" s="206">
        <v>1140260206</v>
      </c>
      <c r="D183" s="207" t="s">
        <v>520</v>
      </c>
      <c r="E183" s="208" t="s">
        <v>69</v>
      </c>
      <c r="F183" s="209" t="s">
        <v>910</v>
      </c>
      <c r="G183" s="100">
        <f>IF(F183="S",IFERROR(VLOOKUP(C183,'BG 2022'!$A$5:$E$300,3,FALSE),0),0)</f>
        <v>0</v>
      </c>
      <c r="H183" s="101"/>
      <c r="I183" s="102">
        <f>IF(F183="S",IFERROR(VLOOKUP(C183,'BG 2022'!$A$5:$E$300,4,FALSE),0),0)</f>
        <v>0</v>
      </c>
      <c r="J183" s="101"/>
    </row>
    <row r="184" spans="1:10">
      <c r="A184" s="204" t="s">
        <v>3</v>
      </c>
      <c r="B184" s="205"/>
      <c r="C184" s="206">
        <v>1140260207</v>
      </c>
      <c r="D184" s="207" t="s">
        <v>521</v>
      </c>
      <c r="E184" s="208" t="s">
        <v>6</v>
      </c>
      <c r="F184" s="209" t="s">
        <v>910</v>
      </c>
      <c r="G184" s="100">
        <f>IF(F184="S",IFERROR(VLOOKUP(C184,'BG 2022'!$A$5:$E$300,3,FALSE),0),0)</f>
        <v>0</v>
      </c>
      <c r="H184" s="101"/>
      <c r="I184" s="102">
        <f>IF(F184="S",IFERROR(VLOOKUP(C184,'BG 2022'!$A$5:$E$300,4,FALSE),0),0)</f>
        <v>0</v>
      </c>
      <c r="J184" s="101"/>
    </row>
    <row r="185" spans="1:10">
      <c r="A185" s="204" t="s">
        <v>3</v>
      </c>
      <c r="B185" s="205"/>
      <c r="C185" s="206">
        <v>1140260208</v>
      </c>
      <c r="D185" s="207" t="s">
        <v>522</v>
      </c>
      <c r="E185" s="208" t="s">
        <v>69</v>
      </c>
      <c r="F185" s="209" t="s">
        <v>910</v>
      </c>
      <c r="G185" s="100">
        <f>IF(F185="S",IFERROR(VLOOKUP(C185,'BG 2022'!$A$5:$E$300,3,FALSE),0),0)</f>
        <v>0</v>
      </c>
      <c r="H185" s="101"/>
      <c r="I185" s="102">
        <f>IF(F185="S",IFERROR(VLOOKUP(C185,'BG 2022'!$A$5:$E$300,4,FALSE),0),0)</f>
        <v>0</v>
      </c>
      <c r="J185" s="101"/>
    </row>
    <row r="186" spans="1:10">
      <c r="A186" s="204" t="s">
        <v>3</v>
      </c>
      <c r="B186" s="205"/>
      <c r="C186" s="206">
        <v>1140260209</v>
      </c>
      <c r="D186" s="207" t="s">
        <v>523</v>
      </c>
      <c r="E186" s="208" t="s">
        <v>6</v>
      </c>
      <c r="F186" s="209" t="s">
        <v>910</v>
      </c>
      <c r="G186" s="100">
        <f>IF(F186="S",IFERROR(VLOOKUP(C186,'BG 2022'!$A$5:$E$300,3,FALSE),0),0)</f>
        <v>0</v>
      </c>
      <c r="H186" s="101"/>
      <c r="I186" s="102">
        <f>IF(F186="S",IFERROR(VLOOKUP(C186,'BG 2022'!$A$5:$E$300,4,FALSE),0),0)</f>
        <v>0</v>
      </c>
      <c r="J186" s="101"/>
    </row>
    <row r="187" spans="1:10">
      <c r="A187" s="204" t="s">
        <v>3</v>
      </c>
      <c r="B187" s="205"/>
      <c r="C187" s="206">
        <v>1140260210</v>
      </c>
      <c r="D187" s="207" t="s">
        <v>524</v>
      </c>
      <c r="E187" s="208" t="s">
        <v>69</v>
      </c>
      <c r="F187" s="209" t="s">
        <v>910</v>
      </c>
      <c r="G187" s="100">
        <f>IF(F187="S",IFERROR(VLOOKUP(C187,'BG 2022'!$A$5:$E$300,3,FALSE),0),0)</f>
        <v>0</v>
      </c>
      <c r="H187" s="101"/>
      <c r="I187" s="102">
        <f>IF(F187="S",IFERROR(VLOOKUP(C187,'BG 2022'!$A$5:$E$300,4,FALSE),0),0)</f>
        <v>0</v>
      </c>
      <c r="J187" s="101"/>
    </row>
    <row r="188" spans="1:10">
      <c r="A188" s="204" t="s">
        <v>3</v>
      </c>
      <c r="B188" s="205"/>
      <c r="C188" s="206">
        <v>1140260211</v>
      </c>
      <c r="D188" s="207" t="s">
        <v>525</v>
      </c>
      <c r="E188" s="208" t="s">
        <v>6</v>
      </c>
      <c r="F188" s="209" t="s">
        <v>910</v>
      </c>
      <c r="G188" s="100">
        <f>IF(F188="S",IFERROR(VLOOKUP(C188,'BG 2022'!$A$5:$E$300,3,FALSE),0),0)</f>
        <v>0</v>
      </c>
      <c r="H188" s="101"/>
      <c r="I188" s="102">
        <f>IF(F188="S",IFERROR(VLOOKUP(C188,'BG 2022'!$A$5:$E$300,4,FALSE),0),0)</f>
        <v>0</v>
      </c>
      <c r="J188" s="101"/>
    </row>
    <row r="189" spans="1:10">
      <c r="A189" s="204" t="s">
        <v>3</v>
      </c>
      <c r="B189" s="205"/>
      <c r="C189" s="206">
        <v>1140260212</v>
      </c>
      <c r="D189" s="207" t="s">
        <v>526</v>
      </c>
      <c r="E189" s="208" t="s">
        <v>69</v>
      </c>
      <c r="F189" s="209" t="s">
        <v>910</v>
      </c>
      <c r="G189" s="100">
        <f>IF(F189="S",IFERROR(VLOOKUP(C189,'BG 2022'!$A$5:$E$300,3,FALSE),0),0)</f>
        <v>0</v>
      </c>
      <c r="H189" s="101"/>
      <c r="I189" s="102">
        <f>IF(F189="S",IFERROR(VLOOKUP(C189,'BG 2022'!$A$5:$E$300,4,FALSE),0),0)</f>
        <v>0</v>
      </c>
      <c r="J189" s="101"/>
    </row>
    <row r="190" spans="1:10">
      <c r="A190" s="204" t="s">
        <v>3</v>
      </c>
      <c r="B190" s="205"/>
      <c r="C190" s="206">
        <v>1140260213</v>
      </c>
      <c r="D190" s="207" t="s">
        <v>527</v>
      </c>
      <c r="E190" s="208" t="s">
        <v>6</v>
      </c>
      <c r="F190" s="209" t="s">
        <v>910</v>
      </c>
      <c r="G190" s="100">
        <f>IF(F190="S",IFERROR(VLOOKUP(C190,'BG 2022'!$A$5:$E$300,3,FALSE),0),0)</f>
        <v>0</v>
      </c>
      <c r="H190" s="101"/>
      <c r="I190" s="102">
        <f>IF(F190="S",IFERROR(VLOOKUP(C190,'BG 2022'!$A$5:$E$300,4,FALSE),0),0)</f>
        <v>0</v>
      </c>
      <c r="J190" s="101"/>
    </row>
    <row r="191" spans="1:10">
      <c r="A191" s="204" t="s">
        <v>3</v>
      </c>
      <c r="B191" s="205"/>
      <c r="C191" s="206">
        <v>1140260214</v>
      </c>
      <c r="D191" s="207" t="s">
        <v>528</v>
      </c>
      <c r="E191" s="208" t="s">
        <v>69</v>
      </c>
      <c r="F191" s="209" t="s">
        <v>910</v>
      </c>
      <c r="G191" s="100">
        <f>IF(F191="S",IFERROR(VLOOKUP(C191,'BG 2022'!$A$5:$E$300,3,FALSE),0),0)</f>
        <v>0</v>
      </c>
      <c r="H191" s="101"/>
      <c r="I191" s="102">
        <f>IF(F191="S",IFERROR(VLOOKUP(C191,'BG 2022'!$A$5:$E$300,4,FALSE),0),0)</f>
        <v>0</v>
      </c>
      <c r="J191" s="101"/>
    </row>
    <row r="192" spans="1:10">
      <c r="A192" s="204" t="s">
        <v>3</v>
      </c>
      <c r="B192" s="205"/>
      <c r="C192" s="206">
        <v>1140260215</v>
      </c>
      <c r="D192" s="207" t="s">
        <v>529</v>
      </c>
      <c r="E192" s="208" t="s">
        <v>6</v>
      </c>
      <c r="F192" s="209" t="s">
        <v>910</v>
      </c>
      <c r="G192" s="100">
        <f>IF(F192="S",IFERROR(VLOOKUP(C192,'BG 2022'!$A$5:$E$300,3,FALSE),0),0)</f>
        <v>0</v>
      </c>
      <c r="H192" s="101"/>
      <c r="I192" s="102">
        <f>IF(F192="S",IFERROR(VLOOKUP(C192,'BG 2022'!$A$5:$E$300,4,FALSE),0),0)</f>
        <v>0</v>
      </c>
      <c r="J192" s="101"/>
    </row>
    <row r="193" spans="1:10">
      <c r="A193" s="204" t="s">
        <v>3</v>
      </c>
      <c r="B193" s="205"/>
      <c r="C193" s="206">
        <v>1140260216</v>
      </c>
      <c r="D193" s="207" t="s">
        <v>530</v>
      </c>
      <c r="E193" s="208" t="s">
        <v>69</v>
      </c>
      <c r="F193" s="209" t="s">
        <v>910</v>
      </c>
      <c r="G193" s="100">
        <f>IF(F193="S",IFERROR(VLOOKUP(C193,'BG 2022'!$A$5:$E$300,3,FALSE),0),0)</f>
        <v>0</v>
      </c>
      <c r="H193" s="101"/>
      <c r="I193" s="102">
        <f>IF(F193="S",IFERROR(VLOOKUP(C193,'BG 2022'!$A$5:$E$300,4,FALSE),0),0)</f>
        <v>0</v>
      </c>
      <c r="J193" s="101"/>
    </row>
    <row r="194" spans="1:10">
      <c r="A194" s="204" t="s">
        <v>3</v>
      </c>
      <c r="B194" s="205"/>
      <c r="C194" s="206">
        <v>1140260217</v>
      </c>
      <c r="D194" s="207" t="s">
        <v>531</v>
      </c>
      <c r="E194" s="208" t="s">
        <v>6</v>
      </c>
      <c r="F194" s="209" t="s">
        <v>910</v>
      </c>
      <c r="G194" s="100">
        <f>IF(F194="S",IFERROR(VLOOKUP(C194,'BG 2022'!$A$5:$E$300,3,FALSE),0),0)</f>
        <v>0</v>
      </c>
      <c r="H194" s="101"/>
      <c r="I194" s="102">
        <f>IF(F194="S",IFERROR(VLOOKUP(C194,'BG 2022'!$A$5:$E$300,4,FALSE),0),0)</f>
        <v>0</v>
      </c>
      <c r="J194" s="101"/>
    </row>
    <row r="195" spans="1:10">
      <c r="A195" s="204" t="s">
        <v>3</v>
      </c>
      <c r="B195" s="205"/>
      <c r="C195" s="206">
        <v>1140260218</v>
      </c>
      <c r="D195" s="207" t="s">
        <v>532</v>
      </c>
      <c r="E195" s="208" t="s">
        <v>69</v>
      </c>
      <c r="F195" s="209" t="s">
        <v>910</v>
      </c>
      <c r="G195" s="100">
        <f>IF(F195="S",IFERROR(VLOOKUP(C195,'BG 2022'!$A$5:$E$300,3,FALSE),0),0)</f>
        <v>0</v>
      </c>
      <c r="H195" s="101"/>
      <c r="I195" s="102">
        <f>IF(F195="S",IFERROR(VLOOKUP(C195,'BG 2022'!$A$5:$E$300,4,FALSE),0),0)</f>
        <v>0</v>
      </c>
      <c r="J195" s="101"/>
    </row>
    <row r="196" spans="1:10">
      <c r="A196" s="204" t="s">
        <v>3</v>
      </c>
      <c r="B196" s="205"/>
      <c r="C196" s="206">
        <v>1140260219</v>
      </c>
      <c r="D196" s="207" t="s">
        <v>533</v>
      </c>
      <c r="E196" s="208" t="s">
        <v>6</v>
      </c>
      <c r="F196" s="209" t="s">
        <v>910</v>
      </c>
      <c r="G196" s="100">
        <f>IF(F196="S",IFERROR(VLOOKUP(C196,'BG 2022'!$A$5:$E$300,3,FALSE),0),0)</f>
        <v>0</v>
      </c>
      <c r="H196" s="101"/>
      <c r="I196" s="102">
        <f>IF(F196="S",IFERROR(VLOOKUP(C196,'BG 2022'!$A$5:$E$300,4,FALSE),0),0)</f>
        <v>0</v>
      </c>
      <c r="J196" s="101"/>
    </row>
    <row r="197" spans="1:10">
      <c r="A197" s="204" t="s">
        <v>3</v>
      </c>
      <c r="B197" s="205"/>
      <c r="C197" s="206">
        <v>1140260220</v>
      </c>
      <c r="D197" s="207" t="s">
        <v>534</v>
      </c>
      <c r="E197" s="208" t="s">
        <v>69</v>
      </c>
      <c r="F197" s="209" t="s">
        <v>910</v>
      </c>
      <c r="G197" s="100">
        <f>IF(F197="S",IFERROR(VLOOKUP(C197,'BG 2022'!$A$5:$E$300,3,FALSE),0),0)</f>
        <v>0</v>
      </c>
      <c r="H197" s="101"/>
      <c r="I197" s="102">
        <f>IF(F197="S",IFERROR(VLOOKUP(C197,'BG 2022'!$A$5:$E$300,4,FALSE),0),0)</f>
        <v>0</v>
      </c>
      <c r="J197" s="101"/>
    </row>
    <row r="198" spans="1:10">
      <c r="A198" s="204" t="s">
        <v>3</v>
      </c>
      <c r="B198" s="205"/>
      <c r="C198" s="206">
        <v>1140260221</v>
      </c>
      <c r="D198" s="207" t="s">
        <v>535</v>
      </c>
      <c r="E198" s="208" t="s">
        <v>6</v>
      </c>
      <c r="F198" s="209" t="s">
        <v>910</v>
      </c>
      <c r="G198" s="100">
        <f>IF(F198="S",IFERROR(VLOOKUP(C198,'BG 2022'!$A$5:$E$300,3,FALSE),0),0)</f>
        <v>0</v>
      </c>
      <c r="H198" s="101"/>
      <c r="I198" s="102">
        <f>IF(F198="S",IFERROR(VLOOKUP(C198,'BG 2022'!$A$5:$E$300,4,FALSE),0),0)</f>
        <v>0</v>
      </c>
      <c r="J198" s="101"/>
    </row>
    <row r="199" spans="1:10">
      <c r="A199" s="204" t="s">
        <v>3</v>
      </c>
      <c r="B199" s="205"/>
      <c r="C199" s="206">
        <v>1140260222</v>
      </c>
      <c r="D199" s="207" t="s">
        <v>536</v>
      </c>
      <c r="E199" s="208" t="s">
        <v>69</v>
      </c>
      <c r="F199" s="209" t="s">
        <v>910</v>
      </c>
      <c r="G199" s="100">
        <f>IF(F199="S",IFERROR(VLOOKUP(C199,'BG 2022'!$A$5:$E$300,3,FALSE),0),0)</f>
        <v>0</v>
      </c>
      <c r="H199" s="101"/>
      <c r="I199" s="102">
        <f>IF(F199="S",IFERROR(VLOOKUP(C199,'BG 2022'!$A$5:$E$300,4,FALSE),0),0)</f>
        <v>0</v>
      </c>
      <c r="J199" s="101"/>
    </row>
    <row r="200" spans="1:10">
      <c r="A200" s="204" t="s">
        <v>3</v>
      </c>
      <c r="B200" s="205"/>
      <c r="C200" s="206">
        <v>1140260223</v>
      </c>
      <c r="D200" s="207" t="s">
        <v>537</v>
      </c>
      <c r="E200" s="208" t="s">
        <v>6</v>
      </c>
      <c r="F200" s="209" t="s">
        <v>910</v>
      </c>
      <c r="G200" s="100">
        <f>IF(F200="S",IFERROR(VLOOKUP(C200,'BG 2022'!$A$5:$E$300,3,FALSE),0),0)</f>
        <v>0</v>
      </c>
      <c r="H200" s="101"/>
      <c r="I200" s="102">
        <f>IF(F200="S",IFERROR(VLOOKUP(C200,'BG 2022'!$A$5:$E$300,4,FALSE),0),0)</f>
        <v>0</v>
      </c>
      <c r="J200" s="101"/>
    </row>
    <row r="201" spans="1:10">
      <c r="A201" s="204" t="s">
        <v>3</v>
      </c>
      <c r="B201" s="205"/>
      <c r="C201" s="206">
        <v>1140260224</v>
      </c>
      <c r="D201" s="207" t="s">
        <v>538</v>
      </c>
      <c r="E201" s="208" t="s">
        <v>69</v>
      </c>
      <c r="F201" s="209" t="s">
        <v>910</v>
      </c>
      <c r="G201" s="100">
        <f>IF(F201="S",IFERROR(VLOOKUP(C201,'BG 2022'!$A$5:$E$300,3,FALSE),0),0)</f>
        <v>0</v>
      </c>
      <c r="H201" s="101"/>
      <c r="I201" s="102">
        <f>IF(F201="S",IFERROR(VLOOKUP(C201,'BG 2022'!$A$5:$E$300,4,FALSE),0),0)</f>
        <v>0</v>
      </c>
      <c r="J201" s="101"/>
    </row>
    <row r="202" spans="1:10">
      <c r="A202" s="204" t="s">
        <v>3</v>
      </c>
      <c r="B202" s="205"/>
      <c r="C202" s="206">
        <v>1140260225</v>
      </c>
      <c r="D202" s="207" t="s">
        <v>539</v>
      </c>
      <c r="E202" s="208" t="s">
        <v>6</v>
      </c>
      <c r="F202" s="209" t="s">
        <v>910</v>
      </c>
      <c r="G202" s="100">
        <f>IF(F202="S",IFERROR(VLOOKUP(C202,'BG 2022'!$A$5:$E$300,3,FALSE),0),0)</f>
        <v>0</v>
      </c>
      <c r="H202" s="101"/>
      <c r="I202" s="102">
        <f>IF(F202="S",IFERROR(VLOOKUP(C202,'BG 2022'!$A$5:$E$300,4,FALSE),0),0)</f>
        <v>0</v>
      </c>
      <c r="J202" s="101"/>
    </row>
    <row r="203" spans="1:10">
      <c r="A203" s="204" t="s">
        <v>3</v>
      </c>
      <c r="B203" s="205"/>
      <c r="C203" s="206">
        <v>1140260226</v>
      </c>
      <c r="D203" s="207" t="s">
        <v>540</v>
      </c>
      <c r="E203" s="208" t="s">
        <v>69</v>
      </c>
      <c r="F203" s="209" t="s">
        <v>910</v>
      </c>
      <c r="G203" s="100">
        <f>IF(F203="S",IFERROR(VLOOKUP(C203,'BG 2022'!$A$5:$E$300,3,FALSE),0),0)</f>
        <v>0</v>
      </c>
      <c r="H203" s="101"/>
      <c r="I203" s="102">
        <f>IF(F203="S",IFERROR(VLOOKUP(C203,'BG 2022'!$A$5:$E$300,4,FALSE),0),0)</f>
        <v>0</v>
      </c>
      <c r="J203" s="101"/>
    </row>
    <row r="204" spans="1:10" s="76" customFormat="1">
      <c r="A204" s="91" t="s">
        <v>3</v>
      </c>
      <c r="B204" s="92"/>
      <c r="C204" s="93">
        <v>114027</v>
      </c>
      <c r="D204" s="94" t="s">
        <v>541</v>
      </c>
      <c r="E204" s="95" t="s">
        <v>6</v>
      </c>
      <c r="F204" s="96" t="s">
        <v>909</v>
      </c>
      <c r="G204" s="97">
        <f>IF(F204="S",IFERROR(VLOOKUP(C204,'BG 2022'!$A$5:$E$300,3,FALSE),0),0)</f>
        <v>0</v>
      </c>
      <c r="H204" s="98"/>
      <c r="I204" s="99">
        <f>IF(F204="S",IFERROR(VLOOKUP(C204,'BG 2022'!$A$5:$E$300,4,FALSE),0),0)</f>
        <v>0</v>
      </c>
      <c r="J204" s="98"/>
    </row>
    <row r="205" spans="1:10">
      <c r="A205" s="204" t="s">
        <v>3</v>
      </c>
      <c r="B205" s="205"/>
      <c r="C205" s="206">
        <v>11402701</v>
      </c>
      <c r="D205" s="207" t="s">
        <v>542</v>
      </c>
      <c r="E205" s="208" t="s">
        <v>6</v>
      </c>
      <c r="F205" s="209" t="s">
        <v>910</v>
      </c>
      <c r="G205" s="100">
        <f>IF(F205="S",IFERROR(VLOOKUP(C205,'BG 2022'!$A$5:$E$300,3,FALSE),0),0)</f>
        <v>0</v>
      </c>
      <c r="H205" s="101"/>
      <c r="I205" s="102">
        <f>IF(F205="S",IFERROR(VLOOKUP(C205,'BG 2022'!$A$5:$E$300,4,FALSE),0),0)</f>
        <v>0</v>
      </c>
      <c r="J205" s="101"/>
    </row>
    <row r="206" spans="1:10" s="76" customFormat="1">
      <c r="A206" s="91" t="s">
        <v>3</v>
      </c>
      <c r="B206" s="92"/>
      <c r="C206" s="93">
        <v>11406</v>
      </c>
      <c r="D206" s="94" t="s">
        <v>543</v>
      </c>
      <c r="E206" s="95" t="s">
        <v>6</v>
      </c>
      <c r="F206" s="96" t="s">
        <v>909</v>
      </c>
      <c r="G206" s="97">
        <f>IF(F206="S",IFERROR(VLOOKUP(C206,'BG 2022'!$A$5:$E$300,3,FALSE),0),0)</f>
        <v>0</v>
      </c>
      <c r="H206" s="98"/>
      <c r="I206" s="99">
        <f>IF(F206="S",IFERROR(VLOOKUP(C206,'BG 2022'!$A$5:$E$300,4,FALSE),0),0)</f>
        <v>0</v>
      </c>
      <c r="J206" s="98"/>
    </row>
    <row r="207" spans="1:10" s="76" customFormat="1">
      <c r="A207" s="91" t="s">
        <v>3</v>
      </c>
      <c r="B207" s="92"/>
      <c r="C207" s="93">
        <v>114061</v>
      </c>
      <c r="D207" s="94" t="s">
        <v>544</v>
      </c>
      <c r="E207" s="95" t="s">
        <v>6</v>
      </c>
      <c r="F207" s="96" t="s">
        <v>909</v>
      </c>
      <c r="G207" s="97">
        <f>IF(F207="S",IFERROR(VLOOKUP(C207,'BG 2022'!$A$5:$E$300,3,FALSE),0),0)</f>
        <v>0</v>
      </c>
      <c r="H207" s="98"/>
      <c r="I207" s="99">
        <f>IF(F207="S",IFERROR(VLOOKUP(C207,'BG 2022'!$A$5:$E$300,4,FALSE),0),0)</f>
        <v>0</v>
      </c>
      <c r="J207" s="98"/>
    </row>
    <row r="208" spans="1:10">
      <c r="A208" s="204" t="s">
        <v>3</v>
      </c>
      <c r="B208" s="205"/>
      <c r="C208" s="206">
        <v>11406101</v>
      </c>
      <c r="D208" s="207" t="s">
        <v>545</v>
      </c>
      <c r="E208" s="208" t="s">
        <v>6</v>
      </c>
      <c r="F208" s="209" t="s">
        <v>910</v>
      </c>
      <c r="G208" s="100">
        <f>IF(F208="S",IFERROR(VLOOKUP(C208,'BG 2022'!$A$5:$E$300,3,FALSE),0),0)</f>
        <v>0</v>
      </c>
      <c r="H208" s="101"/>
      <c r="I208" s="102">
        <f>IF(F208="S",IFERROR(VLOOKUP(C208,'BG 2022'!$A$5:$E$300,4,FALSE),0),0)</f>
        <v>0</v>
      </c>
      <c r="J208" s="101"/>
    </row>
    <row r="209" spans="1:10">
      <c r="A209" s="204" t="s">
        <v>3</v>
      </c>
      <c r="B209" s="205"/>
      <c r="C209" s="206">
        <v>11406102</v>
      </c>
      <c r="D209" s="207" t="s">
        <v>546</v>
      </c>
      <c r="E209" s="208" t="s">
        <v>69</v>
      </c>
      <c r="F209" s="209" t="s">
        <v>910</v>
      </c>
      <c r="G209" s="100">
        <f>IF(F209="S",IFERROR(VLOOKUP(C209,'BG 2022'!$A$5:$E$300,3,FALSE),0),0)</f>
        <v>0</v>
      </c>
      <c r="H209" s="101"/>
      <c r="I209" s="102">
        <f>IF(F209="S",IFERROR(VLOOKUP(C209,'BG 2022'!$A$5:$E$300,4,FALSE),0),0)</f>
        <v>0</v>
      </c>
      <c r="J209" s="101"/>
    </row>
    <row r="210" spans="1:10" s="76" customFormat="1">
      <c r="A210" s="91" t="s">
        <v>3</v>
      </c>
      <c r="B210" s="92"/>
      <c r="C210" s="93">
        <v>114062</v>
      </c>
      <c r="D210" s="94" t="s">
        <v>547</v>
      </c>
      <c r="E210" s="95" t="s">
        <v>6</v>
      </c>
      <c r="F210" s="96" t="s">
        <v>909</v>
      </c>
      <c r="G210" s="97">
        <f>IF(F210="S",IFERROR(VLOOKUP(C210,'BG 2022'!$A$5:$E$300,3,FALSE),0),0)</f>
        <v>0</v>
      </c>
      <c r="H210" s="98"/>
      <c r="I210" s="99">
        <f>IF(F210="S",IFERROR(VLOOKUP(C210,'BG 2022'!$A$5:$E$300,4,FALSE),0),0)</f>
        <v>0</v>
      </c>
      <c r="J210" s="98"/>
    </row>
    <row r="211" spans="1:10">
      <c r="A211" s="204" t="s">
        <v>3</v>
      </c>
      <c r="B211" s="205"/>
      <c r="C211" s="206">
        <v>11406201</v>
      </c>
      <c r="D211" s="207" t="s">
        <v>400</v>
      </c>
      <c r="E211" s="208" t="s">
        <v>6</v>
      </c>
      <c r="F211" s="209" t="s">
        <v>910</v>
      </c>
      <c r="G211" s="100">
        <f>IF(F211="S",IFERROR(VLOOKUP(C211,'BG 2022'!$A$5:$E$300,3,FALSE),0),0)</f>
        <v>0</v>
      </c>
      <c r="H211" s="101"/>
      <c r="I211" s="102">
        <f>IF(F211="S",IFERROR(VLOOKUP(C211,'BG 2022'!$A$5:$E$300,4,FALSE),0),0)</f>
        <v>0</v>
      </c>
      <c r="J211" s="101"/>
    </row>
    <row r="212" spans="1:10">
      <c r="A212" s="204" t="s">
        <v>3</v>
      </c>
      <c r="B212" s="205"/>
      <c r="C212" s="206">
        <v>11406202</v>
      </c>
      <c r="D212" s="207" t="s">
        <v>401</v>
      </c>
      <c r="E212" s="208" t="s">
        <v>69</v>
      </c>
      <c r="F212" s="209" t="s">
        <v>910</v>
      </c>
      <c r="G212" s="100">
        <f>IF(F212="S",IFERROR(VLOOKUP(C212,'BG 2022'!$A$5:$E$300,3,FALSE),0),0)</f>
        <v>0</v>
      </c>
      <c r="H212" s="101"/>
      <c r="I212" s="102">
        <f>IF(F212="S",IFERROR(VLOOKUP(C212,'BG 2022'!$A$5:$E$300,4,FALSE),0),0)</f>
        <v>0</v>
      </c>
      <c r="J212" s="101"/>
    </row>
    <row r="213" spans="1:10">
      <c r="A213" s="204" t="s">
        <v>3</v>
      </c>
      <c r="B213" s="205"/>
      <c r="C213" s="206">
        <v>11406203</v>
      </c>
      <c r="D213" s="207" t="s">
        <v>403</v>
      </c>
      <c r="E213" s="208" t="s">
        <v>6</v>
      </c>
      <c r="F213" s="209" t="s">
        <v>910</v>
      </c>
      <c r="G213" s="100">
        <f>IF(F213="S",IFERROR(VLOOKUP(C213,'BG 2022'!$A$5:$E$300,3,FALSE),0),0)</f>
        <v>0</v>
      </c>
      <c r="H213" s="101"/>
      <c r="I213" s="102">
        <f>IF(F213="S",IFERROR(VLOOKUP(C213,'BG 2022'!$A$5:$E$300,4,FALSE),0),0)</f>
        <v>0</v>
      </c>
      <c r="J213" s="101"/>
    </row>
    <row r="214" spans="1:10">
      <c r="A214" s="204" t="s">
        <v>3</v>
      </c>
      <c r="B214" s="205"/>
      <c r="C214" s="206">
        <v>11406204</v>
      </c>
      <c r="D214" s="207" t="s">
        <v>404</v>
      </c>
      <c r="E214" s="208" t="s">
        <v>69</v>
      </c>
      <c r="F214" s="209" t="s">
        <v>910</v>
      </c>
      <c r="G214" s="100">
        <f>IF(F214="S",IFERROR(VLOOKUP(C214,'BG 2022'!$A$5:$E$300,3,FALSE),0),0)</f>
        <v>0</v>
      </c>
      <c r="H214" s="101"/>
      <c r="I214" s="102">
        <f>IF(F214="S",IFERROR(VLOOKUP(C214,'BG 2022'!$A$5:$E$300,4,FALSE),0),0)</f>
        <v>0</v>
      </c>
      <c r="J214" s="101"/>
    </row>
    <row r="215" spans="1:10">
      <c r="A215" s="204" t="s">
        <v>3</v>
      </c>
      <c r="B215" s="205"/>
      <c r="C215" s="206">
        <v>11406205</v>
      </c>
      <c r="D215" s="207" t="s">
        <v>406</v>
      </c>
      <c r="E215" s="208" t="s">
        <v>6</v>
      </c>
      <c r="F215" s="209" t="s">
        <v>910</v>
      </c>
      <c r="G215" s="100">
        <f>IF(F215="S",IFERROR(VLOOKUP(C215,'BG 2022'!$A$5:$E$300,3,FALSE),0),0)</f>
        <v>0</v>
      </c>
      <c r="H215" s="101"/>
      <c r="I215" s="102">
        <f>IF(F215="S",IFERROR(VLOOKUP(C215,'BG 2022'!$A$5:$E$300,4,FALSE),0),0)</f>
        <v>0</v>
      </c>
      <c r="J215" s="101"/>
    </row>
    <row r="216" spans="1:10">
      <c r="A216" s="204" t="s">
        <v>3</v>
      </c>
      <c r="B216" s="205"/>
      <c r="C216" s="206">
        <v>11406206</v>
      </c>
      <c r="D216" s="207" t="s">
        <v>407</v>
      </c>
      <c r="E216" s="208" t="s">
        <v>69</v>
      </c>
      <c r="F216" s="209" t="s">
        <v>910</v>
      </c>
      <c r="G216" s="100">
        <f>IF(F216="S",IFERROR(VLOOKUP(C216,'BG 2022'!$A$5:$E$300,3,FALSE),0),0)</f>
        <v>0</v>
      </c>
      <c r="H216" s="101"/>
      <c r="I216" s="102">
        <f>IF(F216="S",IFERROR(VLOOKUP(C216,'BG 2022'!$A$5:$E$300,4,FALSE),0),0)</f>
        <v>0</v>
      </c>
      <c r="J216" s="101"/>
    </row>
    <row r="217" spans="1:10">
      <c r="A217" s="204" t="s">
        <v>3</v>
      </c>
      <c r="B217" s="205"/>
      <c r="C217" s="206">
        <v>11406207</v>
      </c>
      <c r="D217" s="207" t="s">
        <v>410</v>
      </c>
      <c r="E217" s="208" t="s">
        <v>6</v>
      </c>
      <c r="F217" s="209" t="s">
        <v>910</v>
      </c>
      <c r="G217" s="100">
        <f>IF(F217="S",IFERROR(VLOOKUP(C217,'BG 2022'!$A$5:$E$300,3,FALSE),0),0)</f>
        <v>0</v>
      </c>
      <c r="H217" s="101"/>
      <c r="I217" s="102">
        <f>IF(F217="S",IFERROR(VLOOKUP(C217,'BG 2022'!$A$5:$E$300,4,FALSE),0),0)</f>
        <v>0</v>
      </c>
      <c r="J217" s="101"/>
    </row>
    <row r="218" spans="1:10">
      <c r="A218" s="204" t="s">
        <v>3</v>
      </c>
      <c r="B218" s="205"/>
      <c r="C218" s="206">
        <v>11406208</v>
      </c>
      <c r="D218" s="207" t="s">
        <v>411</v>
      </c>
      <c r="E218" s="208" t="s">
        <v>69</v>
      </c>
      <c r="F218" s="209" t="s">
        <v>910</v>
      </c>
      <c r="G218" s="100">
        <f>IF(F218="S",IFERROR(VLOOKUP(C218,'BG 2022'!$A$5:$E$300,3,FALSE),0),0)</f>
        <v>0</v>
      </c>
      <c r="H218" s="101"/>
      <c r="I218" s="102">
        <f>IF(F218="S",IFERROR(VLOOKUP(C218,'BG 2022'!$A$5:$E$300,4,FALSE),0),0)</f>
        <v>0</v>
      </c>
      <c r="J218" s="101"/>
    </row>
    <row r="219" spans="1:10">
      <c r="A219" s="204" t="s">
        <v>3</v>
      </c>
      <c r="B219" s="205"/>
      <c r="C219" s="206">
        <v>11406209</v>
      </c>
      <c r="D219" s="207" t="s">
        <v>413</v>
      </c>
      <c r="E219" s="208" t="s">
        <v>6</v>
      </c>
      <c r="F219" s="209" t="s">
        <v>910</v>
      </c>
      <c r="G219" s="100">
        <f>IF(F219="S",IFERROR(VLOOKUP(C219,'BG 2022'!$A$5:$E$300,3,FALSE),0),0)</f>
        <v>0</v>
      </c>
      <c r="H219" s="101"/>
      <c r="I219" s="102">
        <f>IF(F219="S",IFERROR(VLOOKUP(C219,'BG 2022'!$A$5:$E$300,4,FALSE),0),0)</f>
        <v>0</v>
      </c>
      <c r="J219" s="101"/>
    </row>
    <row r="220" spans="1:10">
      <c r="A220" s="204" t="s">
        <v>3</v>
      </c>
      <c r="B220" s="205"/>
      <c r="C220" s="206">
        <v>11406210</v>
      </c>
      <c r="D220" s="207" t="s">
        <v>414</v>
      </c>
      <c r="E220" s="208" t="s">
        <v>69</v>
      </c>
      <c r="F220" s="209" t="s">
        <v>910</v>
      </c>
      <c r="G220" s="100">
        <f>IF(F220="S",IFERROR(VLOOKUP(C220,'BG 2022'!$A$5:$E$300,3,FALSE),0),0)</f>
        <v>0</v>
      </c>
      <c r="H220" s="101"/>
      <c r="I220" s="102">
        <f>IF(F220="S",IFERROR(VLOOKUP(C220,'BG 2022'!$A$5:$E$300,4,FALSE),0),0)</f>
        <v>0</v>
      </c>
      <c r="J220" s="101"/>
    </row>
    <row r="221" spans="1:10">
      <c r="A221" s="204" t="s">
        <v>3</v>
      </c>
      <c r="B221" s="205"/>
      <c r="C221" s="206">
        <v>11406211</v>
      </c>
      <c r="D221" s="207" t="s">
        <v>548</v>
      </c>
      <c r="E221" s="208" t="s">
        <v>6</v>
      </c>
      <c r="F221" s="209" t="s">
        <v>910</v>
      </c>
      <c r="G221" s="100">
        <f>IF(F221="S",IFERROR(VLOOKUP(C221,'BG 2022'!$A$5:$E$300,3,FALSE),0),0)</f>
        <v>0</v>
      </c>
      <c r="H221" s="101"/>
      <c r="I221" s="102">
        <f>IF(F221="S",IFERROR(VLOOKUP(C221,'BG 2022'!$A$5:$E$300,4,FALSE),0),0)</f>
        <v>0</v>
      </c>
      <c r="J221" s="101"/>
    </row>
    <row r="222" spans="1:10">
      <c r="A222" s="204" t="s">
        <v>3</v>
      </c>
      <c r="B222" s="205"/>
      <c r="C222" s="206">
        <v>11406212</v>
      </c>
      <c r="D222" s="207" t="s">
        <v>549</v>
      </c>
      <c r="E222" s="208" t="s">
        <v>69</v>
      </c>
      <c r="F222" s="209" t="s">
        <v>910</v>
      </c>
      <c r="G222" s="100">
        <f>IF(F222="S",IFERROR(VLOOKUP(C222,'BG 2022'!$A$5:$E$300,3,FALSE),0),0)</f>
        <v>0</v>
      </c>
      <c r="H222" s="101"/>
      <c r="I222" s="102">
        <f>IF(F222="S",IFERROR(VLOOKUP(C222,'BG 2022'!$A$5:$E$300,4,FALSE),0),0)</f>
        <v>0</v>
      </c>
      <c r="J222" s="101"/>
    </row>
    <row r="223" spans="1:10">
      <c r="A223" s="204" t="s">
        <v>3</v>
      </c>
      <c r="B223" s="205"/>
      <c r="C223" s="206">
        <v>11406213</v>
      </c>
      <c r="D223" s="207" t="s">
        <v>417</v>
      </c>
      <c r="E223" s="208" t="s">
        <v>6</v>
      </c>
      <c r="F223" s="209" t="s">
        <v>910</v>
      </c>
      <c r="G223" s="100">
        <f>IF(F223="S",IFERROR(VLOOKUP(C223,'BG 2022'!$A$5:$E$300,3,FALSE),0),0)</f>
        <v>0</v>
      </c>
      <c r="H223" s="101"/>
      <c r="I223" s="102">
        <f>IF(F223="S",IFERROR(VLOOKUP(C223,'BG 2022'!$A$5:$E$300,4,FALSE),0),0)</f>
        <v>0</v>
      </c>
      <c r="J223" s="101"/>
    </row>
    <row r="224" spans="1:10">
      <c r="A224" s="204" t="s">
        <v>3</v>
      </c>
      <c r="B224" s="205"/>
      <c r="C224" s="206">
        <v>11406214</v>
      </c>
      <c r="D224" s="207" t="s">
        <v>418</v>
      </c>
      <c r="E224" s="208" t="s">
        <v>69</v>
      </c>
      <c r="F224" s="209" t="s">
        <v>910</v>
      </c>
      <c r="G224" s="100">
        <f>IF(F224="S",IFERROR(VLOOKUP(C224,'BG 2022'!$A$5:$E$300,3,FALSE),0),0)</f>
        <v>0</v>
      </c>
      <c r="H224" s="101"/>
      <c r="I224" s="102">
        <f>IF(F224="S",IFERROR(VLOOKUP(C224,'BG 2022'!$A$5:$E$300,4,FALSE),0),0)</f>
        <v>0</v>
      </c>
      <c r="J224" s="101"/>
    </row>
    <row r="225" spans="1:10">
      <c r="A225" s="204" t="s">
        <v>3</v>
      </c>
      <c r="B225" s="205"/>
      <c r="C225" s="206">
        <v>11406215</v>
      </c>
      <c r="D225" s="207" t="s">
        <v>420</v>
      </c>
      <c r="E225" s="208" t="s">
        <v>6</v>
      </c>
      <c r="F225" s="209" t="s">
        <v>910</v>
      </c>
      <c r="G225" s="100">
        <f>IF(F225="S",IFERROR(VLOOKUP(C225,'BG 2022'!$A$5:$E$300,3,FALSE),0),0)</f>
        <v>0</v>
      </c>
      <c r="H225" s="101"/>
      <c r="I225" s="102">
        <f>IF(F225="S",IFERROR(VLOOKUP(C225,'BG 2022'!$A$5:$E$300,4,FALSE),0),0)</f>
        <v>0</v>
      </c>
      <c r="J225" s="101"/>
    </row>
    <row r="226" spans="1:10">
      <c r="A226" s="204" t="s">
        <v>3</v>
      </c>
      <c r="B226" s="205"/>
      <c r="C226" s="206">
        <v>11406216</v>
      </c>
      <c r="D226" s="207" t="s">
        <v>550</v>
      </c>
      <c r="E226" s="208" t="s">
        <v>69</v>
      </c>
      <c r="F226" s="209" t="s">
        <v>910</v>
      </c>
      <c r="G226" s="100">
        <f>IF(F226="S",IFERROR(VLOOKUP(C226,'BG 2022'!$A$5:$E$300,3,FALSE),0),0)</f>
        <v>0</v>
      </c>
      <c r="H226" s="101"/>
      <c r="I226" s="102">
        <f>IF(F226="S",IFERROR(VLOOKUP(C226,'BG 2022'!$A$5:$E$300,4,FALSE),0),0)</f>
        <v>0</v>
      </c>
      <c r="J226" s="101"/>
    </row>
    <row r="227" spans="1:10">
      <c r="A227" s="204" t="s">
        <v>3</v>
      </c>
      <c r="B227" s="205"/>
      <c r="C227" s="206">
        <v>11406217</v>
      </c>
      <c r="D227" s="207" t="s">
        <v>423</v>
      </c>
      <c r="E227" s="208" t="s">
        <v>6</v>
      </c>
      <c r="F227" s="209" t="s">
        <v>910</v>
      </c>
      <c r="G227" s="100">
        <f>IF(F227="S",IFERROR(VLOOKUP(C227,'BG 2022'!$A$5:$E$300,3,FALSE),0),0)</f>
        <v>0</v>
      </c>
      <c r="H227" s="101"/>
      <c r="I227" s="102">
        <f>IF(F227="S",IFERROR(VLOOKUP(C227,'BG 2022'!$A$5:$E$300,4,FALSE),0),0)</f>
        <v>0</v>
      </c>
      <c r="J227" s="101"/>
    </row>
    <row r="228" spans="1:10">
      <c r="A228" s="204" t="s">
        <v>3</v>
      </c>
      <c r="B228" s="205"/>
      <c r="C228" s="206">
        <v>11406218</v>
      </c>
      <c r="D228" s="207" t="s">
        <v>424</v>
      </c>
      <c r="E228" s="208" t="s">
        <v>69</v>
      </c>
      <c r="F228" s="209" t="s">
        <v>910</v>
      </c>
      <c r="G228" s="100">
        <f>IF(F228="S",IFERROR(VLOOKUP(C228,'BG 2022'!$A$5:$E$300,3,FALSE),0),0)</f>
        <v>0</v>
      </c>
      <c r="H228" s="101"/>
      <c r="I228" s="102">
        <f>IF(F228="S",IFERROR(VLOOKUP(C228,'BG 2022'!$A$5:$E$300,4,FALSE),0),0)</f>
        <v>0</v>
      </c>
      <c r="J228" s="101"/>
    </row>
    <row r="229" spans="1:10">
      <c r="A229" s="204" t="s">
        <v>3</v>
      </c>
      <c r="B229" s="205"/>
      <c r="C229" s="206">
        <v>11406219</v>
      </c>
      <c r="D229" s="207" t="s">
        <v>551</v>
      </c>
      <c r="E229" s="208" t="s">
        <v>6</v>
      </c>
      <c r="F229" s="209" t="s">
        <v>910</v>
      </c>
      <c r="G229" s="100">
        <f>IF(F229="S",IFERROR(VLOOKUP(C229,'BG 2022'!$A$5:$E$300,3,FALSE),0),0)</f>
        <v>0</v>
      </c>
      <c r="H229" s="101"/>
      <c r="I229" s="102">
        <f>IF(F229="S",IFERROR(VLOOKUP(C229,'BG 2022'!$A$5:$E$300,4,FALSE),0),0)</f>
        <v>0</v>
      </c>
      <c r="J229" s="101"/>
    </row>
    <row r="230" spans="1:10">
      <c r="A230" s="204" t="s">
        <v>3</v>
      </c>
      <c r="B230" s="205"/>
      <c r="C230" s="206">
        <v>11406220</v>
      </c>
      <c r="D230" s="207" t="s">
        <v>427</v>
      </c>
      <c r="E230" s="208" t="s">
        <v>69</v>
      </c>
      <c r="F230" s="209" t="s">
        <v>910</v>
      </c>
      <c r="G230" s="100">
        <f>IF(F230="S",IFERROR(VLOOKUP(C230,'BG 2022'!$A$5:$E$300,3,FALSE),0),0)</f>
        <v>0</v>
      </c>
      <c r="H230" s="101"/>
      <c r="I230" s="102">
        <f>IF(F230="S",IFERROR(VLOOKUP(C230,'BG 2022'!$A$5:$E$300,4,FALSE),0),0)</f>
        <v>0</v>
      </c>
      <c r="J230" s="101"/>
    </row>
    <row r="231" spans="1:10">
      <c r="A231" s="204" t="s">
        <v>3</v>
      </c>
      <c r="B231" s="205"/>
      <c r="C231" s="206">
        <v>11406221</v>
      </c>
      <c r="D231" s="207" t="s">
        <v>429</v>
      </c>
      <c r="E231" s="208" t="s">
        <v>6</v>
      </c>
      <c r="F231" s="209" t="s">
        <v>910</v>
      </c>
      <c r="G231" s="100">
        <f>IF(F231="S",IFERROR(VLOOKUP(C231,'BG 2022'!$A$5:$E$300,3,FALSE),0),0)</f>
        <v>0</v>
      </c>
      <c r="H231" s="101"/>
      <c r="I231" s="102">
        <f>IF(F231="S",IFERROR(VLOOKUP(C231,'BG 2022'!$A$5:$E$300,4,FALSE),0),0)</f>
        <v>0</v>
      </c>
      <c r="J231" s="101"/>
    </row>
    <row r="232" spans="1:10">
      <c r="A232" s="204" t="s">
        <v>3</v>
      </c>
      <c r="B232" s="205"/>
      <c r="C232" s="206">
        <v>11406222</v>
      </c>
      <c r="D232" s="207" t="s">
        <v>430</v>
      </c>
      <c r="E232" s="208" t="s">
        <v>69</v>
      </c>
      <c r="F232" s="209" t="s">
        <v>910</v>
      </c>
      <c r="G232" s="100">
        <f>IF(F232="S",IFERROR(VLOOKUP(C232,'BG 2022'!$A$5:$E$300,3,FALSE),0),0)</f>
        <v>0</v>
      </c>
      <c r="H232" s="101"/>
      <c r="I232" s="102">
        <f>IF(F232="S",IFERROR(VLOOKUP(C232,'BG 2022'!$A$5:$E$300,4,FALSE),0),0)</f>
        <v>0</v>
      </c>
      <c r="J232" s="101"/>
    </row>
    <row r="233" spans="1:10">
      <c r="A233" s="204" t="s">
        <v>3</v>
      </c>
      <c r="B233" s="205"/>
      <c r="C233" s="206">
        <v>11406223</v>
      </c>
      <c r="D233" s="207" t="s">
        <v>552</v>
      </c>
      <c r="E233" s="208" t="s">
        <v>6</v>
      </c>
      <c r="F233" s="209" t="s">
        <v>910</v>
      </c>
      <c r="G233" s="100">
        <f>IF(F233="S",IFERROR(VLOOKUP(C233,'BG 2022'!$A$5:$E$300,3,FALSE),0),0)</f>
        <v>0</v>
      </c>
      <c r="H233" s="101"/>
      <c r="I233" s="102">
        <f>IF(F233="S",IFERROR(VLOOKUP(C233,'BG 2022'!$A$5:$E$300,4,FALSE),0),0)</f>
        <v>0</v>
      </c>
      <c r="J233" s="101"/>
    </row>
    <row r="234" spans="1:10">
      <c r="A234" s="204" t="s">
        <v>3</v>
      </c>
      <c r="B234" s="205"/>
      <c r="C234" s="206">
        <v>11406224</v>
      </c>
      <c r="D234" s="207" t="s">
        <v>553</v>
      </c>
      <c r="E234" s="208" t="s">
        <v>69</v>
      </c>
      <c r="F234" s="209" t="s">
        <v>910</v>
      </c>
      <c r="G234" s="100">
        <f>IF(F234="S",IFERROR(VLOOKUP(C234,'BG 2022'!$A$5:$E$300,3,FALSE),0),0)</f>
        <v>0</v>
      </c>
      <c r="H234" s="101"/>
      <c r="I234" s="102">
        <f>IF(F234="S",IFERROR(VLOOKUP(C234,'BG 2022'!$A$5:$E$300,4,FALSE),0),0)</f>
        <v>0</v>
      </c>
      <c r="J234" s="101"/>
    </row>
    <row r="235" spans="1:10">
      <c r="A235" s="204" t="s">
        <v>3</v>
      </c>
      <c r="B235" s="205"/>
      <c r="C235" s="206">
        <v>11406225</v>
      </c>
      <c r="D235" s="207" t="s">
        <v>396</v>
      </c>
      <c r="E235" s="208" t="s">
        <v>6</v>
      </c>
      <c r="F235" s="209" t="s">
        <v>910</v>
      </c>
      <c r="G235" s="100">
        <f>IF(F235="S",IFERROR(VLOOKUP(C235,'BG 2022'!$A$5:$E$300,3,FALSE),0),0)</f>
        <v>0</v>
      </c>
      <c r="H235" s="101"/>
      <c r="I235" s="102">
        <f>IF(F235="S",IFERROR(VLOOKUP(C235,'BG 2022'!$A$5:$E$300,4,FALSE),0),0)</f>
        <v>0</v>
      </c>
      <c r="J235" s="101"/>
    </row>
    <row r="236" spans="1:10">
      <c r="A236" s="204" t="s">
        <v>3</v>
      </c>
      <c r="B236" s="205"/>
      <c r="C236" s="206">
        <v>11406226</v>
      </c>
      <c r="D236" s="207" t="s">
        <v>397</v>
      </c>
      <c r="E236" s="208" t="s">
        <v>69</v>
      </c>
      <c r="F236" s="209" t="s">
        <v>910</v>
      </c>
      <c r="G236" s="100">
        <f>IF(F236="S",IFERROR(VLOOKUP(C236,'BG 2022'!$A$5:$E$300,3,FALSE),0),0)</f>
        <v>0</v>
      </c>
      <c r="H236" s="101"/>
      <c r="I236" s="102">
        <f>IF(F236="S",IFERROR(VLOOKUP(C236,'BG 2022'!$A$5:$E$300,4,FALSE),0),0)</f>
        <v>0</v>
      </c>
      <c r="J236" s="101"/>
    </row>
    <row r="237" spans="1:10" s="76" customFormat="1">
      <c r="A237" s="91" t="s">
        <v>3</v>
      </c>
      <c r="B237" s="92"/>
      <c r="C237" s="93">
        <v>11407</v>
      </c>
      <c r="D237" s="94" t="s">
        <v>338</v>
      </c>
      <c r="E237" s="95" t="s">
        <v>6</v>
      </c>
      <c r="F237" s="96" t="s">
        <v>909</v>
      </c>
      <c r="G237" s="97">
        <f>IF(F237="S",IFERROR(VLOOKUP(C237,'BG 2022'!$A$5:$E$300,3,FALSE),0),0)</f>
        <v>0</v>
      </c>
      <c r="H237" s="98"/>
      <c r="I237" s="99">
        <f>IF(F237="S",IFERROR(VLOOKUP(C237,'BG 2022'!$A$5:$E$300,4,FALSE),0),0)</f>
        <v>0</v>
      </c>
      <c r="J237" s="98"/>
    </row>
    <row r="238" spans="1:10" s="76" customFormat="1">
      <c r="A238" s="91" t="s">
        <v>3</v>
      </c>
      <c r="B238" s="92"/>
      <c r="C238" s="93">
        <v>114071</v>
      </c>
      <c r="D238" s="94" t="s">
        <v>339</v>
      </c>
      <c r="E238" s="95" t="s">
        <v>6</v>
      </c>
      <c r="F238" s="96" t="s">
        <v>909</v>
      </c>
      <c r="G238" s="97">
        <f>IF(F238="S",IFERROR(VLOOKUP(C238,'BG 2022'!$A$5:$E$300,3,FALSE),0),0)</f>
        <v>0</v>
      </c>
      <c r="H238" s="98"/>
      <c r="I238" s="99">
        <f>IF(F238="S",IFERROR(VLOOKUP(C238,'BG 2022'!$A$5:$E$300,4,FALSE),0),0)</f>
        <v>0</v>
      </c>
      <c r="J238" s="98"/>
    </row>
    <row r="239" spans="1:10">
      <c r="A239" s="204" t="s">
        <v>3</v>
      </c>
      <c r="B239" s="205" t="s">
        <v>279</v>
      </c>
      <c r="C239" s="206">
        <v>11407101</v>
      </c>
      <c r="D239" s="207" t="s">
        <v>1220</v>
      </c>
      <c r="E239" s="208" t="s">
        <v>6</v>
      </c>
      <c r="F239" s="209" t="s">
        <v>910</v>
      </c>
      <c r="G239" s="100">
        <f>IF(F239="S",IFERROR(VLOOKUP(C239,'BG 2022'!$A$5:$E$300,3,FALSE),0),0)</f>
        <v>636982</v>
      </c>
      <c r="H239" s="101"/>
      <c r="I239" s="102">
        <f>IF(F239="S",IFERROR(VLOOKUP(C239,'BG 2022'!$A$5:$E$300,4,FALSE),0),0)</f>
        <v>89.980000000039581</v>
      </c>
      <c r="J239" s="101"/>
    </row>
    <row r="240" spans="1:10" s="76" customFormat="1">
      <c r="A240" s="91" t="s">
        <v>3</v>
      </c>
      <c r="B240" s="92"/>
      <c r="C240" s="93">
        <v>119</v>
      </c>
      <c r="D240" s="94" t="s">
        <v>554</v>
      </c>
      <c r="E240" s="95" t="s">
        <v>6</v>
      </c>
      <c r="F240" s="96" t="s">
        <v>909</v>
      </c>
      <c r="G240" s="97">
        <f>IF(F240="S",IFERROR(VLOOKUP(C240,'BG 2022'!$A$5:$E$300,3,FALSE),0),0)</f>
        <v>0</v>
      </c>
      <c r="H240" s="98"/>
      <c r="I240" s="99">
        <f>IF(F240="S",IFERROR(VLOOKUP(C240,'BG 2022'!$A$5:$E$300,4,FALSE),0),0)</f>
        <v>0</v>
      </c>
      <c r="J240" s="98"/>
    </row>
    <row r="241" spans="1:10" s="76" customFormat="1">
      <c r="A241" s="91" t="s">
        <v>3</v>
      </c>
      <c r="B241" s="92"/>
      <c r="C241" s="93">
        <v>11901</v>
      </c>
      <c r="D241" s="94" t="s">
        <v>555</v>
      </c>
      <c r="E241" s="95" t="s">
        <v>6</v>
      </c>
      <c r="F241" s="96" t="s">
        <v>909</v>
      </c>
      <c r="G241" s="97">
        <f>IF(F241="S",IFERROR(VLOOKUP(C241,'BG 2022'!$A$5:$E$300,3,FALSE),0),0)</f>
        <v>0</v>
      </c>
      <c r="H241" s="98"/>
      <c r="I241" s="99">
        <f>IF(F241="S",IFERROR(VLOOKUP(C241,'BG 2022'!$A$5:$E$300,4,FALSE),0),0)</f>
        <v>0</v>
      </c>
      <c r="J241" s="98"/>
    </row>
    <row r="242" spans="1:10" s="76" customFormat="1">
      <c r="A242" s="91" t="s">
        <v>3</v>
      </c>
      <c r="B242" s="92"/>
      <c r="C242" s="93">
        <v>119011</v>
      </c>
      <c r="D242" s="94" t="s">
        <v>556</v>
      </c>
      <c r="E242" s="95" t="s">
        <v>6</v>
      </c>
      <c r="F242" s="96" t="s">
        <v>909</v>
      </c>
      <c r="G242" s="97">
        <f>IF(F242="S",IFERROR(VLOOKUP(C242,'BG 2022'!$A$5:$E$300,3,FALSE),0),0)</f>
        <v>0</v>
      </c>
      <c r="H242" s="98"/>
      <c r="I242" s="99">
        <f>IF(F242="S",IFERROR(VLOOKUP(C242,'BG 2022'!$A$5:$E$300,4,FALSE),0),0)</f>
        <v>0</v>
      </c>
      <c r="J242" s="98"/>
    </row>
    <row r="243" spans="1:10">
      <c r="A243" s="204" t="s">
        <v>3</v>
      </c>
      <c r="B243" s="205"/>
      <c r="C243" s="206">
        <v>11901101</v>
      </c>
      <c r="D243" s="207" t="s">
        <v>557</v>
      </c>
      <c r="E243" s="208" t="s">
        <v>6</v>
      </c>
      <c r="F243" s="209" t="s">
        <v>910</v>
      </c>
      <c r="G243" s="100">
        <f>IF(F243="S",IFERROR(VLOOKUP(C243,'BG 2022'!$A$5:$E$300,3,FALSE),0),0)</f>
        <v>0</v>
      </c>
      <c r="H243" s="101"/>
      <c r="I243" s="102">
        <f>IF(F243="S",IFERROR(VLOOKUP(C243,'BG 2022'!$A$5:$E$300,4,FALSE),0),0)</f>
        <v>0</v>
      </c>
      <c r="J243" s="101"/>
    </row>
    <row r="244" spans="1:10">
      <c r="A244" s="204" t="s">
        <v>3</v>
      </c>
      <c r="B244" s="205"/>
      <c r="C244" s="206">
        <v>11901102</v>
      </c>
      <c r="D244" s="207" t="s">
        <v>558</v>
      </c>
      <c r="E244" s="208" t="s">
        <v>6</v>
      </c>
      <c r="F244" s="209" t="s">
        <v>910</v>
      </c>
      <c r="G244" s="100">
        <f>IF(F244="S",IFERROR(VLOOKUP(C244,'BG 2022'!$A$5:$E$300,3,FALSE),0),0)</f>
        <v>0</v>
      </c>
      <c r="H244" s="101"/>
      <c r="I244" s="102">
        <f>IF(F244="S",IFERROR(VLOOKUP(C244,'BG 2022'!$A$5:$E$300,4,FALSE),0),0)</f>
        <v>0</v>
      </c>
      <c r="J244" s="101"/>
    </row>
    <row r="245" spans="1:10">
      <c r="A245" s="204" t="s">
        <v>3</v>
      </c>
      <c r="B245" s="205"/>
      <c r="C245" s="206">
        <v>11901103</v>
      </c>
      <c r="D245" s="207" t="s">
        <v>559</v>
      </c>
      <c r="E245" s="208" t="s">
        <v>6</v>
      </c>
      <c r="F245" s="209" t="s">
        <v>910</v>
      </c>
      <c r="G245" s="100">
        <f>IF(F245="S",IFERROR(VLOOKUP(C245,'BG 2022'!$A$5:$E$300,3,FALSE),0),0)</f>
        <v>0</v>
      </c>
      <c r="H245" s="101"/>
      <c r="I245" s="102">
        <f>IF(F245="S",IFERROR(VLOOKUP(C245,'BG 2022'!$A$5:$E$300,4,FALSE),0),0)</f>
        <v>0</v>
      </c>
      <c r="J245" s="101"/>
    </row>
    <row r="246" spans="1:10" s="76" customFormat="1">
      <c r="A246" s="91" t="s">
        <v>3</v>
      </c>
      <c r="B246" s="92"/>
      <c r="C246" s="93">
        <v>119012</v>
      </c>
      <c r="D246" s="94" t="s">
        <v>560</v>
      </c>
      <c r="E246" s="95" t="s">
        <v>6</v>
      </c>
      <c r="F246" s="96" t="s">
        <v>909</v>
      </c>
      <c r="G246" s="97">
        <f>IF(F246="S",IFERROR(VLOOKUP(C246,'BG 2022'!$A$5:$E$300,3,FALSE),0),0)</f>
        <v>0</v>
      </c>
      <c r="H246" s="98"/>
      <c r="I246" s="99">
        <f>IF(F246="S",IFERROR(VLOOKUP(C246,'BG 2022'!$A$5:$E$300,4,FALSE),0),0)</f>
        <v>0</v>
      </c>
      <c r="J246" s="98"/>
    </row>
    <row r="247" spans="1:10">
      <c r="A247" s="204" t="s">
        <v>3</v>
      </c>
      <c r="B247" s="205"/>
      <c r="C247" s="206">
        <v>11901201</v>
      </c>
      <c r="D247" s="207" t="s">
        <v>561</v>
      </c>
      <c r="E247" s="208" t="s">
        <v>6</v>
      </c>
      <c r="F247" s="209" t="s">
        <v>910</v>
      </c>
      <c r="G247" s="100">
        <f>IF(F247="S",IFERROR(VLOOKUP(C247,'BG 2022'!$A$5:$E$300,3,FALSE),0),0)</f>
        <v>0</v>
      </c>
      <c r="H247" s="101"/>
      <c r="I247" s="102">
        <f>IF(F247="S",IFERROR(VLOOKUP(C247,'BG 2022'!$A$5:$E$300,4,FALSE),0),0)</f>
        <v>0</v>
      </c>
      <c r="J247" s="101"/>
    </row>
    <row r="248" spans="1:10">
      <c r="A248" s="204" t="s">
        <v>3</v>
      </c>
      <c r="B248" s="205"/>
      <c r="C248" s="206">
        <v>11901202</v>
      </c>
      <c r="D248" s="207" t="s">
        <v>562</v>
      </c>
      <c r="E248" s="208" t="s">
        <v>6</v>
      </c>
      <c r="F248" s="209" t="s">
        <v>910</v>
      </c>
      <c r="G248" s="100">
        <f>IF(F248="S",IFERROR(VLOOKUP(C248,'BG 2022'!$A$5:$E$300,3,FALSE),0),0)</f>
        <v>0</v>
      </c>
      <c r="H248" s="101"/>
      <c r="I248" s="102">
        <f>IF(F248="S",IFERROR(VLOOKUP(C248,'BG 2022'!$A$5:$E$300,4,FALSE),0),0)</f>
        <v>0</v>
      </c>
      <c r="J248" s="101"/>
    </row>
    <row r="249" spans="1:10">
      <c r="A249" s="204" t="s">
        <v>3</v>
      </c>
      <c r="B249" s="205"/>
      <c r="C249" s="206">
        <v>11901203</v>
      </c>
      <c r="D249" s="207" t="s">
        <v>563</v>
      </c>
      <c r="E249" s="208" t="s">
        <v>6</v>
      </c>
      <c r="F249" s="209" t="s">
        <v>910</v>
      </c>
      <c r="G249" s="100">
        <f>IF(F249="S",IFERROR(VLOOKUP(C249,'BG 2022'!$A$5:$E$300,3,FALSE),0),0)</f>
        <v>0</v>
      </c>
      <c r="H249" s="101"/>
      <c r="I249" s="102">
        <f>IF(F249="S",IFERROR(VLOOKUP(C249,'BG 2022'!$A$5:$E$300,4,FALSE),0),0)</f>
        <v>0</v>
      </c>
      <c r="J249" s="101"/>
    </row>
    <row r="250" spans="1:10">
      <c r="A250" s="204" t="s">
        <v>3</v>
      </c>
      <c r="B250" s="205"/>
      <c r="C250" s="206">
        <v>11901204</v>
      </c>
      <c r="D250" s="207" t="s">
        <v>564</v>
      </c>
      <c r="E250" s="208" t="s">
        <v>6</v>
      </c>
      <c r="F250" s="209" t="s">
        <v>910</v>
      </c>
      <c r="G250" s="100">
        <f>IF(F250="S",IFERROR(VLOOKUP(C250,'BG 2022'!$A$5:$E$300,3,FALSE),0),0)</f>
        <v>0</v>
      </c>
      <c r="H250" s="101"/>
      <c r="I250" s="102">
        <f>IF(F250="S",IFERROR(VLOOKUP(C250,'BG 2022'!$A$5:$E$300,4,FALSE),0),0)</f>
        <v>0</v>
      </c>
      <c r="J250" s="101"/>
    </row>
    <row r="251" spans="1:10">
      <c r="A251" s="204" t="s">
        <v>3</v>
      </c>
      <c r="B251" s="205"/>
      <c r="C251" s="206">
        <v>11901205</v>
      </c>
      <c r="D251" s="207" t="s">
        <v>565</v>
      </c>
      <c r="E251" s="208" t="s">
        <v>6</v>
      </c>
      <c r="F251" s="209" t="s">
        <v>910</v>
      </c>
      <c r="G251" s="100">
        <f>IF(F251="S",IFERROR(VLOOKUP(C251,'BG 2022'!$A$5:$E$300,3,FALSE),0),0)</f>
        <v>0</v>
      </c>
      <c r="H251" s="101"/>
      <c r="I251" s="102">
        <f>IF(F251="S",IFERROR(VLOOKUP(C251,'BG 2022'!$A$5:$E$300,4,FALSE),0),0)</f>
        <v>0</v>
      </c>
      <c r="J251" s="101"/>
    </row>
    <row r="252" spans="1:10">
      <c r="A252" s="204" t="s">
        <v>3</v>
      </c>
      <c r="B252" s="205"/>
      <c r="C252" s="206">
        <v>11901206</v>
      </c>
      <c r="D252" s="207" t="s">
        <v>566</v>
      </c>
      <c r="E252" s="208" t="s">
        <v>6</v>
      </c>
      <c r="F252" s="209" t="s">
        <v>910</v>
      </c>
      <c r="G252" s="100">
        <f>IF(F252="S",IFERROR(VLOOKUP(C252,'BG 2022'!$A$5:$E$300,3,FALSE),0),0)</f>
        <v>0</v>
      </c>
      <c r="H252" s="101"/>
      <c r="I252" s="102">
        <f>IF(F252="S",IFERROR(VLOOKUP(C252,'BG 2022'!$A$5:$E$300,4,FALSE),0),0)</f>
        <v>0</v>
      </c>
      <c r="J252" s="101"/>
    </row>
    <row r="253" spans="1:10" s="76" customFormat="1">
      <c r="A253" s="91" t="s">
        <v>3</v>
      </c>
      <c r="B253" s="92"/>
      <c r="C253" s="93">
        <v>119013</v>
      </c>
      <c r="D253" s="94" t="s">
        <v>567</v>
      </c>
      <c r="E253" s="95" t="s">
        <v>6</v>
      </c>
      <c r="F253" s="96" t="s">
        <v>909</v>
      </c>
      <c r="G253" s="97">
        <f>IF(F253="S",IFERROR(VLOOKUP(C253,'BG 2022'!$A$5:$E$300,3,FALSE),0),0)</f>
        <v>0</v>
      </c>
      <c r="H253" s="98"/>
      <c r="I253" s="99">
        <f>IF(F253="S",IFERROR(VLOOKUP(C253,'BG 2022'!$A$5:$E$300,4,FALSE),0),0)</f>
        <v>0</v>
      </c>
      <c r="J253" s="98"/>
    </row>
    <row r="254" spans="1:10">
      <c r="A254" s="204" t="s">
        <v>3</v>
      </c>
      <c r="B254" s="205"/>
      <c r="C254" s="206">
        <v>11901301</v>
      </c>
      <c r="D254" s="207" t="s">
        <v>568</v>
      </c>
      <c r="E254" s="208" t="s">
        <v>6</v>
      </c>
      <c r="F254" s="209" t="s">
        <v>910</v>
      </c>
      <c r="G254" s="100">
        <f>IF(F254="S",IFERROR(VLOOKUP(C254,'BG 2022'!$A$5:$E$300,3,FALSE),0),0)</f>
        <v>0</v>
      </c>
      <c r="H254" s="101"/>
      <c r="I254" s="102">
        <f>IF(F254="S",IFERROR(VLOOKUP(C254,'BG 2022'!$A$5:$E$300,4,FALSE),0),0)</f>
        <v>0</v>
      </c>
      <c r="J254" s="101"/>
    </row>
    <row r="255" spans="1:10">
      <c r="A255" s="204" t="s">
        <v>3</v>
      </c>
      <c r="B255" s="205"/>
      <c r="C255" s="206">
        <v>11901302</v>
      </c>
      <c r="D255" s="207" t="s">
        <v>569</v>
      </c>
      <c r="E255" s="208" t="s">
        <v>69</v>
      </c>
      <c r="F255" s="209" t="s">
        <v>910</v>
      </c>
      <c r="G255" s="100">
        <f>IF(F255="S",IFERROR(VLOOKUP(C255,'BG 2022'!$A$5:$E$300,3,FALSE),0),0)</f>
        <v>0</v>
      </c>
      <c r="H255" s="101"/>
      <c r="I255" s="102">
        <f>IF(F255="S",IFERROR(VLOOKUP(C255,'BG 2022'!$A$5:$E$300,4,FALSE),0),0)</f>
        <v>0</v>
      </c>
      <c r="J255" s="101"/>
    </row>
    <row r="256" spans="1:10">
      <c r="A256" s="204" t="s">
        <v>3</v>
      </c>
      <c r="B256" s="205" t="s">
        <v>279</v>
      </c>
      <c r="C256" s="206">
        <v>11901303</v>
      </c>
      <c r="D256" s="207" t="s">
        <v>1074</v>
      </c>
      <c r="E256" s="208" t="s">
        <v>6</v>
      </c>
      <c r="F256" s="209" t="s">
        <v>910</v>
      </c>
      <c r="G256" s="100">
        <f>IF(F256="S",IFERROR(VLOOKUP(C256,'BG 2022'!$A$5:$E$300,3,FALSE),0),0)</f>
        <v>660380</v>
      </c>
      <c r="H256" s="101"/>
      <c r="I256" s="102">
        <f>IF(F256="S",IFERROR(VLOOKUP(C256,'BG 2022'!$A$5:$E$300,4,FALSE),0),0)</f>
        <v>94.660000000000025</v>
      </c>
      <c r="J256" s="101"/>
    </row>
    <row r="257" spans="1:10">
      <c r="A257" s="204" t="s">
        <v>3</v>
      </c>
      <c r="B257" s="205" t="s">
        <v>279</v>
      </c>
      <c r="C257" s="206">
        <v>11901304</v>
      </c>
      <c r="D257" s="207" t="s">
        <v>1109</v>
      </c>
      <c r="E257" s="208" t="s">
        <v>6</v>
      </c>
      <c r="F257" s="209" t="s">
        <v>910</v>
      </c>
      <c r="G257" s="100">
        <f>IF(F257="S",IFERROR(VLOOKUP(C257,'BG 2022'!$A$5:$E$300,3,FALSE),0),0)</f>
        <v>1395201</v>
      </c>
      <c r="H257" s="101"/>
      <c r="I257" s="102">
        <f>IF(F257="S",IFERROR(VLOOKUP(C257,'BG 2022'!$A$5:$E$300,4,FALSE),0),0)</f>
        <v>203.22000000000003</v>
      </c>
      <c r="J257" s="101"/>
    </row>
    <row r="258" spans="1:10">
      <c r="A258" s="204" t="s">
        <v>3</v>
      </c>
      <c r="B258" s="205" t="s">
        <v>279</v>
      </c>
      <c r="C258" s="206">
        <v>11901305</v>
      </c>
      <c r="D258" s="207" t="s">
        <v>1217</v>
      </c>
      <c r="E258" s="208" t="s">
        <v>6</v>
      </c>
      <c r="F258" s="209" t="s">
        <v>910</v>
      </c>
      <c r="G258" s="100">
        <f>IF(F258="S",IFERROR(VLOOKUP(C258,'BG 2022'!$A$5:$E$300,3,FALSE),0),0)</f>
        <v>28690292</v>
      </c>
      <c r="H258" s="101"/>
      <c r="I258" s="102">
        <f>IF(F258="S",IFERROR(VLOOKUP(C258,'BG 2022'!$A$5:$E$300,4,FALSE),0),0)</f>
        <v>4166.66</v>
      </c>
      <c r="J258" s="101"/>
    </row>
    <row r="259" spans="1:10" s="76" customFormat="1">
      <c r="A259" s="91" t="s">
        <v>3</v>
      </c>
      <c r="B259" s="92"/>
      <c r="C259" s="93">
        <v>12</v>
      </c>
      <c r="D259" s="94" t="s">
        <v>570</v>
      </c>
      <c r="E259" s="95" t="s">
        <v>6</v>
      </c>
      <c r="F259" s="96" t="s">
        <v>909</v>
      </c>
      <c r="G259" s="97">
        <f>IF(F259="S",IFERROR(VLOOKUP(C259,'BG 2022'!$A$5:$E$300,3,FALSE),0),0)</f>
        <v>0</v>
      </c>
      <c r="H259" s="98"/>
      <c r="I259" s="99">
        <f>IF(F259="S",IFERROR(VLOOKUP(C259,'BG 2022'!$A$5:$E$300,4,FALSE),0),0)</f>
        <v>0</v>
      </c>
      <c r="J259" s="98"/>
    </row>
    <row r="260" spans="1:10" s="76" customFormat="1">
      <c r="A260" s="91" t="s">
        <v>3</v>
      </c>
      <c r="B260" s="92"/>
      <c r="C260" s="93">
        <v>121</v>
      </c>
      <c r="D260" s="94" t="s">
        <v>571</v>
      </c>
      <c r="E260" s="95" t="s">
        <v>6</v>
      </c>
      <c r="F260" s="96" t="s">
        <v>909</v>
      </c>
      <c r="G260" s="97">
        <f>IF(F260="S",IFERROR(VLOOKUP(C260,'BG 2022'!$A$5:$E$300,3,FALSE),0),0)</f>
        <v>0</v>
      </c>
      <c r="H260" s="98"/>
      <c r="I260" s="99">
        <f>IF(F260="S",IFERROR(VLOOKUP(C260,'BG 2022'!$A$5:$E$300,4,FALSE),0),0)</f>
        <v>0</v>
      </c>
      <c r="J260" s="98"/>
    </row>
    <row r="261" spans="1:10" s="76" customFormat="1">
      <c r="A261" s="91" t="s">
        <v>3</v>
      </c>
      <c r="B261" s="92"/>
      <c r="C261" s="93">
        <v>12102</v>
      </c>
      <c r="D261" s="94" t="s">
        <v>393</v>
      </c>
      <c r="E261" s="95" t="s">
        <v>6</v>
      </c>
      <c r="F261" s="96" t="s">
        <v>909</v>
      </c>
      <c r="G261" s="97">
        <f>IF(F261="S",IFERROR(VLOOKUP(C261,'BG 2022'!$A$5:$E$300,3,FALSE),0),0)</f>
        <v>0</v>
      </c>
      <c r="H261" s="98"/>
      <c r="I261" s="99">
        <f>IF(F261="S",IFERROR(VLOOKUP(C261,'BG 2022'!$A$5:$E$300,4,FALSE),0),0)</f>
        <v>0</v>
      </c>
      <c r="J261" s="98"/>
    </row>
    <row r="262" spans="1:10" s="76" customFormat="1">
      <c r="A262" s="91" t="s">
        <v>3</v>
      </c>
      <c r="B262" s="92"/>
      <c r="C262" s="93">
        <v>121021</v>
      </c>
      <c r="D262" s="94" t="s">
        <v>572</v>
      </c>
      <c r="E262" s="95" t="s">
        <v>6</v>
      </c>
      <c r="F262" s="96" t="s">
        <v>909</v>
      </c>
      <c r="G262" s="97">
        <f>IF(F262="S",IFERROR(VLOOKUP(C262,'BG 2022'!$A$5:$E$300,3,FALSE),0),0)</f>
        <v>0</v>
      </c>
      <c r="H262" s="98"/>
      <c r="I262" s="99">
        <f>IF(F262="S",IFERROR(VLOOKUP(C262,'BG 2022'!$A$5:$E$300,4,FALSE),0),0)</f>
        <v>0</v>
      </c>
      <c r="J262" s="98"/>
    </row>
    <row r="263" spans="1:10">
      <c r="A263" s="204" t="s">
        <v>3</v>
      </c>
      <c r="B263" s="205"/>
      <c r="C263" s="206">
        <v>12102101</v>
      </c>
      <c r="D263" s="207" t="s">
        <v>395</v>
      </c>
      <c r="E263" s="208" t="s">
        <v>6</v>
      </c>
      <c r="F263" s="209" t="s">
        <v>910</v>
      </c>
      <c r="G263" s="100">
        <f>IF(F263="S",IFERROR(VLOOKUP(C263,'BG 2022'!$A$5:$E$300,3,FALSE),0),0)</f>
        <v>0</v>
      </c>
      <c r="H263" s="101"/>
      <c r="I263" s="102">
        <f>IF(F263="S",IFERROR(VLOOKUP(C263,'BG 2022'!$A$5:$E$300,4,FALSE),0),0)</f>
        <v>0</v>
      </c>
      <c r="J263" s="101"/>
    </row>
    <row r="264" spans="1:10" s="76" customFormat="1">
      <c r="A264" s="91" t="s">
        <v>3</v>
      </c>
      <c r="B264" s="92"/>
      <c r="C264" s="93">
        <v>121022</v>
      </c>
      <c r="D264" s="94" t="s">
        <v>573</v>
      </c>
      <c r="E264" s="95" t="s">
        <v>6</v>
      </c>
      <c r="F264" s="96" t="s">
        <v>909</v>
      </c>
      <c r="G264" s="97">
        <f>IF(F264="S",IFERROR(VLOOKUP(C264,'BG 2022'!$A$5:$E$300,3,FALSE),0),0)</f>
        <v>0</v>
      </c>
      <c r="H264" s="98"/>
      <c r="I264" s="99">
        <f>IF(F264="S",IFERROR(VLOOKUP(C264,'BG 2022'!$A$5:$E$300,4,FALSE),0),0)</f>
        <v>0</v>
      </c>
      <c r="J264" s="98"/>
    </row>
    <row r="265" spans="1:10">
      <c r="A265" s="204" t="s">
        <v>3</v>
      </c>
      <c r="B265" s="205"/>
      <c r="C265" s="206">
        <v>12102201</v>
      </c>
      <c r="D265" s="207" t="s">
        <v>399</v>
      </c>
      <c r="E265" s="208" t="s">
        <v>6</v>
      </c>
      <c r="F265" s="209" t="s">
        <v>910</v>
      </c>
      <c r="G265" s="100">
        <f>IF(F265="S",IFERROR(VLOOKUP(C265,'BG 2022'!$A$5:$E$300,3,FALSE),0),0)</f>
        <v>0</v>
      </c>
      <c r="H265" s="101"/>
      <c r="I265" s="102">
        <f>IF(F265="S",IFERROR(VLOOKUP(C265,'BG 2022'!$A$5:$E$300,4,FALSE),0),0)</f>
        <v>0</v>
      </c>
      <c r="J265" s="101"/>
    </row>
    <row r="266" spans="1:10">
      <c r="A266" s="204" t="s">
        <v>3</v>
      </c>
      <c r="B266" s="205"/>
      <c r="C266" s="206">
        <v>12102202</v>
      </c>
      <c r="D266" s="207" t="s">
        <v>402</v>
      </c>
      <c r="E266" s="208" t="s">
        <v>6</v>
      </c>
      <c r="F266" s="209" t="s">
        <v>910</v>
      </c>
      <c r="G266" s="100">
        <f>IF(F266="S",IFERROR(VLOOKUP(C266,'BG 2022'!$A$5:$E$300,3,FALSE),0),0)</f>
        <v>0</v>
      </c>
      <c r="H266" s="101"/>
      <c r="I266" s="102">
        <f>IF(F266="S",IFERROR(VLOOKUP(C266,'BG 2022'!$A$5:$E$300,4,FALSE),0),0)</f>
        <v>0</v>
      </c>
      <c r="J266" s="101"/>
    </row>
    <row r="267" spans="1:10" s="76" customFormat="1">
      <c r="A267" s="91" t="s">
        <v>3</v>
      </c>
      <c r="B267" s="92"/>
      <c r="C267" s="93">
        <v>121023</v>
      </c>
      <c r="D267" s="94" t="s">
        <v>574</v>
      </c>
      <c r="E267" s="95" t="s">
        <v>6</v>
      </c>
      <c r="F267" s="96" t="s">
        <v>909</v>
      </c>
      <c r="G267" s="97">
        <f>IF(F267="S",IFERROR(VLOOKUP(C267,'BG 2022'!$A$5:$E$300,3,FALSE),0),0)</f>
        <v>0</v>
      </c>
      <c r="H267" s="98"/>
      <c r="I267" s="99">
        <f>IF(F267="S",IFERROR(VLOOKUP(C267,'BG 2022'!$A$5:$E$300,4,FALSE),0),0)</f>
        <v>0</v>
      </c>
      <c r="J267" s="98"/>
    </row>
    <row r="268" spans="1:10">
      <c r="A268" s="204" t="s">
        <v>3</v>
      </c>
      <c r="B268" s="205"/>
      <c r="C268" s="206">
        <v>12102301</v>
      </c>
      <c r="D268" s="207" t="s">
        <v>409</v>
      </c>
      <c r="E268" s="208" t="s">
        <v>6</v>
      </c>
      <c r="F268" s="209" t="s">
        <v>910</v>
      </c>
      <c r="G268" s="100">
        <f>IF(F268="S",IFERROR(VLOOKUP(C268,'BG 2022'!$A$5:$E$300,3,FALSE),0),0)</f>
        <v>0</v>
      </c>
      <c r="H268" s="101"/>
      <c r="I268" s="102">
        <f>IF(F268="S",IFERROR(VLOOKUP(C268,'BG 2022'!$A$5:$E$300,4,FALSE),0),0)</f>
        <v>0</v>
      </c>
      <c r="J268" s="101"/>
    </row>
    <row r="269" spans="1:10">
      <c r="A269" s="204" t="s">
        <v>3</v>
      </c>
      <c r="B269" s="205"/>
      <c r="C269" s="206">
        <v>12102302</v>
      </c>
      <c r="D269" s="207" t="s">
        <v>412</v>
      </c>
      <c r="E269" s="208" t="s">
        <v>6</v>
      </c>
      <c r="F269" s="209" t="s">
        <v>910</v>
      </c>
      <c r="G269" s="100">
        <f>IF(F269="S",IFERROR(VLOOKUP(C269,'BG 2022'!$A$5:$E$300,3,FALSE),0),0)</f>
        <v>0</v>
      </c>
      <c r="H269" s="101"/>
      <c r="I269" s="102">
        <f>IF(F269="S",IFERROR(VLOOKUP(C269,'BG 2022'!$A$5:$E$300,4,FALSE),0),0)</f>
        <v>0</v>
      </c>
      <c r="J269" s="101"/>
    </row>
    <row r="270" spans="1:10" s="76" customFormat="1">
      <c r="A270" s="91" t="s">
        <v>3</v>
      </c>
      <c r="B270" s="92"/>
      <c r="C270" s="93">
        <v>121024</v>
      </c>
      <c r="D270" s="94" t="s">
        <v>575</v>
      </c>
      <c r="E270" s="95" t="s">
        <v>6</v>
      </c>
      <c r="F270" s="96" t="s">
        <v>909</v>
      </c>
      <c r="G270" s="97">
        <f>IF(F270="S",IFERROR(VLOOKUP(C270,'BG 2022'!$A$5:$E$300,3,FALSE),0),0)</f>
        <v>0</v>
      </c>
      <c r="H270" s="98"/>
      <c r="I270" s="99">
        <f>IF(F270="S",IFERROR(VLOOKUP(C270,'BG 2022'!$A$5:$E$300,4,FALSE),0),0)</f>
        <v>0</v>
      </c>
      <c r="J270" s="98"/>
    </row>
    <row r="271" spans="1:10">
      <c r="A271" s="204" t="s">
        <v>3</v>
      </c>
      <c r="B271" s="205"/>
      <c r="C271" s="206">
        <v>12102401</v>
      </c>
      <c r="D271" s="207" t="s">
        <v>416</v>
      </c>
      <c r="E271" s="208" t="s">
        <v>6</v>
      </c>
      <c r="F271" s="209" t="s">
        <v>910</v>
      </c>
      <c r="G271" s="100">
        <f>IF(F271="S",IFERROR(VLOOKUP(C271,'BG 2022'!$A$5:$E$300,3,FALSE),0),0)</f>
        <v>0</v>
      </c>
      <c r="H271" s="101"/>
      <c r="I271" s="102">
        <f>IF(F271="S",IFERROR(VLOOKUP(C271,'BG 2022'!$A$5:$E$300,4,FALSE),0),0)</f>
        <v>0</v>
      </c>
      <c r="J271" s="101"/>
    </row>
    <row r="272" spans="1:10">
      <c r="A272" s="204" t="s">
        <v>3</v>
      </c>
      <c r="B272" s="205"/>
      <c r="C272" s="206">
        <v>12102402</v>
      </c>
      <c r="D272" s="207" t="s">
        <v>419</v>
      </c>
      <c r="E272" s="208" t="s">
        <v>6</v>
      </c>
      <c r="F272" s="209" t="s">
        <v>910</v>
      </c>
      <c r="G272" s="100">
        <f>IF(F272="S",IFERROR(VLOOKUP(C272,'BG 2022'!$A$5:$E$300,3,FALSE),0),0)</f>
        <v>0</v>
      </c>
      <c r="H272" s="101"/>
      <c r="I272" s="102">
        <f>IF(F272="S",IFERROR(VLOOKUP(C272,'BG 2022'!$A$5:$E$300,4,FALSE),0),0)</f>
        <v>0</v>
      </c>
      <c r="J272" s="101"/>
    </row>
    <row r="273" spans="1:10">
      <c r="A273" s="204" t="s">
        <v>3</v>
      </c>
      <c r="B273" s="205"/>
      <c r="C273" s="206">
        <v>12102403</v>
      </c>
      <c r="D273" s="207" t="s">
        <v>422</v>
      </c>
      <c r="E273" s="208" t="s">
        <v>6</v>
      </c>
      <c r="F273" s="209" t="s">
        <v>910</v>
      </c>
      <c r="G273" s="100">
        <f>IF(F273="S",IFERROR(VLOOKUP(C273,'BG 2022'!$A$5:$E$300,3,FALSE),0),0)</f>
        <v>0</v>
      </c>
      <c r="H273" s="101"/>
      <c r="I273" s="102">
        <f>IF(F273="S",IFERROR(VLOOKUP(C273,'BG 2022'!$A$5:$E$300,4,FALSE),0),0)</f>
        <v>0</v>
      </c>
      <c r="J273" s="101"/>
    </row>
    <row r="274" spans="1:10">
      <c r="A274" s="204" t="s">
        <v>3</v>
      </c>
      <c r="B274" s="205"/>
      <c r="C274" s="206">
        <v>12102404</v>
      </c>
      <c r="D274" s="207" t="s">
        <v>425</v>
      </c>
      <c r="E274" s="208" t="s">
        <v>6</v>
      </c>
      <c r="F274" s="209" t="s">
        <v>910</v>
      </c>
      <c r="G274" s="100">
        <f>IF(F274="S",IFERROR(VLOOKUP(C274,'BG 2022'!$A$5:$E$300,3,FALSE),0),0)</f>
        <v>0</v>
      </c>
      <c r="H274" s="101"/>
      <c r="I274" s="102">
        <f>IF(F274="S",IFERROR(VLOOKUP(C274,'BG 2022'!$A$5:$E$300,4,FALSE),0),0)</f>
        <v>0</v>
      </c>
      <c r="J274" s="101"/>
    </row>
    <row r="275" spans="1:10" s="76" customFormat="1">
      <c r="A275" s="91" t="s">
        <v>3</v>
      </c>
      <c r="B275" s="92"/>
      <c r="C275" s="93">
        <v>121025</v>
      </c>
      <c r="D275" s="94" t="s">
        <v>576</v>
      </c>
      <c r="E275" s="95" t="s">
        <v>6</v>
      </c>
      <c r="F275" s="96" t="s">
        <v>909</v>
      </c>
      <c r="G275" s="97">
        <f>IF(F275="S",IFERROR(VLOOKUP(C275,'BG 2022'!$A$5:$E$300,3,FALSE),0),0)</f>
        <v>0</v>
      </c>
      <c r="H275" s="98"/>
      <c r="I275" s="99">
        <f>IF(F275="S",IFERROR(VLOOKUP(C275,'BG 2022'!$A$5:$E$300,4,FALSE),0),0)</f>
        <v>0</v>
      </c>
      <c r="J275" s="98"/>
    </row>
    <row r="276" spans="1:10">
      <c r="A276" s="204" t="s">
        <v>3</v>
      </c>
      <c r="B276" s="205"/>
      <c r="C276" s="206">
        <v>12102501</v>
      </c>
      <c r="D276" s="207" t="s">
        <v>577</v>
      </c>
      <c r="E276" s="208" t="s">
        <v>6</v>
      </c>
      <c r="F276" s="209" t="s">
        <v>910</v>
      </c>
      <c r="G276" s="100">
        <f>IF(F276="S",IFERROR(VLOOKUP(C276,'BG 2022'!$A$5:$E$300,3,FALSE),0),0)</f>
        <v>0</v>
      </c>
      <c r="H276" s="101"/>
      <c r="I276" s="102">
        <f>IF(F276="S",IFERROR(VLOOKUP(C276,'BG 2022'!$A$5:$E$300,4,FALSE),0),0)</f>
        <v>0</v>
      </c>
      <c r="J276" s="101"/>
    </row>
    <row r="277" spans="1:10">
      <c r="A277" s="204" t="s">
        <v>3</v>
      </c>
      <c r="B277" s="205"/>
      <c r="C277" s="206">
        <v>12102502</v>
      </c>
      <c r="D277" s="207" t="s">
        <v>578</v>
      </c>
      <c r="E277" s="208" t="s">
        <v>6</v>
      </c>
      <c r="F277" s="209" t="s">
        <v>910</v>
      </c>
      <c r="G277" s="100">
        <f>IF(F277="S",IFERROR(VLOOKUP(C277,'BG 2022'!$A$5:$E$300,3,FALSE),0),0)</f>
        <v>0</v>
      </c>
      <c r="H277" s="101"/>
      <c r="I277" s="102">
        <f>IF(F277="S",IFERROR(VLOOKUP(C277,'BG 2022'!$A$5:$E$300,4,FALSE),0),0)</f>
        <v>0</v>
      </c>
      <c r="J277" s="101"/>
    </row>
    <row r="278" spans="1:10" s="76" customFormat="1">
      <c r="A278" s="91" t="s">
        <v>3</v>
      </c>
      <c r="B278" s="92"/>
      <c r="C278" s="93">
        <v>121026</v>
      </c>
      <c r="D278" s="94" t="s">
        <v>579</v>
      </c>
      <c r="E278" s="95" t="s">
        <v>6</v>
      </c>
      <c r="F278" s="96" t="s">
        <v>909</v>
      </c>
      <c r="G278" s="97">
        <f>IF(F278="S",IFERROR(VLOOKUP(C278,'BG 2022'!$A$5:$E$300,3,FALSE),0),0)</f>
        <v>0</v>
      </c>
      <c r="H278" s="98"/>
      <c r="I278" s="99">
        <f>IF(F278="S",IFERROR(VLOOKUP(C278,'BG 2022'!$A$5:$E$300,4,FALSE),0),0)</f>
        <v>0</v>
      </c>
      <c r="J278" s="98"/>
    </row>
    <row r="279" spans="1:10">
      <c r="A279" s="204" t="s">
        <v>3</v>
      </c>
      <c r="B279" s="205"/>
      <c r="C279" s="206">
        <v>12102601</v>
      </c>
      <c r="D279" s="207" t="s">
        <v>580</v>
      </c>
      <c r="E279" s="208" t="s">
        <v>6</v>
      </c>
      <c r="F279" s="209" t="s">
        <v>910</v>
      </c>
      <c r="G279" s="100">
        <f>IF(F279="S",IFERROR(VLOOKUP(C279,'BG 2022'!$A$5:$E$300,3,FALSE),0),0)</f>
        <v>0</v>
      </c>
      <c r="H279" s="101"/>
      <c r="I279" s="102">
        <f>IF(F279="S",IFERROR(VLOOKUP(C279,'BG 2022'!$A$5:$E$300,4,FALSE),0),0)</f>
        <v>0</v>
      </c>
      <c r="J279" s="101"/>
    </row>
    <row r="280" spans="1:10">
      <c r="A280" s="204" t="s">
        <v>3</v>
      </c>
      <c r="B280" s="205"/>
      <c r="C280" s="206">
        <v>12102602</v>
      </c>
      <c r="D280" s="207" t="s">
        <v>581</v>
      </c>
      <c r="E280" s="208" t="s">
        <v>6</v>
      </c>
      <c r="F280" s="209" t="s">
        <v>910</v>
      </c>
      <c r="G280" s="100">
        <f>IF(F280="S",IFERROR(VLOOKUP(C280,'BG 2022'!$A$5:$E$300,3,FALSE),0),0)</f>
        <v>0</v>
      </c>
      <c r="H280" s="101"/>
      <c r="I280" s="102">
        <f>IF(F280="S",IFERROR(VLOOKUP(C280,'BG 2022'!$A$5:$E$300,4,FALSE),0),0)</f>
        <v>0</v>
      </c>
      <c r="J280" s="101"/>
    </row>
    <row r="281" spans="1:10" s="76" customFormat="1">
      <c r="A281" s="91" t="s">
        <v>3</v>
      </c>
      <c r="B281" s="92"/>
      <c r="C281" s="93">
        <v>127</v>
      </c>
      <c r="D281" s="94" t="s">
        <v>582</v>
      </c>
      <c r="E281" s="95" t="s">
        <v>6</v>
      </c>
      <c r="F281" s="96" t="s">
        <v>909</v>
      </c>
      <c r="G281" s="97">
        <f>IF(F281="S",IFERROR(VLOOKUP(C281,'BG 2022'!$A$5:$E$300,3,FALSE),0),0)</f>
        <v>0</v>
      </c>
      <c r="H281" s="98"/>
      <c r="I281" s="99">
        <f>IF(F281="S",IFERROR(VLOOKUP(C281,'BG 2022'!$A$5:$E$300,4,FALSE),0),0)</f>
        <v>0</v>
      </c>
      <c r="J281" s="98"/>
    </row>
    <row r="282" spans="1:10" s="76" customFormat="1">
      <c r="A282" s="91" t="s">
        <v>3</v>
      </c>
      <c r="B282" s="92"/>
      <c r="C282" s="93">
        <v>12701</v>
      </c>
      <c r="D282" s="94" t="s">
        <v>583</v>
      </c>
      <c r="E282" s="95" t="s">
        <v>6</v>
      </c>
      <c r="F282" s="96" t="s">
        <v>909</v>
      </c>
      <c r="G282" s="97">
        <f>IF(F282="S",IFERROR(VLOOKUP(C282,'BG 2022'!$A$5:$E$300,3,FALSE),0),0)</f>
        <v>0</v>
      </c>
      <c r="H282" s="98"/>
      <c r="I282" s="99">
        <f>IF(F282="S",IFERROR(VLOOKUP(C282,'BG 2022'!$A$5:$E$300,4,FALSE),0),0)</f>
        <v>0</v>
      </c>
      <c r="J282" s="98"/>
    </row>
    <row r="283" spans="1:10" s="76" customFormat="1">
      <c r="A283" s="91" t="s">
        <v>3</v>
      </c>
      <c r="B283" s="92"/>
      <c r="C283" s="93">
        <v>127011</v>
      </c>
      <c r="D283" s="94" t="s">
        <v>584</v>
      </c>
      <c r="E283" s="95" t="s">
        <v>6</v>
      </c>
      <c r="F283" s="96" t="s">
        <v>909</v>
      </c>
      <c r="G283" s="97">
        <f>IF(F283="S",IFERROR(VLOOKUP(C283,'BG 2022'!$A$5:$E$300,3,FALSE),0),0)</f>
        <v>0</v>
      </c>
      <c r="H283" s="98"/>
      <c r="I283" s="99">
        <f>IF(F283="S",IFERROR(VLOOKUP(C283,'BG 2022'!$A$5:$E$300,4,FALSE),0),0)</f>
        <v>0</v>
      </c>
      <c r="J283" s="98"/>
    </row>
    <row r="284" spans="1:10">
      <c r="A284" s="204" t="s">
        <v>3</v>
      </c>
      <c r="B284" s="205"/>
      <c r="C284" s="206">
        <v>12701101</v>
      </c>
      <c r="D284" s="207" t="s">
        <v>585</v>
      </c>
      <c r="E284" s="208" t="s">
        <v>6</v>
      </c>
      <c r="F284" s="209" t="s">
        <v>910</v>
      </c>
      <c r="G284" s="100">
        <f>IF(F284="S",IFERROR(VLOOKUP(C284,'BG 2022'!$A$5:$E$300,3,FALSE),0),0)</f>
        <v>0</v>
      </c>
      <c r="H284" s="101"/>
      <c r="I284" s="102">
        <f>IF(F284="S",IFERROR(VLOOKUP(C284,'BG 2022'!$A$5:$E$300,4,FALSE),0),0)</f>
        <v>0</v>
      </c>
      <c r="J284" s="101"/>
    </row>
    <row r="285" spans="1:10">
      <c r="A285" s="204" t="s">
        <v>3</v>
      </c>
      <c r="B285" s="205"/>
      <c r="C285" s="206">
        <v>12701102</v>
      </c>
      <c r="D285" s="207" t="s">
        <v>586</v>
      </c>
      <c r="E285" s="208" t="s">
        <v>6</v>
      </c>
      <c r="F285" s="209" t="s">
        <v>910</v>
      </c>
      <c r="G285" s="100">
        <f>IF(F285="S",IFERROR(VLOOKUP(C285,'BG 2022'!$A$5:$E$300,3,FALSE),0),0)</f>
        <v>0</v>
      </c>
      <c r="H285" s="101"/>
      <c r="I285" s="102">
        <f>IF(F285="S",IFERROR(VLOOKUP(C285,'BG 2022'!$A$5:$E$300,4,FALSE),0),0)</f>
        <v>0</v>
      </c>
      <c r="J285" s="101"/>
    </row>
    <row r="286" spans="1:10">
      <c r="A286" s="204" t="s">
        <v>3</v>
      </c>
      <c r="B286" s="205"/>
      <c r="C286" s="206">
        <v>12701103</v>
      </c>
      <c r="D286" s="207" t="s">
        <v>587</v>
      </c>
      <c r="E286" s="208" t="s">
        <v>6</v>
      </c>
      <c r="F286" s="209" t="s">
        <v>910</v>
      </c>
      <c r="G286" s="100">
        <f>IF(F286="S",IFERROR(VLOOKUP(C286,'BG 2022'!$A$5:$E$300,3,FALSE),0),0)</f>
        <v>0</v>
      </c>
      <c r="H286" s="101"/>
      <c r="I286" s="102">
        <f>IF(F286="S",IFERROR(VLOOKUP(C286,'BG 2022'!$A$5:$E$300,4,FALSE),0),0)</f>
        <v>0</v>
      </c>
      <c r="J286" s="101"/>
    </row>
    <row r="287" spans="1:10">
      <c r="A287" s="204" t="s">
        <v>3</v>
      </c>
      <c r="B287" s="205" t="s">
        <v>283</v>
      </c>
      <c r="C287" s="206">
        <v>12701104</v>
      </c>
      <c r="D287" s="207" t="s">
        <v>588</v>
      </c>
      <c r="E287" s="208" t="s">
        <v>6</v>
      </c>
      <c r="F287" s="209" t="s">
        <v>910</v>
      </c>
      <c r="G287" s="100">
        <f>IF(F287="S",IFERROR(VLOOKUP(C287,'BG 2022'!$A$5:$E$300,3,FALSE),0),0)</f>
        <v>44744705</v>
      </c>
      <c r="H287" s="101"/>
      <c r="I287" s="102">
        <f>IF(F287="S",IFERROR(VLOOKUP(C287,'BG 2022'!$A$5:$E$300,4,FALSE),0),0)</f>
        <v>6504.15</v>
      </c>
      <c r="J287" s="101"/>
    </row>
    <row r="288" spans="1:10">
      <c r="A288" s="204" t="s">
        <v>3</v>
      </c>
      <c r="B288" s="205"/>
      <c r="C288" s="206">
        <v>12701105</v>
      </c>
      <c r="D288" s="207" t="s">
        <v>589</v>
      </c>
      <c r="E288" s="208" t="s">
        <v>6</v>
      </c>
      <c r="F288" s="209" t="s">
        <v>910</v>
      </c>
      <c r="G288" s="100">
        <f>IF(F288="S",IFERROR(VLOOKUP(C288,'BG 2022'!$A$5:$E$300,3,FALSE),0),0)</f>
        <v>0</v>
      </c>
      <c r="H288" s="101"/>
      <c r="I288" s="102">
        <f>IF(F288="S",IFERROR(VLOOKUP(C288,'BG 2022'!$A$5:$E$300,4,FALSE),0),0)</f>
        <v>0</v>
      </c>
      <c r="J288" s="101"/>
    </row>
    <row r="289" spans="1:10">
      <c r="A289" s="204" t="s">
        <v>3</v>
      </c>
      <c r="B289" s="205"/>
      <c r="C289" s="206">
        <v>12701106</v>
      </c>
      <c r="D289" s="207" t="s">
        <v>590</v>
      </c>
      <c r="E289" s="208" t="s">
        <v>6</v>
      </c>
      <c r="F289" s="209" t="s">
        <v>910</v>
      </c>
      <c r="G289" s="100">
        <f>IF(F289="S",IFERROR(VLOOKUP(C289,'BG 2022'!$A$5:$E$300,3,FALSE),0),0)</f>
        <v>0</v>
      </c>
      <c r="H289" s="101"/>
      <c r="I289" s="102">
        <f>IF(F289="S",IFERROR(VLOOKUP(C289,'BG 2022'!$A$5:$E$300,4,FALSE),0),0)</f>
        <v>0</v>
      </c>
      <c r="J289" s="101"/>
    </row>
    <row r="290" spans="1:10" s="76" customFormat="1">
      <c r="A290" s="91" t="s">
        <v>3</v>
      </c>
      <c r="B290" s="92"/>
      <c r="C290" s="93">
        <v>127012</v>
      </c>
      <c r="D290" s="94" t="s">
        <v>591</v>
      </c>
      <c r="E290" s="95" t="s">
        <v>6</v>
      </c>
      <c r="F290" s="96" t="s">
        <v>909</v>
      </c>
      <c r="G290" s="97">
        <f>IF(F290="S",IFERROR(VLOOKUP(C290,'BG 2022'!$A$5:$E$300,3,FALSE),0),0)</f>
        <v>0</v>
      </c>
      <c r="H290" s="98"/>
      <c r="I290" s="99">
        <f>IF(F290="S",IFERROR(VLOOKUP(C290,'BG 2022'!$A$5:$E$300,4,FALSE),0),0)</f>
        <v>0</v>
      </c>
      <c r="J290" s="98"/>
    </row>
    <row r="291" spans="1:10">
      <c r="A291" s="204" t="s">
        <v>3</v>
      </c>
      <c r="B291" s="205"/>
      <c r="C291" s="206">
        <v>12701201</v>
      </c>
      <c r="D291" s="207" t="s">
        <v>592</v>
      </c>
      <c r="E291" s="208" t="s">
        <v>6</v>
      </c>
      <c r="F291" s="209" t="s">
        <v>910</v>
      </c>
      <c r="G291" s="100">
        <f>IF(F291="S",IFERROR(VLOOKUP(C291,'BG 2022'!$A$5:$E$300,3,FALSE),0),0)</f>
        <v>0</v>
      </c>
      <c r="H291" s="101"/>
      <c r="I291" s="102">
        <f>IF(F291="S",IFERROR(VLOOKUP(C291,'BG 2022'!$A$5:$E$300,4,FALSE),0),0)</f>
        <v>0</v>
      </c>
      <c r="J291" s="101"/>
    </row>
    <row r="292" spans="1:10">
      <c r="A292" s="204" t="s">
        <v>3</v>
      </c>
      <c r="B292" s="205"/>
      <c r="C292" s="206">
        <v>12701202</v>
      </c>
      <c r="D292" s="207" t="s">
        <v>593</v>
      </c>
      <c r="E292" s="208" t="s">
        <v>6</v>
      </c>
      <c r="F292" s="209" t="s">
        <v>910</v>
      </c>
      <c r="G292" s="100">
        <f>IF(F292="S",IFERROR(VLOOKUP(C292,'BG 2022'!$A$5:$E$300,3,FALSE),0),0)</f>
        <v>0</v>
      </c>
      <c r="H292" s="101"/>
      <c r="I292" s="102">
        <f>IF(F292="S",IFERROR(VLOOKUP(C292,'BG 2022'!$A$5:$E$300,4,FALSE),0),0)</f>
        <v>0</v>
      </c>
      <c r="J292" s="101"/>
    </row>
    <row r="293" spans="1:10">
      <c r="A293" s="204" t="s">
        <v>3</v>
      </c>
      <c r="B293" s="205"/>
      <c r="C293" s="206">
        <v>12701203</v>
      </c>
      <c r="D293" s="207" t="s">
        <v>594</v>
      </c>
      <c r="E293" s="208" t="s">
        <v>6</v>
      </c>
      <c r="F293" s="209" t="s">
        <v>910</v>
      </c>
      <c r="G293" s="100">
        <f>IF(F293="S",IFERROR(VLOOKUP(C293,'BG 2022'!$A$5:$E$300,3,FALSE),0),0)</f>
        <v>0</v>
      </c>
      <c r="H293" s="101"/>
      <c r="I293" s="102">
        <f>IF(F293="S",IFERROR(VLOOKUP(C293,'BG 2022'!$A$5:$E$300,4,FALSE),0),0)</f>
        <v>0</v>
      </c>
      <c r="J293" s="101"/>
    </row>
    <row r="294" spans="1:10">
      <c r="A294" s="204" t="s">
        <v>3</v>
      </c>
      <c r="B294" s="205" t="s">
        <v>1079</v>
      </c>
      <c r="C294" s="206">
        <v>12701204</v>
      </c>
      <c r="D294" s="207" t="s">
        <v>595</v>
      </c>
      <c r="E294" s="208" t="s">
        <v>6</v>
      </c>
      <c r="F294" s="209" t="s">
        <v>910</v>
      </c>
      <c r="G294" s="100">
        <f>IF(F294="S",IFERROR(VLOOKUP(C294,'BG 2022'!$A$5:$E$300,3,FALSE),0),0)</f>
        <v>-8937124</v>
      </c>
      <c r="H294" s="101"/>
      <c r="I294" s="102">
        <f>IF(F294="S",IFERROR(VLOOKUP(C294,'BG 2022'!$A$5:$E$300,4,FALSE),0),0)</f>
        <v>-1293.1099999999999</v>
      </c>
      <c r="J294" s="101"/>
    </row>
    <row r="295" spans="1:10">
      <c r="A295" s="204" t="s">
        <v>3</v>
      </c>
      <c r="B295" s="205"/>
      <c r="C295" s="206">
        <v>12701205</v>
      </c>
      <c r="D295" s="207" t="s">
        <v>596</v>
      </c>
      <c r="E295" s="208" t="s">
        <v>6</v>
      </c>
      <c r="F295" s="209" t="s">
        <v>910</v>
      </c>
      <c r="G295" s="100">
        <f>IF(F295="S",IFERROR(VLOOKUP(C295,'BG 2022'!$A$5:$E$300,3,FALSE),0),0)</f>
        <v>0</v>
      </c>
      <c r="H295" s="101"/>
      <c r="I295" s="102">
        <f>IF(F295="S",IFERROR(VLOOKUP(C295,'BG 2022'!$A$5:$E$300,4,FALSE),0),0)</f>
        <v>0</v>
      </c>
      <c r="J295" s="101"/>
    </row>
    <row r="296" spans="1:10" s="76" customFormat="1">
      <c r="A296" s="91" t="s">
        <v>3</v>
      </c>
      <c r="B296" s="92"/>
      <c r="C296" s="93">
        <v>128</v>
      </c>
      <c r="D296" s="94" t="s">
        <v>597</v>
      </c>
      <c r="E296" s="95" t="s">
        <v>6</v>
      </c>
      <c r="F296" s="96" t="s">
        <v>909</v>
      </c>
      <c r="G296" s="97">
        <f>IF(F296="S",IFERROR(VLOOKUP(C296,'BG 2022'!$A$5:$E$300,3,FALSE),0),0)</f>
        <v>0</v>
      </c>
      <c r="H296" s="98"/>
      <c r="I296" s="99">
        <f>IF(F296="S",IFERROR(VLOOKUP(C296,'BG 2022'!$A$5:$E$300,4,FALSE),0),0)</f>
        <v>0</v>
      </c>
      <c r="J296" s="98"/>
    </row>
    <row r="297" spans="1:10" s="76" customFormat="1">
      <c r="A297" s="91" t="s">
        <v>3</v>
      </c>
      <c r="B297" s="92"/>
      <c r="C297" s="93">
        <v>12801</v>
      </c>
      <c r="D297" s="94" t="s">
        <v>598</v>
      </c>
      <c r="E297" s="95" t="s">
        <v>6</v>
      </c>
      <c r="F297" s="96" t="s">
        <v>909</v>
      </c>
      <c r="G297" s="97">
        <f>IF(F297="S",IFERROR(VLOOKUP(C297,'BG 2022'!$A$5:$E$300,3,FALSE),0),0)</f>
        <v>0</v>
      </c>
      <c r="H297" s="98"/>
      <c r="I297" s="99">
        <f>IF(F297="S",IFERROR(VLOOKUP(C297,'BG 2022'!$A$5:$E$300,4,FALSE),0),0)</f>
        <v>0</v>
      </c>
      <c r="J297" s="98"/>
    </row>
    <row r="298" spans="1:10" s="76" customFormat="1">
      <c r="A298" s="91" t="s">
        <v>3</v>
      </c>
      <c r="B298" s="92"/>
      <c r="C298" s="93">
        <v>128011</v>
      </c>
      <c r="D298" s="94" t="s">
        <v>599</v>
      </c>
      <c r="E298" s="95" t="s">
        <v>6</v>
      </c>
      <c r="F298" s="96" t="s">
        <v>909</v>
      </c>
      <c r="G298" s="97">
        <f>IF(F298="S",IFERROR(VLOOKUP(C298,'BG 2022'!$A$5:$E$300,3,FALSE),0),0)</f>
        <v>0</v>
      </c>
      <c r="H298" s="98"/>
      <c r="I298" s="99">
        <f>IF(F298="S",IFERROR(VLOOKUP(C298,'BG 2022'!$A$5:$E$300,4,FALSE),0),0)</f>
        <v>0</v>
      </c>
      <c r="J298" s="98"/>
    </row>
    <row r="299" spans="1:10" s="76" customFormat="1">
      <c r="A299" s="91" t="s">
        <v>3</v>
      </c>
      <c r="B299" s="92"/>
      <c r="C299" s="93">
        <v>128012</v>
      </c>
      <c r="D299" s="94" t="s">
        <v>600</v>
      </c>
      <c r="E299" s="95" t="s">
        <v>6</v>
      </c>
      <c r="F299" s="96" t="s">
        <v>909</v>
      </c>
      <c r="G299" s="97">
        <f>IF(F299="S",IFERROR(VLOOKUP(C299,'BG 2022'!$A$5:$E$300,3,FALSE),0),0)</f>
        <v>0</v>
      </c>
      <c r="H299" s="98"/>
      <c r="I299" s="99">
        <f>IF(F299="S",IFERROR(VLOOKUP(C299,'BG 2022'!$A$5:$E$300,4,FALSE),0),0)</f>
        <v>0</v>
      </c>
      <c r="J299" s="98"/>
    </row>
    <row r="300" spans="1:10">
      <c r="A300" s="204" t="s">
        <v>3</v>
      </c>
      <c r="B300" s="205"/>
      <c r="C300" s="206">
        <v>12801201</v>
      </c>
      <c r="D300" s="207" t="s">
        <v>601</v>
      </c>
      <c r="E300" s="208" t="s">
        <v>69</v>
      </c>
      <c r="F300" s="209" t="s">
        <v>910</v>
      </c>
      <c r="G300" s="100">
        <f>IF(F300="S",IFERROR(VLOOKUP(C300,'BG 2022'!$A$5:$E$300,3,FALSE),0),0)</f>
        <v>0</v>
      </c>
      <c r="H300" s="101"/>
      <c r="I300" s="102">
        <f>IF(F300="S",IFERROR(VLOOKUP(C300,'BG 2022'!$A$5:$E$300,4,FALSE),0),0)</f>
        <v>0</v>
      </c>
      <c r="J300" s="101"/>
    </row>
    <row r="301" spans="1:10">
      <c r="A301" s="204" t="s">
        <v>3</v>
      </c>
      <c r="B301" s="205" t="s">
        <v>285</v>
      </c>
      <c r="C301" s="206">
        <v>12801202</v>
      </c>
      <c r="D301" s="207" t="s">
        <v>602</v>
      </c>
      <c r="E301" s="208" t="s">
        <v>6</v>
      </c>
      <c r="F301" s="209" t="s">
        <v>910</v>
      </c>
      <c r="G301" s="100">
        <f>IF(F301="S",IFERROR(VLOOKUP(C301,'BG 2022'!$A$5:$E$300,3,FALSE),0),0)</f>
        <v>14142273</v>
      </c>
      <c r="H301" s="101"/>
      <c r="I301" s="102">
        <f>IF(F301="S",IFERROR(VLOOKUP(C301,'BG 2022'!$A$5:$E$300,4,FALSE),0),0)</f>
        <v>2057.48</v>
      </c>
      <c r="J301" s="101"/>
    </row>
    <row r="302" spans="1:10">
      <c r="A302" s="204" t="s">
        <v>3</v>
      </c>
      <c r="B302" s="205" t="s">
        <v>285</v>
      </c>
      <c r="C302" s="206">
        <v>12801203</v>
      </c>
      <c r="D302" s="207" t="s">
        <v>603</v>
      </c>
      <c r="E302" s="208" t="s">
        <v>69</v>
      </c>
      <c r="F302" s="209" t="s">
        <v>910</v>
      </c>
      <c r="G302" s="100">
        <f>IF(F302="S",IFERROR(VLOOKUP(C302,'BG 2022'!$A$5:$E$300,3,FALSE),0),0)</f>
        <v>144358552</v>
      </c>
      <c r="H302" s="101"/>
      <c r="I302" s="102">
        <f>IF(F302="S",IFERROR(VLOOKUP(C302,'BG 2022'!$A$5:$E$300,4,FALSE),0),0)</f>
        <v>20880</v>
      </c>
      <c r="J302" s="101"/>
    </row>
    <row r="303" spans="1:10" s="76" customFormat="1">
      <c r="A303" s="91" t="s">
        <v>3</v>
      </c>
      <c r="B303" s="92"/>
      <c r="C303" s="93">
        <v>128013</v>
      </c>
      <c r="D303" s="94" t="s">
        <v>604</v>
      </c>
      <c r="E303" s="95" t="s">
        <v>6</v>
      </c>
      <c r="F303" s="96" t="s">
        <v>909</v>
      </c>
      <c r="G303" s="97">
        <f>IF(F303="S",IFERROR(VLOOKUP(C303,'BG 2022'!$A$5:$E$300,3,FALSE),0),0)</f>
        <v>0</v>
      </c>
      <c r="H303" s="98"/>
      <c r="I303" s="99">
        <f>IF(F303="S",IFERROR(VLOOKUP(C303,'BG 2022'!$A$5:$E$300,4,FALSE),0),0)</f>
        <v>0</v>
      </c>
      <c r="J303" s="98"/>
    </row>
    <row r="304" spans="1:10" s="76" customFormat="1">
      <c r="A304" s="91" t="s">
        <v>3</v>
      </c>
      <c r="B304" s="92"/>
      <c r="C304" s="93">
        <v>128014</v>
      </c>
      <c r="D304" s="94" t="s">
        <v>605</v>
      </c>
      <c r="E304" s="95" t="s">
        <v>6</v>
      </c>
      <c r="F304" s="96" t="s">
        <v>909</v>
      </c>
      <c r="G304" s="97">
        <f>IF(F304="S",IFERROR(VLOOKUP(C304,'BG 2022'!$A$5:$E$300,3,FALSE),0),0)</f>
        <v>0</v>
      </c>
      <c r="H304" s="98"/>
      <c r="I304" s="99">
        <f>IF(F304="S",IFERROR(VLOOKUP(C304,'BG 2022'!$A$5:$E$300,4,FALSE),0),0)</f>
        <v>0</v>
      </c>
      <c r="J304" s="98"/>
    </row>
    <row r="305" spans="1:10">
      <c r="A305" s="204" t="s">
        <v>3</v>
      </c>
      <c r="B305" s="205" t="s">
        <v>285</v>
      </c>
      <c r="C305" s="206">
        <v>12801401</v>
      </c>
      <c r="D305" s="207" t="s">
        <v>606</v>
      </c>
      <c r="E305" s="208" t="s">
        <v>6</v>
      </c>
      <c r="F305" s="209" t="s">
        <v>910</v>
      </c>
      <c r="G305" s="100">
        <f>IF(F305="S",IFERROR(VLOOKUP(C305,'BG 2022'!$A$5:$E$300,3,FALSE),0),0)</f>
        <v>206960777</v>
      </c>
      <c r="H305" s="101"/>
      <c r="I305" s="102">
        <f>IF(F305="S",IFERROR(VLOOKUP(C305,'BG 2022'!$A$5:$E$300,4,FALSE),0),0)</f>
        <v>29988.423999999999</v>
      </c>
      <c r="J305" s="101"/>
    </row>
    <row r="306" spans="1:10" s="76" customFormat="1">
      <c r="A306" s="91" t="s">
        <v>3</v>
      </c>
      <c r="B306" s="92"/>
      <c r="C306" s="93">
        <v>128015</v>
      </c>
      <c r="D306" s="94" t="s">
        <v>607</v>
      </c>
      <c r="E306" s="95" t="s">
        <v>6</v>
      </c>
      <c r="F306" s="96" t="s">
        <v>909</v>
      </c>
      <c r="G306" s="97">
        <f>IF(F306="S",IFERROR(VLOOKUP(C306,'BG 2022'!$A$5:$E$300,3,FALSE),0),0)</f>
        <v>0</v>
      </c>
      <c r="H306" s="98"/>
      <c r="I306" s="99">
        <f>IF(F306="S",IFERROR(VLOOKUP(C306,'BG 2022'!$A$5:$E$300,4,FALSE),0),0)</f>
        <v>0</v>
      </c>
      <c r="J306" s="98"/>
    </row>
    <row r="307" spans="1:10" s="76" customFormat="1">
      <c r="A307" s="91" t="s">
        <v>3</v>
      </c>
      <c r="B307" s="92"/>
      <c r="C307" s="93">
        <v>128016</v>
      </c>
      <c r="D307" s="94" t="s">
        <v>608</v>
      </c>
      <c r="E307" s="95" t="s">
        <v>6</v>
      </c>
      <c r="F307" s="96" t="s">
        <v>909</v>
      </c>
      <c r="G307" s="97">
        <f>IF(F307="S",IFERROR(VLOOKUP(C307,'BG 2022'!$A$5:$E$300,3,FALSE),0),0)</f>
        <v>0</v>
      </c>
      <c r="H307" s="98"/>
      <c r="I307" s="99">
        <f>IF(F307="S",IFERROR(VLOOKUP(C307,'BG 2022'!$A$5:$E$300,4,FALSE),0),0)</f>
        <v>0</v>
      </c>
      <c r="J307" s="98"/>
    </row>
    <row r="308" spans="1:10" s="76" customFormat="1">
      <c r="A308" s="91" t="s">
        <v>3</v>
      </c>
      <c r="B308" s="92"/>
      <c r="C308" s="93">
        <v>128017</v>
      </c>
      <c r="D308" s="94" t="s">
        <v>609</v>
      </c>
      <c r="E308" s="95" t="s">
        <v>6</v>
      </c>
      <c r="F308" s="96" t="s">
        <v>909</v>
      </c>
      <c r="G308" s="97">
        <f>IF(F308="S",IFERROR(VLOOKUP(C308,'BG 2022'!$A$5:$E$300,3,FALSE),0),0)</f>
        <v>0</v>
      </c>
      <c r="H308" s="98"/>
      <c r="I308" s="99">
        <f>IF(F308="S",IFERROR(VLOOKUP(C308,'BG 2022'!$A$5:$E$300,4,FALSE),0),0)</f>
        <v>0</v>
      </c>
      <c r="J308" s="98"/>
    </row>
    <row r="309" spans="1:10">
      <c r="A309" s="204" t="s">
        <v>3</v>
      </c>
      <c r="B309" s="205"/>
      <c r="C309" s="206">
        <v>12801701</v>
      </c>
      <c r="D309" s="207" t="s">
        <v>610</v>
      </c>
      <c r="E309" s="208" t="s">
        <v>6</v>
      </c>
      <c r="F309" s="209" t="s">
        <v>910</v>
      </c>
      <c r="G309" s="100">
        <f>IF(F309="S",IFERROR(VLOOKUP(C309,'BG 2022'!$A$5:$E$300,3,FALSE),0),0)</f>
        <v>0</v>
      </c>
      <c r="H309" s="101"/>
      <c r="I309" s="102">
        <f>IF(F309="S",IFERROR(VLOOKUP(C309,'BG 2022'!$A$5:$E$300,4,FALSE),0),0)</f>
        <v>0</v>
      </c>
      <c r="J309" s="101"/>
    </row>
    <row r="310" spans="1:10">
      <c r="A310" s="204" t="s">
        <v>3</v>
      </c>
      <c r="B310" s="205"/>
      <c r="C310" s="206">
        <v>12801702</v>
      </c>
      <c r="D310" s="207" t="s">
        <v>611</v>
      </c>
      <c r="E310" s="208" t="s">
        <v>6</v>
      </c>
      <c r="F310" s="209" t="s">
        <v>910</v>
      </c>
      <c r="G310" s="100">
        <f>IF(F310="S",IFERROR(VLOOKUP(C310,'BG 2022'!$A$5:$E$300,3,FALSE),0),0)</f>
        <v>0</v>
      </c>
      <c r="H310" s="101"/>
      <c r="I310" s="102">
        <f>IF(F310="S",IFERROR(VLOOKUP(C310,'BG 2022'!$A$5:$E$300,4,FALSE),0),0)</f>
        <v>0</v>
      </c>
      <c r="J310" s="101"/>
    </row>
    <row r="311" spans="1:10">
      <c r="A311" s="204" t="s">
        <v>3</v>
      </c>
      <c r="B311" s="205" t="s">
        <v>285</v>
      </c>
      <c r="C311" s="206">
        <v>12801703</v>
      </c>
      <c r="D311" s="207" t="s">
        <v>612</v>
      </c>
      <c r="E311" s="208" t="s">
        <v>6</v>
      </c>
      <c r="F311" s="209" t="s">
        <v>910</v>
      </c>
      <c r="G311" s="100">
        <f>IF(F311="S",IFERROR(VLOOKUP(C311,'BG 2022'!$A$5:$E$300,3,FALSE),0),0)</f>
        <v>-38805147</v>
      </c>
      <c r="H311" s="101"/>
      <c r="I311" s="102">
        <f>IF(F311="S",IFERROR(VLOOKUP(C311,'BG 2022'!$A$5:$E$300,4,FALSE),0),0)</f>
        <v>-5623.11</v>
      </c>
      <c r="J311" s="101"/>
    </row>
    <row r="312" spans="1:10">
      <c r="A312" s="204" t="s">
        <v>3</v>
      </c>
      <c r="B312" s="205"/>
      <c r="C312" s="206">
        <v>12801704</v>
      </c>
      <c r="D312" s="207" t="s">
        <v>613</v>
      </c>
      <c r="E312" s="208" t="s">
        <v>6</v>
      </c>
      <c r="F312" s="209" t="s">
        <v>910</v>
      </c>
      <c r="G312" s="100">
        <f>IF(F312="S",IFERROR(VLOOKUP(C312,'BG 2022'!$A$5:$E$300,3,FALSE),0),0)</f>
        <v>0</v>
      </c>
      <c r="H312" s="101"/>
      <c r="I312" s="102">
        <f>IF(F312="S",IFERROR(VLOOKUP(C312,'BG 2022'!$A$5:$E$300,4,FALSE),0),0)</f>
        <v>0</v>
      </c>
      <c r="J312" s="101"/>
    </row>
    <row r="313" spans="1:10">
      <c r="A313" s="204" t="s">
        <v>3</v>
      </c>
      <c r="B313" s="205"/>
      <c r="C313" s="206">
        <v>12801705</v>
      </c>
      <c r="D313" s="207" t="s">
        <v>614</v>
      </c>
      <c r="E313" s="208" t="s">
        <v>6</v>
      </c>
      <c r="F313" s="209" t="s">
        <v>910</v>
      </c>
      <c r="G313" s="100">
        <f>IF(F313="S",IFERROR(VLOOKUP(C313,'BG 2022'!$A$5:$E$300,3,FALSE),0),0)</f>
        <v>0</v>
      </c>
      <c r="H313" s="101"/>
      <c r="I313" s="102">
        <f>IF(F313="S",IFERROR(VLOOKUP(C313,'BG 2022'!$A$5:$E$300,4,FALSE),0),0)</f>
        <v>0</v>
      </c>
      <c r="J313" s="101"/>
    </row>
    <row r="314" spans="1:10">
      <c r="A314" s="204" t="s">
        <v>3</v>
      </c>
      <c r="B314" s="205" t="s">
        <v>285</v>
      </c>
      <c r="C314" s="206">
        <v>12801706</v>
      </c>
      <c r="D314" s="207" t="s">
        <v>1075</v>
      </c>
      <c r="E314" s="208" t="s">
        <v>6</v>
      </c>
      <c r="F314" s="209" t="s">
        <v>910</v>
      </c>
      <c r="G314" s="100">
        <f>IF(F314="S",IFERROR(VLOOKUP(C314,'BG 2022'!$A$5:$E$300,3,FALSE),0),0)</f>
        <v>-12884508</v>
      </c>
      <c r="H314" s="101"/>
      <c r="I314" s="102">
        <f>IF(F314="S",IFERROR(VLOOKUP(C314,'BG 2022'!$A$5:$E$300,4,FALSE),0),0)</f>
        <v>-1863</v>
      </c>
      <c r="J314" s="101"/>
    </row>
    <row r="315" spans="1:10" s="76" customFormat="1">
      <c r="A315" s="91" t="s">
        <v>3</v>
      </c>
      <c r="B315" s="92"/>
      <c r="C315" s="93">
        <v>129</v>
      </c>
      <c r="D315" s="94" t="s">
        <v>615</v>
      </c>
      <c r="E315" s="95" t="s">
        <v>6</v>
      </c>
      <c r="F315" s="96" t="s">
        <v>909</v>
      </c>
      <c r="G315" s="97">
        <f>IF(F315="S",IFERROR(VLOOKUP(C315,'BG 2022'!$A$5:$E$300,3,FALSE),0),0)</f>
        <v>0</v>
      </c>
      <c r="H315" s="98"/>
      <c r="I315" s="99">
        <f>IF(F315="S",IFERROR(VLOOKUP(C315,'BG 2022'!$A$5:$E$300,4,FALSE),0),0)</f>
        <v>0</v>
      </c>
      <c r="J315" s="98"/>
    </row>
    <row r="316" spans="1:10" s="76" customFormat="1">
      <c r="A316" s="91" t="s">
        <v>3</v>
      </c>
      <c r="B316" s="92"/>
      <c r="C316" s="93">
        <v>12901</v>
      </c>
      <c r="D316" s="94" t="s">
        <v>616</v>
      </c>
      <c r="E316" s="95" t="s">
        <v>6</v>
      </c>
      <c r="F316" s="96" t="s">
        <v>909</v>
      </c>
      <c r="G316" s="97">
        <f>IF(F316="S",IFERROR(VLOOKUP(C316,'BG 2022'!$A$5:$E$300,3,FALSE),0),0)</f>
        <v>0</v>
      </c>
      <c r="H316" s="98"/>
      <c r="I316" s="99">
        <f>IF(F316="S",IFERROR(VLOOKUP(C316,'BG 2022'!$A$5:$E$300,4,FALSE),0),0)</f>
        <v>0</v>
      </c>
      <c r="J316" s="98"/>
    </row>
    <row r="317" spans="1:10" s="76" customFormat="1">
      <c r="A317" s="91" t="s">
        <v>8</v>
      </c>
      <c r="B317" s="92"/>
      <c r="C317" s="93">
        <v>2</v>
      </c>
      <c r="D317" s="94" t="s">
        <v>8</v>
      </c>
      <c r="E317" s="95" t="s">
        <v>6</v>
      </c>
      <c r="F317" s="96" t="s">
        <v>909</v>
      </c>
      <c r="G317" s="97">
        <f>IF(F317="S",IFERROR(VLOOKUP(C317,'BG 2022'!$A$5:$E$300,3,FALSE),0),0)</f>
        <v>0</v>
      </c>
      <c r="H317" s="98"/>
      <c r="I317" s="99">
        <f>IF(F317="S",IFERROR(VLOOKUP(C317,'BG 2022'!$A$5:$E$300,4,FALSE),0),0)</f>
        <v>0</v>
      </c>
      <c r="J317" s="98"/>
    </row>
    <row r="318" spans="1:10" s="76" customFormat="1">
      <c r="A318" s="91" t="s">
        <v>8</v>
      </c>
      <c r="B318" s="92"/>
      <c r="C318" s="93">
        <v>21</v>
      </c>
      <c r="D318" s="94" t="s">
        <v>617</v>
      </c>
      <c r="E318" s="95" t="s">
        <v>6</v>
      </c>
      <c r="F318" s="96" t="s">
        <v>909</v>
      </c>
      <c r="G318" s="97">
        <f>IF(F318="S",IFERROR(VLOOKUP(C318,'BG 2022'!$A$5:$E$300,3,FALSE),0),0)</f>
        <v>0</v>
      </c>
      <c r="H318" s="98"/>
      <c r="I318" s="99">
        <f>IF(F318="S",IFERROR(VLOOKUP(C318,'BG 2022'!$A$5:$E$300,4,FALSE),0),0)</f>
        <v>0</v>
      </c>
      <c r="J318" s="98"/>
    </row>
    <row r="319" spans="1:10" s="76" customFormat="1">
      <c r="A319" s="91" t="s">
        <v>8</v>
      </c>
      <c r="B319" s="92"/>
      <c r="C319" s="93">
        <v>211</v>
      </c>
      <c r="D319" s="94" t="s">
        <v>618</v>
      </c>
      <c r="E319" s="95" t="s">
        <v>6</v>
      </c>
      <c r="F319" s="96" t="s">
        <v>909</v>
      </c>
      <c r="G319" s="97">
        <f>IF(F319="S",IFERROR(VLOOKUP(C319,'BG 2022'!$A$5:$E$300,3,FALSE),0),0)</f>
        <v>0</v>
      </c>
      <c r="H319" s="98"/>
      <c r="I319" s="99">
        <f>IF(F319="S",IFERROR(VLOOKUP(C319,'BG 2022'!$A$5:$E$300,4,FALSE),0),0)</f>
        <v>0</v>
      </c>
      <c r="J319" s="98"/>
    </row>
    <row r="320" spans="1:10" s="76" customFormat="1">
      <c r="A320" s="91" t="s">
        <v>8</v>
      </c>
      <c r="B320" s="92"/>
      <c r="C320" s="93">
        <v>21101</v>
      </c>
      <c r="D320" s="94" t="s">
        <v>619</v>
      </c>
      <c r="E320" s="95" t="s">
        <v>6</v>
      </c>
      <c r="F320" s="96" t="s">
        <v>909</v>
      </c>
      <c r="G320" s="97">
        <f>IF(F320="S",IFERROR(VLOOKUP(C320,'BG 2022'!$A$5:$E$300,3,FALSE),0),0)</f>
        <v>0</v>
      </c>
      <c r="H320" s="98"/>
      <c r="I320" s="99">
        <f>IF(F320="S",IFERROR(VLOOKUP(C320,'BG 2022'!$A$5:$E$300,4,FALSE),0),0)</f>
        <v>0</v>
      </c>
      <c r="J320" s="98"/>
    </row>
    <row r="321" spans="1:10" s="76" customFormat="1">
      <c r="A321" s="91" t="s">
        <v>8</v>
      </c>
      <c r="B321" s="92"/>
      <c r="C321" s="93">
        <v>211011</v>
      </c>
      <c r="D321" s="94" t="s">
        <v>620</v>
      </c>
      <c r="E321" s="95" t="s">
        <v>6</v>
      </c>
      <c r="F321" s="96" t="s">
        <v>909</v>
      </c>
      <c r="G321" s="97">
        <f>IF(F321="S",IFERROR(VLOOKUP(C321,'BG 2022'!$A$5:$E$300,3,FALSE),0),0)</f>
        <v>0</v>
      </c>
      <c r="H321" s="98"/>
      <c r="I321" s="99">
        <f>IF(F321="S",IFERROR(VLOOKUP(C321,'BG 2022'!$A$5:$E$300,4,FALSE),0),0)</f>
        <v>0</v>
      </c>
      <c r="J321" s="98"/>
    </row>
    <row r="322" spans="1:10">
      <c r="A322" s="204" t="s">
        <v>8</v>
      </c>
      <c r="B322" s="205" t="s">
        <v>266</v>
      </c>
      <c r="C322" s="206">
        <v>21101101</v>
      </c>
      <c r="D322" s="207" t="s">
        <v>621</v>
      </c>
      <c r="E322" s="208" t="s">
        <v>6</v>
      </c>
      <c r="F322" s="209" t="s">
        <v>910</v>
      </c>
      <c r="G322" s="100">
        <f>IF(F322="S",IFERROR(VLOOKUP(C322,'BG 2022'!$A$5:$E$300,3,FALSE),0),0)</f>
        <v>50000</v>
      </c>
      <c r="H322" s="101"/>
      <c r="I322" s="102">
        <f>IF(F322="S",IFERROR(VLOOKUP(C322,'BG 2022'!$A$5:$E$300,4,FALSE),0),0)</f>
        <v>7.0500000000029104</v>
      </c>
      <c r="J322" s="101"/>
    </row>
    <row r="323" spans="1:10">
      <c r="A323" s="204" t="s">
        <v>8</v>
      </c>
      <c r="B323" s="205"/>
      <c r="C323" s="206">
        <v>21101102</v>
      </c>
      <c r="D323" s="207" t="s">
        <v>622</v>
      </c>
      <c r="E323" s="208" t="s">
        <v>69</v>
      </c>
      <c r="F323" s="209" t="s">
        <v>910</v>
      </c>
      <c r="G323" s="100">
        <f>IF(F323="S",IFERROR(VLOOKUP(C323,'BG 2022'!$A$5:$E$300,3,FALSE),0),0)</f>
        <v>0</v>
      </c>
      <c r="H323" s="101"/>
      <c r="I323" s="102">
        <f>IF(F323="S",IFERROR(VLOOKUP(C323,'BG 2022'!$A$5:$E$300,4,FALSE),0),0)</f>
        <v>0</v>
      </c>
      <c r="J323" s="101"/>
    </row>
    <row r="324" spans="1:10" s="76" customFormat="1">
      <c r="A324" s="91" t="s">
        <v>8</v>
      </c>
      <c r="B324" s="92"/>
      <c r="C324" s="93">
        <v>211012</v>
      </c>
      <c r="D324" s="94" t="s">
        <v>623</v>
      </c>
      <c r="E324" s="95" t="s">
        <v>6</v>
      </c>
      <c r="F324" s="96" t="s">
        <v>909</v>
      </c>
      <c r="G324" s="97">
        <f>IF(F324="S",IFERROR(VLOOKUP(C324,'BG 2022'!$A$5:$E$300,3,FALSE),0),0)</f>
        <v>0</v>
      </c>
      <c r="H324" s="98"/>
      <c r="I324" s="99">
        <f>IF(F324="S",IFERROR(VLOOKUP(C324,'BG 2022'!$A$5:$E$300,4,FALSE),0),0)</f>
        <v>0</v>
      </c>
      <c r="J324" s="98"/>
    </row>
    <row r="325" spans="1:10">
      <c r="A325" s="204" t="s">
        <v>8</v>
      </c>
      <c r="B325" s="205"/>
      <c r="C325" s="206">
        <v>21101201</v>
      </c>
      <c r="D325" s="207" t="s">
        <v>624</v>
      </c>
      <c r="E325" s="208" t="s">
        <v>6</v>
      </c>
      <c r="F325" s="209" t="s">
        <v>910</v>
      </c>
      <c r="G325" s="100">
        <f>IF(F325="S",IFERROR(VLOOKUP(C325,'BG 2022'!$A$5:$E$300,3,FALSE),0),0)</f>
        <v>0</v>
      </c>
      <c r="H325" s="101"/>
      <c r="I325" s="102">
        <f>IF(F325="S",IFERROR(VLOOKUP(C325,'BG 2022'!$A$5:$E$300,4,FALSE),0),0)</f>
        <v>0</v>
      </c>
      <c r="J325" s="101"/>
    </row>
    <row r="326" spans="1:10">
      <c r="A326" s="204" t="s">
        <v>8</v>
      </c>
      <c r="B326" s="205"/>
      <c r="C326" s="206">
        <v>21101202</v>
      </c>
      <c r="D326" s="207" t="s">
        <v>622</v>
      </c>
      <c r="E326" s="208" t="s">
        <v>69</v>
      </c>
      <c r="F326" s="209" t="s">
        <v>910</v>
      </c>
      <c r="G326" s="100">
        <f>IF(F326="S",IFERROR(VLOOKUP(C326,'BG 2022'!$A$5:$E$300,3,FALSE),0),0)</f>
        <v>0</v>
      </c>
      <c r="H326" s="101"/>
      <c r="I326" s="102">
        <f>IF(F326="S",IFERROR(VLOOKUP(C326,'BG 2022'!$A$5:$E$300,4,FALSE),0),0)</f>
        <v>0</v>
      </c>
      <c r="J326" s="101"/>
    </row>
    <row r="327" spans="1:10" s="76" customFormat="1">
      <c r="A327" s="91" t="s">
        <v>8</v>
      </c>
      <c r="B327" s="92"/>
      <c r="C327" s="93">
        <v>211013</v>
      </c>
      <c r="D327" s="94" t="s">
        <v>625</v>
      </c>
      <c r="E327" s="95" t="s">
        <v>6</v>
      </c>
      <c r="F327" s="96" t="s">
        <v>909</v>
      </c>
      <c r="G327" s="97">
        <f>IF(F327="S",IFERROR(VLOOKUP(C327,'BG 2022'!$A$5:$E$300,3,FALSE),0),0)</f>
        <v>0</v>
      </c>
      <c r="H327" s="98"/>
      <c r="I327" s="99">
        <f>IF(F327="S",IFERROR(VLOOKUP(C327,'BG 2022'!$A$5:$E$300,4,FALSE),0),0)</f>
        <v>0</v>
      </c>
      <c r="J327" s="98"/>
    </row>
    <row r="328" spans="1:10">
      <c r="A328" s="204" t="s">
        <v>8</v>
      </c>
      <c r="B328" s="205"/>
      <c r="C328" s="206">
        <v>21101301</v>
      </c>
      <c r="D328" s="207" t="s">
        <v>626</v>
      </c>
      <c r="E328" s="208" t="s">
        <v>6</v>
      </c>
      <c r="F328" s="209" t="s">
        <v>910</v>
      </c>
      <c r="G328" s="100">
        <f>IF(F328="S",IFERROR(VLOOKUP(C328,'BG 2022'!$A$5:$E$300,3,FALSE),0),0)</f>
        <v>0</v>
      </c>
      <c r="H328" s="101"/>
      <c r="I328" s="102">
        <f>IF(F328="S",IFERROR(VLOOKUP(C328,'BG 2022'!$A$5:$E$300,4,FALSE),0),0)</f>
        <v>0</v>
      </c>
      <c r="J328" s="101"/>
    </row>
    <row r="329" spans="1:10">
      <c r="A329" s="204" t="s">
        <v>8</v>
      </c>
      <c r="B329" s="205"/>
      <c r="C329" s="206">
        <v>21101302</v>
      </c>
      <c r="D329" s="207" t="s">
        <v>627</v>
      </c>
      <c r="E329" s="208" t="s">
        <v>69</v>
      </c>
      <c r="F329" s="209" t="s">
        <v>910</v>
      </c>
      <c r="G329" s="100">
        <f>IF(F329="S",IFERROR(VLOOKUP(C329,'BG 2022'!$A$5:$E$300,3,FALSE),0),0)</f>
        <v>0</v>
      </c>
      <c r="H329" s="101"/>
      <c r="I329" s="102">
        <f>IF(F329="S",IFERROR(VLOOKUP(C329,'BG 2022'!$A$5:$E$300,4,FALSE),0),0)</f>
        <v>0</v>
      </c>
      <c r="J329" s="101"/>
    </row>
    <row r="330" spans="1:10" s="76" customFormat="1">
      <c r="A330" s="91" t="s">
        <v>8</v>
      </c>
      <c r="B330" s="92"/>
      <c r="C330" s="93">
        <v>21102</v>
      </c>
      <c r="D330" s="94" t="s">
        <v>628</v>
      </c>
      <c r="E330" s="95" t="s">
        <v>6</v>
      </c>
      <c r="F330" s="96" t="s">
        <v>909</v>
      </c>
      <c r="G330" s="97">
        <f>IF(F330="S",IFERROR(VLOOKUP(C330,'BG 2022'!$A$5:$E$300,3,FALSE),0),0)</f>
        <v>0</v>
      </c>
      <c r="H330" s="98"/>
      <c r="I330" s="99">
        <f>IF(F330="S",IFERROR(VLOOKUP(C330,'BG 2022'!$A$5:$E$300,4,FALSE),0),0)</f>
        <v>0</v>
      </c>
      <c r="J330" s="98"/>
    </row>
    <row r="331" spans="1:10" s="76" customFormat="1">
      <c r="A331" s="91" t="s">
        <v>8</v>
      </c>
      <c r="B331" s="92"/>
      <c r="C331" s="93">
        <v>211021</v>
      </c>
      <c r="D331" s="94" t="s">
        <v>629</v>
      </c>
      <c r="E331" s="95" t="s">
        <v>6</v>
      </c>
      <c r="F331" s="96" t="s">
        <v>909</v>
      </c>
      <c r="G331" s="97">
        <f>IF(F331="S",IFERROR(VLOOKUP(C331,'BG 2022'!$A$5:$E$300,3,FALSE),0),0)</f>
        <v>0</v>
      </c>
      <c r="H331" s="98"/>
      <c r="I331" s="99">
        <f>IF(F331="S",IFERROR(VLOOKUP(C331,'BG 2022'!$A$5:$E$300,4,FALSE),0),0)</f>
        <v>0</v>
      </c>
      <c r="J331" s="98"/>
    </row>
    <row r="332" spans="1:10">
      <c r="A332" s="204" t="s">
        <v>8</v>
      </c>
      <c r="B332" s="205"/>
      <c r="C332" s="206">
        <v>21102101</v>
      </c>
      <c r="D332" s="207" t="s">
        <v>630</v>
      </c>
      <c r="E332" s="208" t="s">
        <v>6</v>
      </c>
      <c r="F332" s="209" t="s">
        <v>910</v>
      </c>
      <c r="G332" s="100">
        <f>IF(F332="S",IFERROR(VLOOKUP(C332,'BG 2022'!$A$5:$E$300,3,FALSE),0),0)</f>
        <v>0</v>
      </c>
      <c r="H332" s="101"/>
      <c r="I332" s="102">
        <f>IF(F332="S",IFERROR(VLOOKUP(C332,'BG 2022'!$A$5:$E$300,4,FALSE),0),0)</f>
        <v>0</v>
      </c>
      <c r="J332" s="101"/>
    </row>
    <row r="333" spans="1:10">
      <c r="A333" s="204" t="s">
        <v>8</v>
      </c>
      <c r="B333" s="205"/>
      <c r="C333" s="206">
        <v>21102102</v>
      </c>
      <c r="D333" s="207" t="s">
        <v>631</v>
      </c>
      <c r="E333" s="208" t="s">
        <v>69</v>
      </c>
      <c r="F333" s="209" t="s">
        <v>910</v>
      </c>
      <c r="G333" s="100">
        <f>IF(F333="S",IFERROR(VLOOKUP(C333,'BG 2022'!$A$5:$E$300,3,FALSE),0),0)</f>
        <v>0</v>
      </c>
      <c r="H333" s="101"/>
      <c r="I333" s="102">
        <f>IF(F333="S",IFERROR(VLOOKUP(C333,'BG 2022'!$A$5:$E$300,4,FALSE),0),0)</f>
        <v>0</v>
      </c>
      <c r="J333" s="101"/>
    </row>
    <row r="334" spans="1:10">
      <c r="A334" s="204" t="s">
        <v>8</v>
      </c>
      <c r="B334" s="205"/>
      <c r="C334" s="206">
        <v>21102103</v>
      </c>
      <c r="D334" s="207" t="s">
        <v>632</v>
      </c>
      <c r="E334" s="208" t="s">
        <v>6</v>
      </c>
      <c r="F334" s="209" t="s">
        <v>910</v>
      </c>
      <c r="G334" s="100">
        <f>IF(F334="S",IFERROR(VLOOKUP(C334,'BG 2022'!$A$5:$E$300,3,FALSE),0),0)</f>
        <v>0</v>
      </c>
      <c r="H334" s="101"/>
      <c r="I334" s="102">
        <f>IF(F334="S",IFERROR(VLOOKUP(C334,'BG 2022'!$A$5:$E$300,4,FALSE),0),0)</f>
        <v>0</v>
      </c>
      <c r="J334" s="101"/>
    </row>
    <row r="335" spans="1:10">
      <c r="A335" s="204" t="s">
        <v>8</v>
      </c>
      <c r="B335" s="205"/>
      <c r="C335" s="206">
        <v>21102104</v>
      </c>
      <c r="D335" s="207" t="s">
        <v>633</v>
      </c>
      <c r="E335" s="208" t="s">
        <v>6</v>
      </c>
      <c r="F335" s="209" t="s">
        <v>910</v>
      </c>
      <c r="G335" s="100">
        <f>IF(F335="S",IFERROR(VLOOKUP(C335,'BG 2022'!$A$5:$E$300,3,FALSE),0),0)</f>
        <v>0</v>
      </c>
      <c r="H335" s="101"/>
      <c r="I335" s="102">
        <f>IF(F335="S",IFERROR(VLOOKUP(C335,'BG 2022'!$A$5:$E$300,4,FALSE),0),0)</f>
        <v>0</v>
      </c>
      <c r="J335" s="101"/>
    </row>
    <row r="336" spans="1:10">
      <c r="A336" s="204" t="s">
        <v>8</v>
      </c>
      <c r="B336" s="205"/>
      <c r="C336" s="206">
        <v>21102105</v>
      </c>
      <c r="D336" s="207" t="s">
        <v>634</v>
      </c>
      <c r="E336" s="208" t="s">
        <v>69</v>
      </c>
      <c r="F336" s="209" t="s">
        <v>910</v>
      </c>
      <c r="G336" s="100">
        <f>IF(F336="S",IFERROR(VLOOKUP(C336,'BG 2022'!$A$5:$E$300,3,FALSE),0),0)</f>
        <v>0</v>
      </c>
      <c r="H336" s="101"/>
      <c r="I336" s="102">
        <f>IF(F336="S",IFERROR(VLOOKUP(C336,'BG 2022'!$A$5:$E$300,4,FALSE),0),0)</f>
        <v>0</v>
      </c>
      <c r="J336" s="101"/>
    </row>
    <row r="337" spans="1:10" s="76" customFormat="1">
      <c r="A337" s="91" t="s">
        <v>8</v>
      </c>
      <c r="B337" s="92"/>
      <c r="C337" s="93">
        <v>21103</v>
      </c>
      <c r="D337" s="94" t="s">
        <v>635</v>
      </c>
      <c r="E337" s="95" t="s">
        <v>6</v>
      </c>
      <c r="F337" s="96" t="s">
        <v>909</v>
      </c>
      <c r="G337" s="97">
        <f>IF(F337="S",IFERROR(VLOOKUP(C337,'BG 2022'!$A$5:$E$300,3,FALSE),0),0)</f>
        <v>0</v>
      </c>
      <c r="H337" s="98"/>
      <c r="I337" s="99">
        <f>IF(F337="S",IFERROR(VLOOKUP(C337,'BG 2022'!$A$5:$E$300,4,FALSE),0),0)</f>
        <v>0</v>
      </c>
      <c r="J337" s="98"/>
    </row>
    <row r="338" spans="1:10" s="76" customFormat="1">
      <c r="A338" s="91" t="s">
        <v>8</v>
      </c>
      <c r="B338" s="92"/>
      <c r="C338" s="93">
        <v>211031</v>
      </c>
      <c r="D338" s="94" t="s">
        <v>636</v>
      </c>
      <c r="E338" s="95" t="s">
        <v>6</v>
      </c>
      <c r="F338" s="96" t="s">
        <v>909</v>
      </c>
      <c r="G338" s="97">
        <f>IF(F338="S",IFERROR(VLOOKUP(C338,'BG 2022'!$A$5:$E$300,3,FALSE),0),0)</f>
        <v>0</v>
      </c>
      <c r="H338" s="98"/>
      <c r="I338" s="99">
        <f>IF(F338="S",IFERROR(VLOOKUP(C338,'BG 2022'!$A$5:$E$300,4,FALSE),0),0)</f>
        <v>0</v>
      </c>
      <c r="J338" s="98"/>
    </row>
    <row r="339" spans="1:10">
      <c r="A339" s="204" t="s">
        <v>8</v>
      </c>
      <c r="B339" s="205" t="s">
        <v>266</v>
      </c>
      <c r="C339" s="206">
        <v>21103101</v>
      </c>
      <c r="D339" s="207" t="s">
        <v>637</v>
      </c>
      <c r="E339" s="208" t="s">
        <v>6</v>
      </c>
      <c r="F339" s="209" t="s">
        <v>910</v>
      </c>
      <c r="G339" s="100">
        <f>IF(F339="S",IFERROR(VLOOKUP(C339,'BG 2022'!$A$5:$E$300,3,FALSE),0),0)</f>
        <v>8631832</v>
      </c>
      <c r="H339" s="101"/>
      <c r="I339" s="102">
        <f>IF(F339="S",IFERROR(VLOOKUP(C339,'BG 2022'!$A$5:$E$300,4,FALSE),0),0)</f>
        <v>1217.4299999999348</v>
      </c>
      <c r="J339" s="101"/>
    </row>
    <row r="340" spans="1:10">
      <c r="A340" s="204" t="s">
        <v>8</v>
      </c>
      <c r="B340" s="205" t="s">
        <v>266</v>
      </c>
      <c r="C340" s="206">
        <v>21103102</v>
      </c>
      <c r="D340" s="207" t="s">
        <v>638</v>
      </c>
      <c r="E340" s="208" t="s">
        <v>69</v>
      </c>
      <c r="F340" s="209" t="s">
        <v>910</v>
      </c>
      <c r="G340" s="100">
        <f>IF(F340="S",IFERROR(VLOOKUP(C340,'BG 2022'!$A$5:$E$300,3,FALSE),0),0)</f>
        <v>4963</v>
      </c>
      <c r="H340" s="101"/>
      <c r="I340" s="102">
        <f>IF(F340="S",IFERROR(VLOOKUP(C340,'BG 2022'!$A$5:$E$300,4,FALSE),0),0)</f>
        <v>0.69999999999708962</v>
      </c>
      <c r="J340" s="101"/>
    </row>
    <row r="341" spans="1:10">
      <c r="A341" s="204" t="s">
        <v>8</v>
      </c>
      <c r="B341" s="205"/>
      <c r="C341" s="206">
        <v>21103103</v>
      </c>
      <c r="D341" s="207" t="s">
        <v>639</v>
      </c>
      <c r="E341" s="208" t="s">
        <v>69</v>
      </c>
      <c r="F341" s="209" t="s">
        <v>910</v>
      </c>
      <c r="G341" s="100">
        <f>IF(F341="S",IFERROR(VLOOKUP(C341,'BG 2022'!$A$5:$E$300,3,FALSE),0),0)</f>
        <v>0</v>
      </c>
      <c r="H341" s="101"/>
      <c r="I341" s="102">
        <f>IF(F341="S",IFERROR(VLOOKUP(C341,'BG 2022'!$A$5:$E$300,4,FALSE),0),0)</f>
        <v>0</v>
      </c>
      <c r="J341" s="101"/>
    </row>
    <row r="342" spans="1:10" s="76" customFormat="1">
      <c r="A342" s="91" t="s">
        <v>8</v>
      </c>
      <c r="B342" s="92"/>
      <c r="C342" s="93">
        <v>21104</v>
      </c>
      <c r="D342" s="94" t="s">
        <v>640</v>
      </c>
      <c r="E342" s="95" t="s">
        <v>6</v>
      </c>
      <c r="F342" s="96" t="s">
        <v>909</v>
      </c>
      <c r="G342" s="97">
        <f>IF(F342="S",IFERROR(VLOOKUP(C342,'BG 2022'!$A$5:$E$300,3,FALSE),0),0)</f>
        <v>0</v>
      </c>
      <c r="H342" s="98"/>
      <c r="I342" s="99">
        <f>IF(F342="S",IFERROR(VLOOKUP(C342,'BG 2022'!$A$5:$E$300,4,FALSE),0),0)</f>
        <v>0</v>
      </c>
      <c r="J342" s="98"/>
    </row>
    <row r="343" spans="1:10" s="76" customFormat="1">
      <c r="A343" s="91" t="s">
        <v>8</v>
      </c>
      <c r="B343" s="92"/>
      <c r="C343" s="93">
        <v>211041</v>
      </c>
      <c r="D343" s="94" t="s">
        <v>641</v>
      </c>
      <c r="E343" s="95" t="s">
        <v>6</v>
      </c>
      <c r="F343" s="96" t="s">
        <v>909</v>
      </c>
      <c r="G343" s="97">
        <f>IF(F343="S",IFERROR(VLOOKUP(C343,'BG 2022'!$A$5:$E$300,3,FALSE),0),0)</f>
        <v>0</v>
      </c>
      <c r="H343" s="98"/>
      <c r="I343" s="99">
        <f>IF(F343="S",IFERROR(VLOOKUP(C343,'BG 2022'!$A$5:$E$300,4,FALSE),0),0)</f>
        <v>0</v>
      </c>
      <c r="J343" s="98"/>
    </row>
    <row r="344" spans="1:10">
      <c r="A344" s="204" t="s">
        <v>8</v>
      </c>
      <c r="B344" s="205"/>
      <c r="C344" s="206">
        <v>21104101</v>
      </c>
      <c r="D344" s="207" t="s">
        <v>642</v>
      </c>
      <c r="E344" s="208" t="s">
        <v>6</v>
      </c>
      <c r="F344" s="209" t="s">
        <v>910</v>
      </c>
      <c r="G344" s="100">
        <f>IF(F344="S",IFERROR(VLOOKUP(C344,'BG 2022'!$A$5:$E$300,3,FALSE),0),0)</f>
        <v>0</v>
      </c>
      <c r="H344" s="101"/>
      <c r="I344" s="102">
        <f>IF(F344="S",IFERROR(VLOOKUP(C344,'BG 2022'!$A$5:$E$300,4,FALSE),0),0)</f>
        <v>0</v>
      </c>
      <c r="J344" s="101"/>
    </row>
    <row r="345" spans="1:10">
      <c r="A345" s="204" t="s">
        <v>8</v>
      </c>
      <c r="B345" s="205"/>
      <c r="C345" s="206">
        <v>21104102</v>
      </c>
      <c r="D345" s="207" t="s">
        <v>643</v>
      </c>
      <c r="E345" s="208" t="s">
        <v>69</v>
      </c>
      <c r="F345" s="209" t="s">
        <v>910</v>
      </c>
      <c r="G345" s="100">
        <f>IF(F345="S",IFERROR(VLOOKUP(C345,'BG 2022'!$A$5:$E$300,3,FALSE),0),0)</f>
        <v>0</v>
      </c>
      <c r="H345" s="101"/>
      <c r="I345" s="102">
        <f>IF(F345="S",IFERROR(VLOOKUP(C345,'BG 2022'!$A$5:$E$300,4,FALSE),0),0)</f>
        <v>0</v>
      </c>
      <c r="J345" s="101"/>
    </row>
    <row r="346" spans="1:10" s="76" customFormat="1">
      <c r="A346" s="91" t="s">
        <v>8</v>
      </c>
      <c r="B346" s="92"/>
      <c r="C346" s="93">
        <v>21105</v>
      </c>
      <c r="D346" s="94" t="s">
        <v>644</v>
      </c>
      <c r="E346" s="95" t="s">
        <v>6</v>
      </c>
      <c r="F346" s="96" t="s">
        <v>909</v>
      </c>
      <c r="G346" s="97">
        <f>IF(F346="S",IFERROR(VLOOKUP(C346,'BG 2022'!$A$5:$E$300,3,FALSE),0),0)</f>
        <v>0</v>
      </c>
      <c r="H346" s="98"/>
      <c r="I346" s="99">
        <f>IF(F346="S",IFERROR(VLOOKUP(C346,'BG 2022'!$A$5:$E$300,4,FALSE),0),0)</f>
        <v>0</v>
      </c>
      <c r="J346" s="98"/>
    </row>
    <row r="347" spans="1:10" s="76" customFormat="1">
      <c r="A347" s="91" t="s">
        <v>8</v>
      </c>
      <c r="B347" s="92"/>
      <c r="C347" s="93">
        <v>211051</v>
      </c>
      <c r="D347" s="94" t="s">
        <v>645</v>
      </c>
      <c r="E347" s="95" t="s">
        <v>6</v>
      </c>
      <c r="F347" s="96" t="s">
        <v>909</v>
      </c>
      <c r="G347" s="97">
        <f>IF(F347="S",IFERROR(VLOOKUP(C347,'BG 2022'!$A$5:$E$300,3,FALSE),0),0)</f>
        <v>0</v>
      </c>
      <c r="H347" s="98"/>
      <c r="I347" s="99">
        <f>IF(F347="S",IFERROR(VLOOKUP(C347,'BG 2022'!$A$5:$E$300,4,FALSE),0),0)</f>
        <v>0</v>
      </c>
      <c r="J347" s="98"/>
    </row>
    <row r="348" spans="1:10">
      <c r="A348" s="204" t="s">
        <v>8</v>
      </c>
      <c r="B348" s="205"/>
      <c r="C348" s="206">
        <v>21105101</v>
      </c>
      <c r="D348" s="207" t="s">
        <v>646</v>
      </c>
      <c r="E348" s="208" t="s">
        <v>6</v>
      </c>
      <c r="F348" s="209" t="s">
        <v>910</v>
      </c>
      <c r="G348" s="100">
        <f>IF(F348="S",IFERROR(VLOOKUP(C348,'BG 2022'!$A$5:$E$300,3,FALSE),0),0)</f>
        <v>0</v>
      </c>
      <c r="H348" s="101"/>
      <c r="I348" s="102">
        <f>IF(F348="S",IFERROR(VLOOKUP(C348,'BG 2022'!$A$5:$E$300,4,FALSE),0),0)</f>
        <v>0</v>
      </c>
      <c r="J348" s="101"/>
    </row>
    <row r="349" spans="1:10">
      <c r="A349" s="204" t="s">
        <v>8</v>
      </c>
      <c r="B349" s="205"/>
      <c r="C349" s="206">
        <v>21105102</v>
      </c>
      <c r="D349" s="207" t="s">
        <v>647</v>
      </c>
      <c r="E349" s="208" t="s">
        <v>69</v>
      </c>
      <c r="F349" s="209" t="s">
        <v>910</v>
      </c>
      <c r="G349" s="100">
        <f>IF(F349="S",IFERROR(VLOOKUP(C349,'BG 2022'!$A$5:$E$300,3,FALSE),0),0)</f>
        <v>0</v>
      </c>
      <c r="H349" s="101"/>
      <c r="I349" s="102">
        <f>IF(F349="S",IFERROR(VLOOKUP(C349,'BG 2022'!$A$5:$E$300,4,FALSE),0),0)</f>
        <v>0</v>
      </c>
      <c r="J349" s="101"/>
    </row>
    <row r="350" spans="1:10" s="76" customFormat="1">
      <c r="A350" s="91" t="s">
        <v>8</v>
      </c>
      <c r="B350" s="92"/>
      <c r="C350" s="93">
        <v>213</v>
      </c>
      <c r="D350" s="94" t="s">
        <v>648</v>
      </c>
      <c r="E350" s="95" t="s">
        <v>6</v>
      </c>
      <c r="F350" s="96" t="s">
        <v>909</v>
      </c>
      <c r="G350" s="97">
        <f>IF(F350="S",IFERROR(VLOOKUP(C350,'BG 2022'!$A$5:$E$300,3,FALSE),0),0)</f>
        <v>0</v>
      </c>
      <c r="H350" s="98"/>
      <c r="I350" s="99">
        <f>IF(F350="S",IFERROR(VLOOKUP(C350,'BG 2022'!$A$5:$E$300,4,FALSE),0),0)</f>
        <v>0</v>
      </c>
      <c r="J350" s="98"/>
    </row>
    <row r="351" spans="1:10" s="76" customFormat="1">
      <c r="A351" s="91" t="s">
        <v>8</v>
      </c>
      <c r="B351" s="92"/>
      <c r="C351" s="93">
        <v>21301</v>
      </c>
      <c r="D351" s="94" t="s">
        <v>649</v>
      </c>
      <c r="E351" s="95" t="s">
        <v>6</v>
      </c>
      <c r="F351" s="96" t="s">
        <v>909</v>
      </c>
      <c r="G351" s="97">
        <f>IF(F351="S",IFERROR(VLOOKUP(C351,'BG 2022'!$A$5:$E$300,3,FALSE),0),0)</f>
        <v>0</v>
      </c>
      <c r="H351" s="98"/>
      <c r="I351" s="99">
        <f>IF(F351="S",IFERROR(VLOOKUP(C351,'BG 2022'!$A$5:$E$300,4,FALSE),0),0)</f>
        <v>0</v>
      </c>
      <c r="J351" s="98"/>
    </row>
    <row r="352" spans="1:10" s="76" customFormat="1">
      <c r="A352" s="91" t="s">
        <v>8</v>
      </c>
      <c r="B352" s="92"/>
      <c r="C352" s="93">
        <v>213011</v>
      </c>
      <c r="D352" s="94" t="s">
        <v>355</v>
      </c>
      <c r="E352" s="95" t="s">
        <v>6</v>
      </c>
      <c r="F352" s="96" t="s">
        <v>909</v>
      </c>
      <c r="G352" s="97">
        <f>IF(F352="S",IFERROR(VLOOKUP(C352,'BG 2022'!$A$5:$E$300,3,FALSE),0),0)</f>
        <v>0</v>
      </c>
      <c r="H352" s="98"/>
      <c r="I352" s="99">
        <f>IF(F352="S",IFERROR(VLOOKUP(C352,'BG 2022'!$A$5:$E$300,4,FALSE),0),0)</f>
        <v>0</v>
      </c>
      <c r="J352" s="98"/>
    </row>
    <row r="353" spans="1:10">
      <c r="A353" s="204" t="s">
        <v>8</v>
      </c>
      <c r="B353" s="205"/>
      <c r="C353" s="206">
        <v>21301101</v>
      </c>
      <c r="D353" s="207" t="s">
        <v>356</v>
      </c>
      <c r="E353" s="208" t="s">
        <v>6</v>
      </c>
      <c r="F353" s="209" t="s">
        <v>910</v>
      </c>
      <c r="G353" s="100">
        <f>IF(F353="S",IFERROR(VLOOKUP(C353,'BG 2022'!$A$5:$E$300,3,FALSE),0),0)</f>
        <v>0</v>
      </c>
      <c r="H353" s="101"/>
      <c r="I353" s="102">
        <f>IF(F353="S",IFERROR(VLOOKUP(C353,'BG 2022'!$A$5:$E$300,4,FALSE),0),0)</f>
        <v>0</v>
      </c>
      <c r="J353" s="101"/>
    </row>
    <row r="354" spans="1:10">
      <c r="A354" s="204" t="s">
        <v>8</v>
      </c>
      <c r="B354" s="205"/>
      <c r="C354" s="206">
        <v>21301102</v>
      </c>
      <c r="D354" s="207" t="s">
        <v>356</v>
      </c>
      <c r="E354" s="208" t="s">
        <v>6</v>
      </c>
      <c r="F354" s="209" t="s">
        <v>910</v>
      </c>
      <c r="G354" s="100">
        <f>IF(F354="S",IFERROR(VLOOKUP(C354,'BG 2022'!$A$5:$E$300,3,FALSE),0),0)</f>
        <v>0</v>
      </c>
      <c r="H354" s="101"/>
      <c r="I354" s="102">
        <f>IF(F354="S",IFERROR(VLOOKUP(C354,'BG 2022'!$A$5:$E$300,4,FALSE),0),0)</f>
        <v>0</v>
      </c>
      <c r="J354" s="101"/>
    </row>
    <row r="355" spans="1:10" s="76" customFormat="1">
      <c r="A355" s="91" t="s">
        <v>8</v>
      </c>
      <c r="B355" s="92"/>
      <c r="C355" s="93">
        <v>213012</v>
      </c>
      <c r="D355" s="94" t="s">
        <v>357</v>
      </c>
      <c r="E355" s="95" t="s">
        <v>6</v>
      </c>
      <c r="F355" s="96" t="s">
        <v>909</v>
      </c>
      <c r="G355" s="97">
        <f>IF(F355="S",IFERROR(VLOOKUP(C355,'BG 2022'!$A$5:$E$300,3,FALSE),0),0)</f>
        <v>0</v>
      </c>
      <c r="H355" s="98"/>
      <c r="I355" s="99">
        <f>IF(F355="S",IFERROR(VLOOKUP(C355,'BG 2022'!$A$5:$E$300,4,FALSE),0),0)</f>
        <v>0</v>
      </c>
      <c r="J355" s="98"/>
    </row>
    <row r="356" spans="1:10">
      <c r="A356" s="204" t="s">
        <v>8</v>
      </c>
      <c r="B356" s="205"/>
      <c r="C356" s="206">
        <v>21301201</v>
      </c>
      <c r="D356" s="207" t="s">
        <v>356</v>
      </c>
      <c r="E356" s="208" t="s">
        <v>6</v>
      </c>
      <c r="F356" s="209" t="s">
        <v>910</v>
      </c>
      <c r="G356" s="100">
        <f>IF(F356="S",IFERROR(VLOOKUP(C356,'BG 2022'!$A$5:$E$300,3,FALSE),0),0)</f>
        <v>0</v>
      </c>
      <c r="H356" s="101"/>
      <c r="I356" s="102">
        <f>IF(F356="S",IFERROR(VLOOKUP(C356,'BG 2022'!$A$5:$E$300,4,FALSE),0),0)</f>
        <v>0</v>
      </c>
      <c r="J356" s="101"/>
    </row>
    <row r="357" spans="1:10">
      <c r="A357" s="204" t="s">
        <v>8</v>
      </c>
      <c r="B357" s="205"/>
      <c r="C357" s="206">
        <v>21301202</v>
      </c>
      <c r="D357" s="207" t="s">
        <v>356</v>
      </c>
      <c r="E357" s="208" t="s">
        <v>6</v>
      </c>
      <c r="F357" s="209" t="s">
        <v>910</v>
      </c>
      <c r="G357" s="100">
        <f>IF(F357="S",IFERROR(VLOOKUP(C357,'BG 2022'!$A$5:$E$300,3,FALSE),0),0)</f>
        <v>0</v>
      </c>
      <c r="H357" s="101"/>
      <c r="I357" s="102">
        <f>IF(F357="S",IFERROR(VLOOKUP(C357,'BG 2022'!$A$5:$E$300,4,FALSE),0),0)</f>
        <v>0</v>
      </c>
      <c r="J357" s="101"/>
    </row>
    <row r="358" spans="1:10" s="76" customFormat="1">
      <c r="A358" s="91" t="s">
        <v>8</v>
      </c>
      <c r="B358" s="92"/>
      <c r="C358" s="93">
        <v>21302</v>
      </c>
      <c r="D358" s="94" t="s">
        <v>650</v>
      </c>
      <c r="E358" s="95" t="s">
        <v>6</v>
      </c>
      <c r="F358" s="96" t="s">
        <v>909</v>
      </c>
      <c r="G358" s="97">
        <f>IF(F358="S",IFERROR(VLOOKUP(C358,'BG 2022'!$A$5:$E$300,3,FALSE),0),0)</f>
        <v>0</v>
      </c>
      <c r="H358" s="98"/>
      <c r="I358" s="99">
        <f>IF(F358="S",IFERROR(VLOOKUP(C358,'BG 2022'!$A$5:$E$300,4,FALSE),0),0)</f>
        <v>0</v>
      </c>
      <c r="J358" s="98"/>
    </row>
    <row r="359" spans="1:10" s="76" customFormat="1">
      <c r="A359" s="91" t="s">
        <v>8</v>
      </c>
      <c r="B359" s="92"/>
      <c r="C359" s="93">
        <v>213021</v>
      </c>
      <c r="D359" s="94" t="s">
        <v>651</v>
      </c>
      <c r="E359" s="95" t="s">
        <v>6</v>
      </c>
      <c r="F359" s="96" t="s">
        <v>909</v>
      </c>
      <c r="G359" s="97">
        <f>IF(F359="S",IFERROR(VLOOKUP(C359,'BG 2022'!$A$5:$E$300,3,FALSE),0),0)</f>
        <v>0</v>
      </c>
      <c r="H359" s="98"/>
      <c r="I359" s="99">
        <f>IF(F359="S",IFERROR(VLOOKUP(C359,'BG 2022'!$A$5:$E$300,4,FALSE),0),0)</f>
        <v>0</v>
      </c>
      <c r="J359" s="98"/>
    </row>
    <row r="360" spans="1:10">
      <c r="A360" s="204" t="s">
        <v>8</v>
      </c>
      <c r="B360" s="205"/>
      <c r="C360" s="206">
        <v>21302101</v>
      </c>
      <c r="D360" s="207" t="s">
        <v>652</v>
      </c>
      <c r="E360" s="208" t="s">
        <v>6</v>
      </c>
      <c r="F360" s="209" t="s">
        <v>910</v>
      </c>
      <c r="G360" s="100">
        <f>IF(F360="S",IFERROR(VLOOKUP(C360,'BG 2022'!$A$5:$E$300,3,FALSE),0),0)</f>
        <v>0</v>
      </c>
      <c r="H360" s="101"/>
      <c r="I360" s="102">
        <f>IF(F360="S",IFERROR(VLOOKUP(C360,'BG 2022'!$A$5:$E$300,4,FALSE),0),0)</f>
        <v>0</v>
      </c>
      <c r="J360" s="101"/>
    </row>
    <row r="361" spans="1:10">
      <c r="A361" s="204" t="s">
        <v>8</v>
      </c>
      <c r="B361" s="205"/>
      <c r="C361" s="206">
        <v>21302102</v>
      </c>
      <c r="D361" s="207" t="s">
        <v>653</v>
      </c>
      <c r="E361" s="208" t="s">
        <v>69</v>
      </c>
      <c r="F361" s="209" t="s">
        <v>910</v>
      </c>
      <c r="G361" s="100">
        <f>IF(F361="S",IFERROR(VLOOKUP(C361,'BG 2022'!$A$5:$E$300,3,FALSE),0),0)</f>
        <v>0</v>
      </c>
      <c r="H361" s="101"/>
      <c r="I361" s="102">
        <f>IF(F361="S",IFERROR(VLOOKUP(C361,'BG 2022'!$A$5:$E$300,4,FALSE),0),0)</f>
        <v>0</v>
      </c>
      <c r="J361" s="101"/>
    </row>
    <row r="362" spans="1:10" s="76" customFormat="1">
      <c r="A362" s="91" t="s">
        <v>8</v>
      </c>
      <c r="B362" s="92"/>
      <c r="C362" s="93">
        <v>213022</v>
      </c>
      <c r="D362" s="94" t="s">
        <v>654</v>
      </c>
      <c r="E362" s="95" t="s">
        <v>6</v>
      </c>
      <c r="F362" s="96" t="s">
        <v>909</v>
      </c>
      <c r="G362" s="97">
        <f>IF(F362="S",IFERROR(VLOOKUP(C362,'BG 2022'!$A$5:$E$300,3,FALSE),0),0)</f>
        <v>0</v>
      </c>
      <c r="H362" s="98"/>
      <c r="I362" s="99">
        <f>IF(F362="S",IFERROR(VLOOKUP(C362,'BG 2022'!$A$5:$E$300,4,FALSE),0),0)</f>
        <v>0</v>
      </c>
      <c r="J362" s="98"/>
    </row>
    <row r="363" spans="1:10">
      <c r="A363" s="204" t="s">
        <v>8</v>
      </c>
      <c r="B363" s="205"/>
      <c r="C363" s="206">
        <v>21302201</v>
      </c>
      <c r="D363" s="207" t="s">
        <v>655</v>
      </c>
      <c r="E363" s="208" t="s">
        <v>6</v>
      </c>
      <c r="F363" s="209" t="s">
        <v>910</v>
      </c>
      <c r="G363" s="100">
        <f>IF(F363="S",IFERROR(VLOOKUP(C363,'BG 2022'!$A$5:$E$300,3,FALSE),0),0)</f>
        <v>0</v>
      </c>
      <c r="H363" s="101"/>
      <c r="I363" s="102">
        <f>IF(F363="S",IFERROR(VLOOKUP(C363,'BG 2022'!$A$5:$E$300,4,FALSE),0),0)</f>
        <v>0</v>
      </c>
      <c r="J363" s="101"/>
    </row>
    <row r="364" spans="1:10">
      <c r="A364" s="204" t="s">
        <v>8</v>
      </c>
      <c r="B364" s="205"/>
      <c r="C364" s="206">
        <v>21302202</v>
      </c>
      <c r="D364" s="207" t="s">
        <v>656</v>
      </c>
      <c r="E364" s="208" t="s">
        <v>69</v>
      </c>
      <c r="F364" s="209" t="s">
        <v>910</v>
      </c>
      <c r="G364" s="100">
        <f>IF(F364="S",IFERROR(VLOOKUP(C364,'BG 2022'!$A$5:$E$300,3,FALSE),0),0)</f>
        <v>0</v>
      </c>
      <c r="H364" s="101"/>
      <c r="I364" s="102">
        <f>IF(F364="S",IFERROR(VLOOKUP(C364,'BG 2022'!$A$5:$E$300,4,FALSE),0),0)</f>
        <v>0</v>
      </c>
      <c r="J364" s="101"/>
    </row>
    <row r="365" spans="1:10" s="76" customFormat="1">
      <c r="A365" s="91" t="s">
        <v>8</v>
      </c>
      <c r="B365" s="92"/>
      <c r="C365" s="93">
        <v>213023</v>
      </c>
      <c r="D365" s="94" t="s">
        <v>657</v>
      </c>
      <c r="E365" s="95" t="s">
        <v>6</v>
      </c>
      <c r="F365" s="96" t="s">
        <v>909</v>
      </c>
      <c r="G365" s="97">
        <f>IF(F365="S",IFERROR(VLOOKUP(C365,'BG 2022'!$A$5:$E$300,3,FALSE),0),0)</f>
        <v>0</v>
      </c>
      <c r="H365" s="98"/>
      <c r="I365" s="99">
        <f>IF(F365="S",IFERROR(VLOOKUP(C365,'BG 2022'!$A$5:$E$300,4,FALSE),0),0)</f>
        <v>0</v>
      </c>
      <c r="J365" s="98"/>
    </row>
    <row r="366" spans="1:10">
      <c r="A366" s="204" t="s">
        <v>8</v>
      </c>
      <c r="B366" s="205"/>
      <c r="C366" s="206">
        <v>21302301</v>
      </c>
      <c r="D366" s="207" t="s">
        <v>658</v>
      </c>
      <c r="E366" s="208" t="s">
        <v>6</v>
      </c>
      <c r="F366" s="209" t="s">
        <v>910</v>
      </c>
      <c r="G366" s="100">
        <f>IF(F366="S",IFERROR(VLOOKUP(C366,'BG 2022'!$A$5:$E$300,3,FALSE),0),0)</f>
        <v>0</v>
      </c>
      <c r="H366" s="101"/>
      <c r="I366" s="102">
        <f>IF(F366="S",IFERROR(VLOOKUP(C366,'BG 2022'!$A$5:$E$300,4,FALSE),0),0)</f>
        <v>0</v>
      </c>
      <c r="J366" s="101"/>
    </row>
    <row r="367" spans="1:10">
      <c r="A367" s="204" t="s">
        <v>8</v>
      </c>
      <c r="B367" s="205"/>
      <c r="C367" s="206">
        <v>21302302</v>
      </c>
      <c r="D367" s="207" t="s">
        <v>659</v>
      </c>
      <c r="E367" s="208" t="s">
        <v>69</v>
      </c>
      <c r="F367" s="209" t="s">
        <v>910</v>
      </c>
      <c r="G367" s="100">
        <f>IF(F367="S",IFERROR(VLOOKUP(C367,'BG 2022'!$A$5:$E$300,3,FALSE),0),0)</f>
        <v>0</v>
      </c>
      <c r="H367" s="101"/>
      <c r="I367" s="102">
        <f>IF(F367="S",IFERROR(VLOOKUP(C367,'BG 2022'!$A$5:$E$300,4,FALSE),0),0)</f>
        <v>0</v>
      </c>
      <c r="J367" s="101"/>
    </row>
    <row r="368" spans="1:10" s="76" customFormat="1">
      <c r="A368" s="91" t="s">
        <v>8</v>
      </c>
      <c r="B368" s="92"/>
      <c r="C368" s="93">
        <v>21303</v>
      </c>
      <c r="D368" s="94" t="s">
        <v>543</v>
      </c>
      <c r="E368" s="95" t="s">
        <v>6</v>
      </c>
      <c r="F368" s="96" t="s">
        <v>909</v>
      </c>
      <c r="G368" s="97">
        <f>IF(F368="S",IFERROR(VLOOKUP(C368,'BG 2022'!$A$5:$E$300,3,FALSE),0),0)</f>
        <v>0</v>
      </c>
      <c r="H368" s="98"/>
      <c r="I368" s="99">
        <f>IF(F368="S",IFERROR(VLOOKUP(C368,'BG 2022'!$A$5:$E$300,4,FALSE),0),0)</f>
        <v>0</v>
      </c>
      <c r="J368" s="98"/>
    </row>
    <row r="369" spans="1:10" s="76" customFormat="1">
      <c r="A369" s="91" t="s">
        <v>8</v>
      </c>
      <c r="B369" s="92"/>
      <c r="C369" s="93">
        <v>213031</v>
      </c>
      <c r="D369" s="94" t="s">
        <v>660</v>
      </c>
      <c r="E369" s="95" t="s">
        <v>6</v>
      </c>
      <c r="F369" s="96" t="s">
        <v>909</v>
      </c>
      <c r="G369" s="97">
        <f>IF(F369="S",IFERROR(VLOOKUP(C369,'BG 2022'!$A$5:$E$300,3,FALSE),0),0)</f>
        <v>0</v>
      </c>
      <c r="H369" s="98"/>
      <c r="I369" s="99">
        <f>IF(F369="S",IFERROR(VLOOKUP(C369,'BG 2022'!$A$5:$E$300,4,FALSE),0),0)</f>
        <v>0</v>
      </c>
      <c r="J369" s="98"/>
    </row>
    <row r="370" spans="1:10">
      <c r="A370" s="204" t="s">
        <v>8</v>
      </c>
      <c r="B370" s="205"/>
      <c r="C370" s="206">
        <v>21303101</v>
      </c>
      <c r="D370" s="207" t="s">
        <v>661</v>
      </c>
      <c r="E370" s="208" t="s">
        <v>6</v>
      </c>
      <c r="F370" s="209" t="s">
        <v>910</v>
      </c>
      <c r="G370" s="100">
        <f>IF(F370="S",IFERROR(VLOOKUP(C370,'BG 2022'!$A$5:$E$300,3,FALSE),0),0)</f>
        <v>0</v>
      </c>
      <c r="H370" s="101"/>
      <c r="I370" s="102">
        <f>IF(F370="S",IFERROR(VLOOKUP(C370,'BG 2022'!$A$5:$E$300,4,FALSE),0),0)</f>
        <v>0</v>
      </c>
      <c r="J370" s="101"/>
    </row>
    <row r="371" spans="1:10">
      <c r="A371" s="204" t="s">
        <v>8</v>
      </c>
      <c r="B371" s="205"/>
      <c r="C371" s="206">
        <v>21303102</v>
      </c>
      <c r="D371" s="207" t="s">
        <v>662</v>
      </c>
      <c r="E371" s="208" t="s">
        <v>69</v>
      </c>
      <c r="F371" s="209" t="s">
        <v>910</v>
      </c>
      <c r="G371" s="100">
        <f>IF(F371="S",IFERROR(VLOOKUP(C371,'BG 2022'!$A$5:$E$300,3,FALSE),0),0)</f>
        <v>0</v>
      </c>
      <c r="H371" s="101"/>
      <c r="I371" s="102">
        <f>IF(F371="S",IFERROR(VLOOKUP(C371,'BG 2022'!$A$5:$E$300,4,FALSE),0),0)</f>
        <v>0</v>
      </c>
      <c r="J371" s="101"/>
    </row>
    <row r="372" spans="1:10" s="76" customFormat="1">
      <c r="A372" s="91" t="s">
        <v>8</v>
      </c>
      <c r="B372" s="92"/>
      <c r="C372" s="93">
        <v>213032</v>
      </c>
      <c r="D372" s="94" t="s">
        <v>663</v>
      </c>
      <c r="E372" s="95" t="s">
        <v>6</v>
      </c>
      <c r="F372" s="96" t="s">
        <v>909</v>
      </c>
      <c r="G372" s="97">
        <f>IF(F372="S",IFERROR(VLOOKUP(C372,'BG 2022'!$A$5:$E$300,3,FALSE),0),0)</f>
        <v>0</v>
      </c>
      <c r="H372" s="98"/>
      <c r="I372" s="99">
        <f>IF(F372="S",IFERROR(VLOOKUP(C372,'BG 2022'!$A$5:$E$300,4,FALSE),0),0)</f>
        <v>0</v>
      </c>
      <c r="J372" s="98"/>
    </row>
    <row r="373" spans="1:10">
      <c r="A373" s="204" t="s">
        <v>8</v>
      </c>
      <c r="B373" s="205"/>
      <c r="C373" s="206">
        <v>21303201</v>
      </c>
      <c r="D373" s="207" t="s">
        <v>664</v>
      </c>
      <c r="E373" s="208" t="s">
        <v>6</v>
      </c>
      <c r="F373" s="209" t="s">
        <v>910</v>
      </c>
      <c r="G373" s="100">
        <f>IF(F373="S",IFERROR(VLOOKUP(C373,'BG 2022'!$A$5:$E$300,3,FALSE),0),0)</f>
        <v>0</v>
      </c>
      <c r="H373" s="101"/>
      <c r="I373" s="102">
        <f>IF(F373="S",IFERROR(VLOOKUP(C373,'BG 2022'!$A$5:$E$300,4,FALSE),0),0)</f>
        <v>0</v>
      </c>
      <c r="J373" s="101"/>
    </row>
    <row r="374" spans="1:10">
      <c r="A374" s="204" t="s">
        <v>8</v>
      </c>
      <c r="B374" s="205"/>
      <c r="C374" s="206">
        <v>21303202</v>
      </c>
      <c r="D374" s="207" t="s">
        <v>665</v>
      </c>
      <c r="E374" s="208" t="s">
        <v>69</v>
      </c>
      <c r="F374" s="209" t="s">
        <v>910</v>
      </c>
      <c r="G374" s="100">
        <f>IF(F374="S",IFERROR(VLOOKUP(C374,'BG 2022'!$A$5:$E$300,3,FALSE),0),0)</f>
        <v>0</v>
      </c>
      <c r="H374" s="101"/>
      <c r="I374" s="102">
        <f>IF(F374="S",IFERROR(VLOOKUP(C374,'BG 2022'!$A$5:$E$300,4,FALSE),0),0)</f>
        <v>0</v>
      </c>
      <c r="J374" s="101"/>
    </row>
    <row r="375" spans="1:10" s="76" customFormat="1">
      <c r="A375" s="91" t="s">
        <v>8</v>
      </c>
      <c r="B375" s="92"/>
      <c r="C375" s="93">
        <v>213033</v>
      </c>
      <c r="D375" s="94" t="s">
        <v>666</v>
      </c>
      <c r="E375" s="95" t="s">
        <v>6</v>
      </c>
      <c r="F375" s="96" t="s">
        <v>909</v>
      </c>
      <c r="G375" s="97">
        <f>IF(F375="S",IFERROR(VLOOKUP(C375,'BG 2022'!$A$5:$E$300,3,FALSE),0),0)</f>
        <v>0</v>
      </c>
      <c r="H375" s="98"/>
      <c r="I375" s="99">
        <f>IF(F375="S",IFERROR(VLOOKUP(C375,'BG 2022'!$A$5:$E$300,4,FALSE),0),0)</f>
        <v>0</v>
      </c>
      <c r="J375" s="98"/>
    </row>
    <row r="376" spans="1:10">
      <c r="A376" s="204" t="s">
        <v>8</v>
      </c>
      <c r="B376" s="205"/>
      <c r="C376" s="206">
        <v>21303301</v>
      </c>
      <c r="D376" s="207" t="s">
        <v>667</v>
      </c>
      <c r="E376" s="208" t="s">
        <v>6</v>
      </c>
      <c r="F376" s="209" t="s">
        <v>910</v>
      </c>
      <c r="G376" s="100">
        <f>IF(F376="S",IFERROR(VLOOKUP(C376,'BG 2022'!$A$5:$E$300,3,FALSE),0),0)</f>
        <v>0</v>
      </c>
      <c r="H376" s="101"/>
      <c r="I376" s="102">
        <f>IF(F376="S",IFERROR(VLOOKUP(C376,'BG 2022'!$A$5:$E$300,4,FALSE),0),0)</f>
        <v>0</v>
      </c>
      <c r="J376" s="101"/>
    </row>
    <row r="377" spans="1:10">
      <c r="A377" s="204" t="s">
        <v>8</v>
      </c>
      <c r="B377" s="205"/>
      <c r="C377" s="206">
        <v>21303302</v>
      </c>
      <c r="D377" s="207" t="s">
        <v>668</v>
      </c>
      <c r="E377" s="208" t="s">
        <v>69</v>
      </c>
      <c r="F377" s="209" t="s">
        <v>910</v>
      </c>
      <c r="G377" s="100">
        <f>IF(F377="S",IFERROR(VLOOKUP(C377,'BG 2022'!$A$5:$E$300,3,FALSE),0),0)</f>
        <v>0</v>
      </c>
      <c r="H377" s="101"/>
      <c r="I377" s="102">
        <f>IF(F377="S",IFERROR(VLOOKUP(C377,'BG 2022'!$A$5:$E$300,4,FALSE),0),0)</f>
        <v>0</v>
      </c>
      <c r="J377" s="101"/>
    </row>
    <row r="378" spans="1:10" s="76" customFormat="1">
      <c r="A378" s="91" t="s">
        <v>8</v>
      </c>
      <c r="B378" s="92"/>
      <c r="C378" s="93">
        <v>214</v>
      </c>
      <c r="D378" s="94" t="s">
        <v>669</v>
      </c>
      <c r="E378" s="95" t="s">
        <v>6</v>
      </c>
      <c r="F378" s="96" t="s">
        <v>909</v>
      </c>
      <c r="G378" s="97">
        <f>IF(F378="S",IFERROR(VLOOKUP(C378,'BG 2022'!$A$5:$E$300,3,FALSE),0),0)</f>
        <v>0</v>
      </c>
      <c r="H378" s="98"/>
      <c r="I378" s="99">
        <f>IF(F378="S",IFERROR(VLOOKUP(C378,'BG 2022'!$A$5:$E$300,4,FALSE),0),0)</f>
        <v>0</v>
      </c>
      <c r="J378" s="98"/>
    </row>
    <row r="379" spans="1:10" s="76" customFormat="1">
      <c r="A379" s="91" t="s">
        <v>8</v>
      </c>
      <c r="B379" s="92"/>
      <c r="C379" s="93">
        <v>21401</v>
      </c>
      <c r="D379" s="94" t="s">
        <v>670</v>
      </c>
      <c r="E379" s="95" t="s">
        <v>6</v>
      </c>
      <c r="F379" s="96" t="s">
        <v>909</v>
      </c>
      <c r="G379" s="97">
        <f>IF(F379="S",IFERROR(VLOOKUP(C379,'BG 2022'!$A$5:$E$300,3,FALSE),0),0)</f>
        <v>0</v>
      </c>
      <c r="H379" s="98"/>
      <c r="I379" s="99">
        <f>IF(F379="S",IFERROR(VLOOKUP(C379,'BG 2022'!$A$5:$E$300,4,FALSE),0),0)</f>
        <v>0</v>
      </c>
      <c r="J379" s="98"/>
    </row>
    <row r="380" spans="1:10" s="76" customFormat="1">
      <c r="A380" s="91" t="s">
        <v>8</v>
      </c>
      <c r="B380" s="92"/>
      <c r="C380" s="93">
        <v>214011</v>
      </c>
      <c r="D380" s="94" t="s">
        <v>671</v>
      </c>
      <c r="E380" s="95" t="s">
        <v>6</v>
      </c>
      <c r="F380" s="96" t="s">
        <v>909</v>
      </c>
      <c r="G380" s="97">
        <f>IF(F380="S",IFERROR(VLOOKUP(C380,'BG 2022'!$A$5:$E$300,3,FALSE),0),0)</f>
        <v>0</v>
      </c>
      <c r="H380" s="98"/>
      <c r="I380" s="99">
        <f>IF(F380="S",IFERROR(VLOOKUP(C380,'BG 2022'!$A$5:$E$300,4,FALSE),0),0)</f>
        <v>0</v>
      </c>
      <c r="J380" s="98"/>
    </row>
    <row r="381" spans="1:10">
      <c r="A381" s="204" t="s">
        <v>8</v>
      </c>
      <c r="B381" s="205"/>
      <c r="C381" s="206">
        <v>21401101</v>
      </c>
      <c r="D381" s="207" t="s">
        <v>672</v>
      </c>
      <c r="E381" s="208" t="s">
        <v>6</v>
      </c>
      <c r="F381" s="209" t="s">
        <v>910</v>
      </c>
      <c r="G381" s="100">
        <f>IF(F381="S",IFERROR(VLOOKUP(C381,'BG 2022'!$A$5:$E$300,3,FALSE),0),0)</f>
        <v>0</v>
      </c>
      <c r="H381" s="101"/>
      <c r="I381" s="102">
        <f>IF(F381="S",IFERROR(VLOOKUP(C381,'BG 2022'!$A$5:$E$300,4,FALSE),0),0)</f>
        <v>0</v>
      </c>
      <c r="J381" s="101"/>
    </row>
    <row r="382" spans="1:10">
      <c r="A382" s="204" t="s">
        <v>8</v>
      </c>
      <c r="B382" s="205"/>
      <c r="C382" s="206">
        <v>21401102</v>
      </c>
      <c r="D382" s="207" t="s">
        <v>673</v>
      </c>
      <c r="E382" s="208" t="s">
        <v>6</v>
      </c>
      <c r="F382" s="209" t="s">
        <v>910</v>
      </c>
      <c r="G382" s="100">
        <f>IF(F382="S",IFERROR(VLOOKUP(C382,'BG 2022'!$A$5:$E$300,3,FALSE),0),0)</f>
        <v>0</v>
      </c>
      <c r="H382" s="101"/>
      <c r="I382" s="102">
        <f>IF(F382="S",IFERROR(VLOOKUP(C382,'BG 2022'!$A$5:$E$300,4,FALSE),0),0)</f>
        <v>0</v>
      </c>
      <c r="J382" s="101"/>
    </row>
    <row r="383" spans="1:10">
      <c r="A383" s="204" t="s">
        <v>8</v>
      </c>
      <c r="B383" s="205" t="s">
        <v>266</v>
      </c>
      <c r="C383" s="206">
        <v>21401103</v>
      </c>
      <c r="D383" s="207" t="s">
        <v>674</v>
      </c>
      <c r="E383" s="208" t="s">
        <v>6</v>
      </c>
      <c r="F383" s="209" t="s">
        <v>910</v>
      </c>
      <c r="G383" s="100">
        <f>IF(F383="S",IFERROR(VLOOKUP(C383,'BG 2022'!$A$5:$E$300,3,FALSE),0),0)</f>
        <v>19962250</v>
      </c>
      <c r="H383" s="101"/>
      <c r="I383" s="102">
        <f>IF(F383="S",IFERROR(VLOOKUP(C383,'BG 2022'!$A$5:$E$300,4,FALSE),0),0)</f>
        <v>2815.4699999999975</v>
      </c>
      <c r="J383" s="101"/>
    </row>
    <row r="384" spans="1:10">
      <c r="A384" s="204" t="s">
        <v>8</v>
      </c>
      <c r="B384" s="205"/>
      <c r="C384" s="206">
        <v>21401104</v>
      </c>
      <c r="D384" s="207" t="s">
        <v>675</v>
      </c>
      <c r="E384" s="208" t="s">
        <v>6</v>
      </c>
      <c r="F384" s="209" t="s">
        <v>910</v>
      </c>
      <c r="G384" s="100">
        <f>IF(F384="S",IFERROR(VLOOKUP(C384,'BG 2022'!$A$5:$E$300,3,FALSE),0),0)</f>
        <v>0</v>
      </c>
      <c r="H384" s="101"/>
      <c r="I384" s="102">
        <f>IF(F384="S",IFERROR(VLOOKUP(C384,'BG 2022'!$A$5:$E$300,4,FALSE),0),0)</f>
        <v>0</v>
      </c>
      <c r="J384" s="101"/>
    </row>
    <row r="385" spans="1:10">
      <c r="A385" s="204" t="s">
        <v>8</v>
      </c>
      <c r="B385" s="205" t="s">
        <v>266</v>
      </c>
      <c r="C385" s="206">
        <v>21401105</v>
      </c>
      <c r="D385" s="207" t="s">
        <v>676</v>
      </c>
      <c r="E385" s="208" t="s">
        <v>6</v>
      </c>
      <c r="F385" s="209" t="s">
        <v>910</v>
      </c>
      <c r="G385" s="100">
        <f>IF(F385="S",IFERROR(VLOOKUP(C385,'BG 2022'!$A$5:$E$300,3,FALSE),0),0)</f>
        <v>42099615</v>
      </c>
      <c r="H385" s="101"/>
      <c r="I385" s="102">
        <f>IF(F385="S",IFERROR(VLOOKUP(C385,'BG 2022'!$A$5:$E$300,4,FALSE),0),0)</f>
        <v>5937.7199999999984</v>
      </c>
      <c r="J385" s="101"/>
    </row>
    <row r="386" spans="1:10">
      <c r="A386" s="204" t="s">
        <v>8</v>
      </c>
      <c r="B386" s="205"/>
      <c r="C386" s="206">
        <v>21401106</v>
      </c>
      <c r="D386" s="207" t="s">
        <v>677</v>
      </c>
      <c r="E386" s="208" t="s">
        <v>6</v>
      </c>
      <c r="F386" s="209" t="s">
        <v>910</v>
      </c>
      <c r="G386" s="100">
        <f>IF(F386="S",IFERROR(VLOOKUP(C386,'BG 2022'!$A$5:$E$300,3,FALSE),0),0)</f>
        <v>0</v>
      </c>
      <c r="H386" s="101"/>
      <c r="I386" s="102">
        <f>IF(F386="S",IFERROR(VLOOKUP(C386,'BG 2022'!$A$5:$E$300,4,FALSE),0),0)</f>
        <v>0</v>
      </c>
      <c r="J386" s="101"/>
    </row>
    <row r="387" spans="1:10">
      <c r="A387" s="204" t="s">
        <v>8</v>
      </c>
      <c r="B387" s="205"/>
      <c r="C387" s="206">
        <v>21401107</v>
      </c>
      <c r="D387" s="207" t="s">
        <v>678</v>
      </c>
      <c r="E387" s="208" t="s">
        <v>6</v>
      </c>
      <c r="F387" s="209" t="s">
        <v>910</v>
      </c>
      <c r="G387" s="100">
        <f>IF(F387="S",IFERROR(VLOOKUP(C387,'BG 2022'!$A$5:$E$300,3,FALSE),0),0)</f>
        <v>0</v>
      </c>
      <c r="H387" s="101"/>
      <c r="I387" s="102">
        <f>IF(F387="S",IFERROR(VLOOKUP(C387,'BG 2022'!$A$5:$E$300,4,FALSE),0),0)</f>
        <v>0</v>
      </c>
      <c r="J387" s="101"/>
    </row>
    <row r="388" spans="1:10">
      <c r="A388" s="204" t="s">
        <v>8</v>
      </c>
      <c r="B388" s="205"/>
      <c r="C388" s="206">
        <v>21401108</v>
      </c>
      <c r="D388" s="207" t="s">
        <v>679</v>
      </c>
      <c r="E388" s="208" t="s">
        <v>6</v>
      </c>
      <c r="F388" s="209" t="s">
        <v>910</v>
      </c>
      <c r="G388" s="100">
        <f>IF(F388="S",IFERROR(VLOOKUP(C388,'BG 2022'!$A$5:$E$300,3,FALSE),0),0)</f>
        <v>0</v>
      </c>
      <c r="H388" s="101"/>
      <c r="I388" s="102">
        <f>IF(F388="S",IFERROR(VLOOKUP(C388,'BG 2022'!$A$5:$E$300,4,FALSE),0),0)</f>
        <v>0</v>
      </c>
      <c r="J388" s="101"/>
    </row>
    <row r="389" spans="1:10">
      <c r="A389" s="204" t="s">
        <v>8</v>
      </c>
      <c r="B389" s="205"/>
      <c r="C389" s="206">
        <v>21401109</v>
      </c>
      <c r="D389" s="207" t="s">
        <v>680</v>
      </c>
      <c r="E389" s="208" t="s">
        <v>6</v>
      </c>
      <c r="F389" s="209" t="s">
        <v>910</v>
      </c>
      <c r="G389" s="100">
        <f>IF(F389="S",IFERROR(VLOOKUP(C389,'BG 2022'!$A$5:$E$300,3,FALSE),0),0)</f>
        <v>0</v>
      </c>
      <c r="H389" s="101"/>
      <c r="I389" s="102">
        <f>IF(F389="S",IFERROR(VLOOKUP(C389,'BG 2022'!$A$5:$E$300,4,FALSE),0),0)</f>
        <v>0</v>
      </c>
      <c r="J389" s="101"/>
    </row>
    <row r="390" spans="1:10" s="76" customFormat="1">
      <c r="A390" s="91" t="s">
        <v>8</v>
      </c>
      <c r="B390" s="92"/>
      <c r="C390" s="93">
        <v>21402</v>
      </c>
      <c r="D390" s="94" t="s">
        <v>681</v>
      </c>
      <c r="E390" s="95" t="s">
        <v>6</v>
      </c>
      <c r="F390" s="96" t="s">
        <v>909</v>
      </c>
      <c r="G390" s="97">
        <f>IF(F390="S",IFERROR(VLOOKUP(C390,'BG 2022'!$A$5:$E$300,3,FALSE),0),0)</f>
        <v>0</v>
      </c>
      <c r="H390" s="98"/>
      <c r="I390" s="99">
        <f>IF(F390="S",IFERROR(VLOOKUP(C390,'BG 2022'!$A$5:$E$300,4,FALSE),0),0)</f>
        <v>0</v>
      </c>
      <c r="J390" s="98"/>
    </row>
    <row r="391" spans="1:10" s="76" customFormat="1">
      <c r="A391" s="91" t="s">
        <v>8</v>
      </c>
      <c r="B391" s="92"/>
      <c r="C391" s="93">
        <v>214021</v>
      </c>
      <c r="D391" s="94" t="s">
        <v>682</v>
      </c>
      <c r="E391" s="95" t="s">
        <v>6</v>
      </c>
      <c r="F391" s="96" t="s">
        <v>909</v>
      </c>
      <c r="G391" s="97">
        <f>IF(F391="S",IFERROR(VLOOKUP(C391,'BG 2022'!$A$5:$E$300,3,FALSE),0),0)</f>
        <v>0</v>
      </c>
      <c r="H391" s="98"/>
      <c r="I391" s="99">
        <f>IF(F391="S",IFERROR(VLOOKUP(C391,'BG 2022'!$A$5:$E$300,4,FALSE),0),0)</f>
        <v>0</v>
      </c>
      <c r="J391" s="98"/>
    </row>
    <row r="392" spans="1:10">
      <c r="A392" s="204" t="s">
        <v>8</v>
      </c>
      <c r="B392" s="205"/>
      <c r="C392" s="206">
        <v>21402101</v>
      </c>
      <c r="D392" s="207" t="s">
        <v>683</v>
      </c>
      <c r="E392" s="208" t="s">
        <v>6</v>
      </c>
      <c r="F392" s="209" t="s">
        <v>910</v>
      </c>
      <c r="G392" s="100">
        <f>IF(F392="S",IFERROR(VLOOKUP(C392,'BG 2022'!$A$5:$E$300,3,FALSE),0),0)</f>
        <v>0</v>
      </c>
      <c r="H392" s="101"/>
      <c r="I392" s="102">
        <f>IF(F392="S",IFERROR(VLOOKUP(C392,'BG 2022'!$A$5:$E$300,4,FALSE),0),0)</f>
        <v>0</v>
      </c>
      <c r="J392" s="101"/>
    </row>
    <row r="393" spans="1:10">
      <c r="A393" s="204" t="s">
        <v>8</v>
      </c>
      <c r="B393" s="205"/>
      <c r="C393" s="206">
        <v>21402102</v>
      </c>
      <c r="D393" s="207" t="s">
        <v>684</v>
      </c>
      <c r="E393" s="208" t="s">
        <v>6</v>
      </c>
      <c r="F393" s="209" t="s">
        <v>910</v>
      </c>
      <c r="G393" s="100">
        <f>IF(F393="S",IFERROR(VLOOKUP(C393,'BG 2022'!$A$5:$E$300,3,FALSE),0),0)</f>
        <v>0</v>
      </c>
      <c r="H393" s="101"/>
      <c r="I393" s="102">
        <f>IF(F393="S",IFERROR(VLOOKUP(C393,'BG 2022'!$A$5:$E$300,4,FALSE),0),0)</f>
        <v>0</v>
      </c>
      <c r="J393" s="101"/>
    </row>
    <row r="394" spans="1:10">
      <c r="A394" s="204" t="s">
        <v>8</v>
      </c>
      <c r="B394" s="205"/>
      <c r="C394" s="206">
        <v>21402103</v>
      </c>
      <c r="D394" s="207" t="s">
        <v>685</v>
      </c>
      <c r="E394" s="208" t="s">
        <v>6</v>
      </c>
      <c r="F394" s="209" t="s">
        <v>910</v>
      </c>
      <c r="G394" s="100">
        <f>IF(F394="S",IFERROR(VLOOKUP(C394,'BG 2022'!$A$5:$E$300,3,FALSE),0),0)</f>
        <v>0</v>
      </c>
      <c r="H394" s="101"/>
      <c r="I394" s="102">
        <f>IF(F394="S",IFERROR(VLOOKUP(C394,'BG 2022'!$A$5:$E$300,4,FALSE),0),0)</f>
        <v>0</v>
      </c>
      <c r="J394" s="101"/>
    </row>
    <row r="395" spans="1:10">
      <c r="A395" s="204" t="s">
        <v>8</v>
      </c>
      <c r="B395" s="205"/>
      <c r="C395" s="206">
        <v>21402104</v>
      </c>
      <c r="D395" s="207" t="s">
        <v>686</v>
      </c>
      <c r="E395" s="208" t="s">
        <v>6</v>
      </c>
      <c r="F395" s="209" t="s">
        <v>910</v>
      </c>
      <c r="G395" s="100">
        <f>IF(F395="S",IFERROR(VLOOKUP(C395,'BG 2022'!$A$5:$E$300,3,FALSE),0),0)</f>
        <v>0</v>
      </c>
      <c r="H395" s="101"/>
      <c r="I395" s="102">
        <f>IF(F395="S",IFERROR(VLOOKUP(C395,'BG 2022'!$A$5:$E$300,4,FALSE),0),0)</f>
        <v>0</v>
      </c>
      <c r="J395" s="101"/>
    </row>
    <row r="396" spans="1:10">
      <c r="A396" s="204" t="s">
        <v>8</v>
      </c>
      <c r="B396" s="205"/>
      <c r="C396" s="206">
        <v>21402105</v>
      </c>
      <c r="D396" s="207" t="s">
        <v>687</v>
      </c>
      <c r="E396" s="208" t="s">
        <v>6</v>
      </c>
      <c r="F396" s="209" t="s">
        <v>910</v>
      </c>
      <c r="G396" s="100">
        <f>IF(F396="S",IFERROR(VLOOKUP(C396,'BG 2022'!$A$5:$E$300,3,FALSE),0),0)</f>
        <v>0</v>
      </c>
      <c r="H396" s="101"/>
      <c r="I396" s="102">
        <f>IF(F396="S",IFERROR(VLOOKUP(C396,'BG 2022'!$A$5:$E$300,4,FALSE),0),0)</f>
        <v>0</v>
      </c>
      <c r="J396" s="101"/>
    </row>
    <row r="397" spans="1:10">
      <c r="A397" s="204" t="s">
        <v>8</v>
      </c>
      <c r="B397" s="205"/>
      <c r="C397" s="206">
        <v>21402106</v>
      </c>
      <c r="D397" s="207" t="s">
        <v>688</v>
      </c>
      <c r="E397" s="208" t="s">
        <v>6</v>
      </c>
      <c r="F397" s="209" t="s">
        <v>910</v>
      </c>
      <c r="G397" s="100">
        <f>IF(F397="S",IFERROR(VLOOKUP(C397,'BG 2022'!$A$5:$E$300,3,FALSE),0),0)</f>
        <v>0</v>
      </c>
      <c r="H397" s="101"/>
      <c r="I397" s="102">
        <f>IF(F397="S",IFERROR(VLOOKUP(C397,'BG 2022'!$A$5:$E$300,4,FALSE),0),0)</f>
        <v>0</v>
      </c>
      <c r="J397" s="101"/>
    </row>
    <row r="398" spans="1:10">
      <c r="A398" s="204" t="s">
        <v>8</v>
      </c>
      <c r="B398" s="205"/>
      <c r="C398" s="206">
        <v>21402107</v>
      </c>
      <c r="D398" s="207" t="s">
        <v>689</v>
      </c>
      <c r="E398" s="208" t="s">
        <v>6</v>
      </c>
      <c r="F398" s="209" t="s">
        <v>910</v>
      </c>
      <c r="G398" s="100">
        <f>IF(F398="S",IFERROR(VLOOKUP(C398,'BG 2022'!$A$5:$E$300,3,FALSE),0),0)</f>
        <v>0</v>
      </c>
      <c r="H398" s="101"/>
      <c r="I398" s="102">
        <f>IF(F398="S",IFERROR(VLOOKUP(C398,'BG 2022'!$A$5:$E$300,4,FALSE),0),0)</f>
        <v>0</v>
      </c>
      <c r="J398" s="101"/>
    </row>
    <row r="399" spans="1:10">
      <c r="A399" s="204" t="s">
        <v>8</v>
      </c>
      <c r="B399" s="205"/>
      <c r="C399" s="206">
        <v>21402108</v>
      </c>
      <c r="D399" s="207" t="s">
        <v>690</v>
      </c>
      <c r="E399" s="208" t="s">
        <v>6</v>
      </c>
      <c r="F399" s="209" t="s">
        <v>910</v>
      </c>
      <c r="G399" s="100">
        <f>IF(F399="S",IFERROR(VLOOKUP(C399,'BG 2022'!$A$5:$E$300,3,FALSE),0),0)</f>
        <v>0</v>
      </c>
      <c r="H399" s="101"/>
      <c r="I399" s="102">
        <f>IF(F399="S",IFERROR(VLOOKUP(C399,'BG 2022'!$A$5:$E$300,4,FALSE),0),0)</f>
        <v>0</v>
      </c>
      <c r="J399" s="101"/>
    </row>
    <row r="400" spans="1:10" s="76" customFormat="1">
      <c r="A400" s="91" t="s">
        <v>8</v>
      </c>
      <c r="B400" s="92"/>
      <c r="C400" s="93">
        <v>21403</v>
      </c>
      <c r="D400" s="94" t="s">
        <v>691</v>
      </c>
      <c r="E400" s="95" t="s">
        <v>6</v>
      </c>
      <c r="F400" s="96" t="s">
        <v>909</v>
      </c>
      <c r="G400" s="97">
        <f>IF(F400="S",IFERROR(VLOOKUP(C400,'BG 2022'!$A$5:$E$300,3,FALSE),0),0)</f>
        <v>0</v>
      </c>
      <c r="H400" s="98"/>
      <c r="I400" s="99">
        <f>IF(F400="S",IFERROR(VLOOKUP(C400,'BG 2022'!$A$5:$E$300,4,FALSE),0),0)</f>
        <v>0</v>
      </c>
      <c r="J400" s="98"/>
    </row>
    <row r="401" spans="1:10" s="76" customFormat="1">
      <c r="A401" s="91" t="s">
        <v>8</v>
      </c>
      <c r="B401" s="92"/>
      <c r="C401" s="93">
        <v>214031</v>
      </c>
      <c r="D401" s="94" t="s">
        <v>692</v>
      </c>
      <c r="E401" s="95" t="s">
        <v>6</v>
      </c>
      <c r="F401" s="96" t="s">
        <v>909</v>
      </c>
      <c r="G401" s="97">
        <f>IF(F401="S",IFERROR(VLOOKUP(C401,'BG 2022'!$A$5:$E$300,3,FALSE),0),0)</f>
        <v>0</v>
      </c>
      <c r="H401" s="98"/>
      <c r="I401" s="99">
        <f>IF(F401="S",IFERROR(VLOOKUP(C401,'BG 2022'!$A$5:$E$300,4,FALSE),0),0)</f>
        <v>0</v>
      </c>
      <c r="J401" s="98"/>
    </row>
    <row r="402" spans="1:10">
      <c r="A402" s="204" t="s">
        <v>8</v>
      </c>
      <c r="B402" s="205" t="s">
        <v>266</v>
      </c>
      <c r="C402" s="206">
        <v>21403101</v>
      </c>
      <c r="D402" s="207" t="s">
        <v>693</v>
      </c>
      <c r="E402" s="208" t="s">
        <v>69</v>
      </c>
      <c r="F402" s="209" t="s">
        <v>910</v>
      </c>
      <c r="G402" s="100">
        <f>IF(F402="S",IFERROR(VLOOKUP(C402,'BG 2022'!$A$5:$E$300,3,FALSE),0),0)</f>
        <v>9571131</v>
      </c>
      <c r="H402" s="101"/>
      <c r="I402" s="102">
        <f>IF(F402="S",IFERROR(VLOOKUP(C402,'BG 2022'!$A$5:$E$300,4,FALSE),0),0)</f>
        <v>1349.91</v>
      </c>
      <c r="J402" s="101"/>
    </row>
    <row r="403" spans="1:10">
      <c r="A403" s="204" t="s">
        <v>8</v>
      </c>
      <c r="B403" s="205"/>
      <c r="C403" s="206">
        <v>21403104</v>
      </c>
      <c r="D403" s="207" t="s">
        <v>694</v>
      </c>
      <c r="E403" s="208" t="s">
        <v>6</v>
      </c>
      <c r="F403" s="209" t="s">
        <v>910</v>
      </c>
      <c r="G403" s="100">
        <f>IF(F403="S",IFERROR(VLOOKUP(C403,'BG 2022'!$A$5:$E$300,3,FALSE),0),0)</f>
        <v>0</v>
      </c>
      <c r="H403" s="101"/>
      <c r="I403" s="102">
        <f>IF(F403="S",IFERROR(VLOOKUP(C403,'BG 2022'!$A$5:$E$300,4,FALSE),0),0)</f>
        <v>0</v>
      </c>
      <c r="J403" s="101"/>
    </row>
    <row r="404" spans="1:10">
      <c r="A404" s="204" t="s">
        <v>8</v>
      </c>
      <c r="B404" s="205"/>
      <c r="C404" s="206">
        <v>21403197</v>
      </c>
      <c r="D404" s="207" t="s">
        <v>695</v>
      </c>
      <c r="E404" s="208" t="s">
        <v>6</v>
      </c>
      <c r="F404" s="209" t="s">
        <v>910</v>
      </c>
      <c r="G404" s="100">
        <f>IF(F404="S",IFERROR(VLOOKUP(C404,'BG 2022'!$A$5:$E$300,3,FALSE),0),0)</f>
        <v>0</v>
      </c>
      <c r="H404" s="101"/>
      <c r="I404" s="102">
        <f>IF(F404="S",IFERROR(VLOOKUP(C404,'BG 2022'!$A$5:$E$300,4,FALSE),0),0)</f>
        <v>0</v>
      </c>
      <c r="J404" s="101"/>
    </row>
    <row r="405" spans="1:10">
      <c r="A405" s="204" t="s">
        <v>8</v>
      </c>
      <c r="B405" s="205"/>
      <c r="C405" s="206">
        <v>21403198</v>
      </c>
      <c r="D405" s="207" t="s">
        <v>696</v>
      </c>
      <c r="E405" s="208" t="s">
        <v>6</v>
      </c>
      <c r="F405" s="209" t="s">
        <v>910</v>
      </c>
      <c r="G405" s="100">
        <f>IF(F405="S",IFERROR(VLOOKUP(C405,'BG 2022'!$A$5:$E$300,3,FALSE),0),0)</f>
        <v>0</v>
      </c>
      <c r="H405" s="101"/>
      <c r="I405" s="102">
        <f>IF(F405="S",IFERROR(VLOOKUP(C405,'BG 2022'!$A$5:$E$300,4,FALSE),0),0)</f>
        <v>0</v>
      </c>
      <c r="J405" s="101"/>
    </row>
    <row r="406" spans="1:10">
      <c r="A406" s="204" t="s">
        <v>8</v>
      </c>
      <c r="B406" s="205"/>
      <c r="C406" s="206">
        <v>21403199</v>
      </c>
      <c r="D406" s="207" t="s">
        <v>697</v>
      </c>
      <c r="E406" s="208" t="s">
        <v>69</v>
      </c>
      <c r="F406" s="209" t="s">
        <v>910</v>
      </c>
      <c r="G406" s="100">
        <f>IF(F406="S",IFERROR(VLOOKUP(C406,'BG 2022'!$A$5:$E$300,3,FALSE),0),0)</f>
        <v>0</v>
      </c>
      <c r="H406" s="101"/>
      <c r="I406" s="102">
        <f>IF(F406="S",IFERROR(VLOOKUP(C406,'BG 2022'!$A$5:$E$300,4,FALSE),0),0)</f>
        <v>0</v>
      </c>
      <c r="J406" s="101"/>
    </row>
    <row r="407" spans="1:10" s="76" customFormat="1">
      <c r="A407" s="210" t="s">
        <v>8</v>
      </c>
      <c r="B407" s="211"/>
      <c r="C407" s="212">
        <v>214032</v>
      </c>
      <c r="D407" s="213" t="s">
        <v>1111</v>
      </c>
      <c r="E407" s="214" t="s">
        <v>6</v>
      </c>
      <c r="F407" s="215" t="s">
        <v>909</v>
      </c>
      <c r="G407" s="216">
        <f>IF(F407="S",IFERROR(VLOOKUP(C407,'BG 2022'!$A$5:$E$300,3,FALSE),0),0)</f>
        <v>0</v>
      </c>
      <c r="H407" s="217"/>
      <c r="I407" s="218">
        <f>IF(F407="S",IFERROR(VLOOKUP(C407,'BG 2022'!$A$5:$E$300,4,FALSE),0),0)</f>
        <v>0</v>
      </c>
      <c r="J407" s="217"/>
    </row>
    <row r="408" spans="1:10" s="76" customFormat="1">
      <c r="A408" s="204" t="s">
        <v>8</v>
      </c>
      <c r="B408" s="205" t="s">
        <v>266</v>
      </c>
      <c r="C408" s="206">
        <v>21403201</v>
      </c>
      <c r="D408" s="207" t="s">
        <v>1110</v>
      </c>
      <c r="E408" s="214" t="s">
        <v>6</v>
      </c>
      <c r="F408" s="209" t="s">
        <v>910</v>
      </c>
      <c r="G408" s="216">
        <f>IF(F408="S",IFERROR(VLOOKUP(C408,'BG 2022'!$A$5:$E$300,3,FALSE),0),0)</f>
        <v>0</v>
      </c>
      <c r="H408" s="217"/>
      <c r="I408" s="218">
        <f>IF(F408="S",IFERROR(VLOOKUP(C408,'BG 2022'!$A$5:$E$300,4,FALSE),0),0)</f>
        <v>0</v>
      </c>
      <c r="J408" s="217"/>
    </row>
    <row r="409" spans="1:10" s="76" customFormat="1">
      <c r="A409" s="91" t="s">
        <v>8</v>
      </c>
      <c r="B409" s="92"/>
      <c r="C409" s="93">
        <v>21404</v>
      </c>
      <c r="D409" s="94" t="s">
        <v>698</v>
      </c>
      <c r="E409" s="95" t="s">
        <v>6</v>
      </c>
      <c r="F409" s="96" t="s">
        <v>909</v>
      </c>
      <c r="G409" s="97">
        <f>IF(F409="S",IFERROR(VLOOKUP(C409,'BG 2022'!$A$5:$E$300,3,FALSE),0),0)</f>
        <v>0</v>
      </c>
      <c r="H409" s="98"/>
      <c r="I409" s="99">
        <f>IF(F409="S",IFERROR(VLOOKUP(C409,'BG 2022'!$A$5:$E$300,4,FALSE),0),0)</f>
        <v>0</v>
      </c>
      <c r="J409" s="98"/>
    </row>
    <row r="410" spans="1:10" s="76" customFormat="1">
      <c r="A410" s="91" t="s">
        <v>8</v>
      </c>
      <c r="B410" s="92"/>
      <c r="C410" s="93">
        <v>214041</v>
      </c>
      <c r="D410" s="94" t="s">
        <v>699</v>
      </c>
      <c r="E410" s="95" t="s">
        <v>6</v>
      </c>
      <c r="F410" s="96" t="s">
        <v>909</v>
      </c>
      <c r="G410" s="97">
        <f>IF(F410="S",IFERROR(VLOOKUP(C410,'BG 2022'!$A$5:$E$300,3,FALSE),0),0)</f>
        <v>0</v>
      </c>
      <c r="H410" s="98"/>
      <c r="I410" s="99">
        <f>IF(F410="S",IFERROR(VLOOKUP(C410,'BG 2022'!$A$5:$E$300,4,FALSE),0),0)</f>
        <v>0</v>
      </c>
      <c r="J410" s="98"/>
    </row>
    <row r="411" spans="1:10">
      <c r="A411" s="204" t="s">
        <v>8</v>
      </c>
      <c r="B411" s="205"/>
      <c r="C411" s="206">
        <v>21404104</v>
      </c>
      <c r="D411" s="207" t="s">
        <v>700</v>
      </c>
      <c r="E411" s="208" t="s">
        <v>6</v>
      </c>
      <c r="F411" s="209" t="s">
        <v>910</v>
      </c>
      <c r="G411" s="100">
        <f>IF(F411="S",IFERROR(VLOOKUP(C411,'BG 2022'!$A$5:$E$300,3,FALSE),0),0)</f>
        <v>0</v>
      </c>
      <c r="H411" s="101"/>
      <c r="I411" s="102">
        <f>IF(F411="S",IFERROR(VLOOKUP(C411,'BG 2022'!$A$5:$E$300,4,FALSE),0),0)</f>
        <v>0</v>
      </c>
      <c r="J411" s="101"/>
    </row>
    <row r="412" spans="1:10">
      <c r="A412" s="204" t="s">
        <v>8</v>
      </c>
      <c r="B412" s="205"/>
      <c r="C412" s="206">
        <v>21404105</v>
      </c>
      <c r="D412" s="207" t="s">
        <v>701</v>
      </c>
      <c r="E412" s="208" t="s">
        <v>6</v>
      </c>
      <c r="F412" s="209" t="s">
        <v>910</v>
      </c>
      <c r="G412" s="100">
        <f>IF(F412="S",IFERROR(VLOOKUP(C412,'BG 2022'!$A$5:$E$300,3,FALSE),0),0)</f>
        <v>0</v>
      </c>
      <c r="H412" s="101"/>
      <c r="I412" s="102">
        <f>IF(F412="S",IFERROR(VLOOKUP(C412,'BG 2022'!$A$5:$E$300,4,FALSE),0),0)</f>
        <v>0</v>
      </c>
      <c r="J412" s="101"/>
    </row>
    <row r="413" spans="1:10" s="76" customFormat="1">
      <c r="A413" s="91" t="s">
        <v>8</v>
      </c>
      <c r="B413" s="92"/>
      <c r="C413" s="93">
        <v>217</v>
      </c>
      <c r="D413" s="94" t="s">
        <v>702</v>
      </c>
      <c r="E413" s="95" t="s">
        <v>6</v>
      </c>
      <c r="F413" s="96" t="s">
        <v>909</v>
      </c>
      <c r="G413" s="97">
        <f>IF(F413="S",IFERROR(VLOOKUP(C413,'BG 2022'!$A$5:$E$300,3,FALSE),0),0)</f>
        <v>0</v>
      </c>
      <c r="H413" s="98"/>
      <c r="I413" s="99">
        <f>IF(F413="S",IFERROR(VLOOKUP(C413,'BG 2022'!$A$5:$E$300,4,FALSE),0),0)</f>
        <v>0</v>
      </c>
      <c r="J413" s="98"/>
    </row>
    <row r="414" spans="1:10" s="76" customFormat="1">
      <c r="A414" s="91" t="s">
        <v>8</v>
      </c>
      <c r="B414" s="92"/>
      <c r="C414" s="93">
        <v>219</v>
      </c>
      <c r="D414" s="94" t="s">
        <v>702</v>
      </c>
      <c r="E414" s="95" t="s">
        <v>6</v>
      </c>
      <c r="F414" s="96" t="s">
        <v>909</v>
      </c>
      <c r="G414" s="97">
        <f>IF(F414="S",IFERROR(VLOOKUP(C414,'BG 2022'!$A$5:$E$300,3,FALSE),0),0)</f>
        <v>0</v>
      </c>
      <c r="H414" s="98"/>
      <c r="I414" s="99">
        <f>IF(F414="S",IFERROR(VLOOKUP(C414,'BG 2022'!$A$5:$E$300,4,FALSE),0),0)</f>
        <v>0</v>
      </c>
      <c r="J414" s="98"/>
    </row>
    <row r="415" spans="1:10" s="76" customFormat="1">
      <c r="A415" s="91" t="s">
        <v>8</v>
      </c>
      <c r="B415" s="92"/>
      <c r="C415" s="93">
        <v>21901</v>
      </c>
      <c r="D415" s="94" t="s">
        <v>616</v>
      </c>
      <c r="E415" s="95" t="s">
        <v>6</v>
      </c>
      <c r="F415" s="96" t="s">
        <v>909</v>
      </c>
      <c r="G415" s="97">
        <f>IF(F415="S",IFERROR(VLOOKUP(C415,'BG 2022'!$A$5:$E$300,3,FALSE),0),0)</f>
        <v>0</v>
      </c>
      <c r="H415" s="98"/>
      <c r="I415" s="99">
        <f>IF(F415="S",IFERROR(VLOOKUP(C415,'BG 2022'!$A$5:$E$300,4,FALSE),0),0)</f>
        <v>0</v>
      </c>
      <c r="J415" s="98"/>
    </row>
    <row r="416" spans="1:10" s="76" customFormat="1">
      <c r="A416" s="91" t="s">
        <v>18</v>
      </c>
      <c r="B416" s="92"/>
      <c r="C416" s="93">
        <v>3</v>
      </c>
      <c r="D416" s="94" t="s">
        <v>19</v>
      </c>
      <c r="E416" s="95" t="s">
        <v>6</v>
      </c>
      <c r="F416" s="96" t="s">
        <v>909</v>
      </c>
      <c r="G416" s="97">
        <f>IF(F416="S",IFERROR(VLOOKUP(C416,'BG 2022'!$A$5:$E$300,3,FALSE),0),0)</f>
        <v>0</v>
      </c>
      <c r="H416" s="98"/>
      <c r="I416" s="99">
        <f>IF(F416="S",IFERROR(VLOOKUP(C416,'BG 2022'!$A$5:$E$300,4,FALSE),0),0)</f>
        <v>0</v>
      </c>
      <c r="J416" s="98"/>
    </row>
    <row r="417" spans="1:10" s="76" customFormat="1">
      <c r="A417" s="91" t="s">
        <v>18</v>
      </c>
      <c r="B417" s="92"/>
      <c r="C417" s="93">
        <v>30</v>
      </c>
      <c r="D417" s="94" t="s">
        <v>703</v>
      </c>
      <c r="E417" s="95" t="s">
        <v>6</v>
      </c>
      <c r="F417" s="96" t="s">
        <v>909</v>
      </c>
      <c r="G417" s="97">
        <f>IF(F417="S",IFERROR(VLOOKUP(C417,'BG 2022'!$A$5:$E$300,3,FALSE),0),0)</f>
        <v>0</v>
      </c>
      <c r="H417" s="98"/>
      <c r="I417" s="99">
        <f>IF(F417="S",IFERROR(VLOOKUP(C417,'BG 2022'!$A$5:$E$300,4,FALSE),0),0)</f>
        <v>0</v>
      </c>
      <c r="J417" s="98"/>
    </row>
    <row r="418" spans="1:10" s="76" customFormat="1">
      <c r="A418" s="91" t="s">
        <v>18</v>
      </c>
      <c r="B418" s="92"/>
      <c r="C418" s="93">
        <v>301</v>
      </c>
      <c r="D418" s="94" t="s">
        <v>704</v>
      </c>
      <c r="E418" s="95" t="s">
        <v>6</v>
      </c>
      <c r="F418" s="96" t="s">
        <v>909</v>
      </c>
      <c r="G418" s="97">
        <f>IF(F418="S",IFERROR(VLOOKUP(C418,'BG 2022'!$A$5:$E$300,3,FALSE),0),0)</f>
        <v>0</v>
      </c>
      <c r="H418" s="98"/>
      <c r="I418" s="99">
        <f>IF(F418="S",IFERROR(VLOOKUP(C418,'BG 2022'!$A$5:$E$300,4,FALSE),0),0)</f>
        <v>0</v>
      </c>
      <c r="J418" s="98"/>
    </row>
    <row r="419" spans="1:10" s="76" customFormat="1">
      <c r="A419" s="91" t="s">
        <v>18</v>
      </c>
      <c r="B419" s="92"/>
      <c r="C419" s="93">
        <v>30111</v>
      </c>
      <c r="D419" s="94" t="s">
        <v>705</v>
      </c>
      <c r="E419" s="95" t="s">
        <v>6</v>
      </c>
      <c r="F419" s="96" t="s">
        <v>909</v>
      </c>
      <c r="G419" s="97">
        <f>IF(F419="S",IFERROR(VLOOKUP(C419,'BG 2022'!$A$5:$E$300,3,FALSE),0),0)</f>
        <v>0</v>
      </c>
      <c r="H419" s="98"/>
      <c r="I419" s="99">
        <f>IF(F419="S",IFERROR(VLOOKUP(C419,'BG 2022'!$A$5:$E$300,4,FALSE),0),0)</f>
        <v>0</v>
      </c>
      <c r="J419" s="98"/>
    </row>
    <row r="420" spans="1:10" s="76" customFormat="1">
      <c r="A420" s="91" t="s">
        <v>18</v>
      </c>
      <c r="B420" s="92"/>
      <c r="C420" s="93">
        <v>301111</v>
      </c>
      <c r="D420" s="94" t="s">
        <v>706</v>
      </c>
      <c r="E420" s="95" t="s">
        <v>6</v>
      </c>
      <c r="F420" s="96" t="s">
        <v>909</v>
      </c>
      <c r="G420" s="97">
        <f>IF(F420="S",IFERROR(VLOOKUP(C420,'BG 2022'!$A$5:$E$300,3,FALSE),0),0)</f>
        <v>0</v>
      </c>
      <c r="H420" s="98"/>
      <c r="I420" s="99">
        <f>IF(F420="S",IFERROR(VLOOKUP(C420,'BG 2022'!$A$5:$E$300,4,FALSE),0),0)</f>
        <v>0</v>
      </c>
      <c r="J420" s="98"/>
    </row>
    <row r="421" spans="1:10">
      <c r="A421" s="204" t="s">
        <v>18</v>
      </c>
      <c r="B421" s="205"/>
      <c r="C421" s="206">
        <v>30111101</v>
      </c>
      <c r="D421" s="207" t="s">
        <v>707</v>
      </c>
      <c r="E421" s="208" t="s">
        <v>6</v>
      </c>
      <c r="F421" s="209" t="s">
        <v>910</v>
      </c>
      <c r="G421" s="100">
        <f>IF(F421="S",IFERROR(VLOOKUP(C421,'BG 2022'!$A$5:$E$300,3,FALSE),0),0)</f>
        <v>10000000000</v>
      </c>
      <c r="H421" s="101"/>
      <c r="I421" s="102">
        <f>IF(F421="S",IFERROR(VLOOKUP(C421,'BG 2022'!$A$5:$E$300,4,FALSE),0),0)</f>
        <v>1493567.21</v>
      </c>
      <c r="J421" s="101"/>
    </row>
    <row r="422" spans="1:10" s="76" customFormat="1">
      <c r="A422" s="91" t="s">
        <v>18</v>
      </c>
      <c r="B422" s="92"/>
      <c r="C422" s="93">
        <v>301112</v>
      </c>
      <c r="D422" s="94" t="s">
        <v>708</v>
      </c>
      <c r="E422" s="95" t="s">
        <v>6</v>
      </c>
      <c r="F422" s="96" t="s">
        <v>909</v>
      </c>
      <c r="G422" s="97">
        <f>IF(F422="S",IFERROR(VLOOKUP(C422,'BG 2022'!$A$5:$E$300,3,FALSE),0),0)</f>
        <v>0</v>
      </c>
      <c r="H422" s="98"/>
      <c r="I422" s="99">
        <f>IF(F422="S",IFERROR(VLOOKUP(C422,'BG 2022'!$A$5:$E$300,4,FALSE),0),0)</f>
        <v>0</v>
      </c>
      <c r="J422" s="98"/>
    </row>
    <row r="423" spans="1:10">
      <c r="A423" s="204" t="s">
        <v>18</v>
      </c>
      <c r="B423" s="205"/>
      <c r="C423" s="206">
        <v>30111201</v>
      </c>
      <c r="D423" s="207" t="s">
        <v>709</v>
      </c>
      <c r="E423" s="208" t="s">
        <v>6</v>
      </c>
      <c r="F423" s="209" t="s">
        <v>910</v>
      </c>
      <c r="G423" s="100">
        <f>IF(F423="S",IFERROR(VLOOKUP(C423,'BG 2022'!$A$5:$E$300,3,FALSE),0),0)</f>
        <v>0</v>
      </c>
      <c r="H423" s="101"/>
      <c r="I423" s="102">
        <f>IF(F423="S",IFERROR(VLOOKUP(C423,'BG 2022'!$A$5:$E$300,4,FALSE),0),0)</f>
        <v>0</v>
      </c>
      <c r="J423" s="101"/>
    </row>
    <row r="424" spans="1:10">
      <c r="A424" s="204" t="s">
        <v>18</v>
      </c>
      <c r="B424" s="205"/>
      <c r="C424" s="206">
        <v>30111202</v>
      </c>
      <c r="D424" s="207" t="s">
        <v>710</v>
      </c>
      <c r="E424" s="208" t="s">
        <v>6</v>
      </c>
      <c r="F424" s="209" t="s">
        <v>910</v>
      </c>
      <c r="G424" s="100">
        <f>IF(F424="S",IFERROR(VLOOKUP(C424,'BG 2022'!$A$5:$E$300,3,FALSE),0),0)</f>
        <v>0</v>
      </c>
      <c r="H424" s="101"/>
      <c r="I424" s="102">
        <f>IF(F424="S",IFERROR(VLOOKUP(C424,'BG 2022'!$A$5:$E$300,4,FALSE),0),0)</f>
        <v>0</v>
      </c>
      <c r="J424" s="101"/>
    </row>
    <row r="425" spans="1:10" s="76" customFormat="1">
      <c r="A425" s="91" t="s">
        <v>18</v>
      </c>
      <c r="B425" s="92"/>
      <c r="C425" s="93">
        <v>301113</v>
      </c>
      <c r="D425" s="94" t="s">
        <v>711</v>
      </c>
      <c r="E425" s="95" t="s">
        <v>6</v>
      </c>
      <c r="F425" s="96" t="s">
        <v>909</v>
      </c>
      <c r="G425" s="97">
        <f>IF(F425="S",IFERROR(VLOOKUP(C425,'BG 2022'!$A$5:$E$300,3,FALSE),0),0)</f>
        <v>0</v>
      </c>
      <c r="H425" s="98"/>
      <c r="I425" s="99">
        <f>IF(F425="S",IFERROR(VLOOKUP(C425,'BG 2022'!$A$5:$E$300,4,FALSE),0),0)</f>
        <v>0</v>
      </c>
      <c r="J425" s="98"/>
    </row>
    <row r="426" spans="1:10">
      <c r="A426" s="204" t="s">
        <v>18</v>
      </c>
      <c r="B426" s="205"/>
      <c r="C426" s="206">
        <v>30111301</v>
      </c>
      <c r="D426" s="207" t="s">
        <v>712</v>
      </c>
      <c r="E426" s="208" t="s">
        <v>6</v>
      </c>
      <c r="F426" s="209" t="s">
        <v>910</v>
      </c>
      <c r="G426" s="100">
        <f>IF(F426="S",IFERROR(VLOOKUP(C426,'BG 2022'!$A$5:$E$300,3,FALSE),0),0)</f>
        <v>-3000000000</v>
      </c>
      <c r="H426" s="101"/>
      <c r="I426" s="102">
        <f>IF(F426="S",IFERROR(VLOOKUP(C426,'BG 2022'!$A$5:$E$300,4,FALSE),0),0)</f>
        <v>-466811.83999999991</v>
      </c>
      <c r="J426" s="101"/>
    </row>
    <row r="427" spans="1:10">
      <c r="A427" s="204" t="s">
        <v>18</v>
      </c>
      <c r="B427" s="205"/>
      <c r="C427" s="206">
        <v>30111302</v>
      </c>
      <c r="D427" s="207" t="s">
        <v>713</v>
      </c>
      <c r="E427" s="208" t="s">
        <v>6</v>
      </c>
      <c r="F427" s="209" t="s">
        <v>910</v>
      </c>
      <c r="G427" s="100">
        <f>IF(F427="S",IFERROR(VLOOKUP(C427,'BG 2022'!$A$5:$E$300,3,FALSE),0),0)</f>
        <v>0</v>
      </c>
      <c r="H427" s="101"/>
      <c r="I427" s="102">
        <f>IF(F427="S",IFERROR(VLOOKUP(C427,'BG 2022'!$A$5:$E$300,4,FALSE),0),0)</f>
        <v>0</v>
      </c>
      <c r="J427" s="101"/>
    </row>
    <row r="428" spans="1:10" s="76" customFormat="1">
      <c r="A428" s="91" t="s">
        <v>18</v>
      </c>
      <c r="B428" s="92"/>
      <c r="C428" s="93">
        <v>302</v>
      </c>
      <c r="D428" s="94" t="s">
        <v>714</v>
      </c>
      <c r="E428" s="95" t="s">
        <v>6</v>
      </c>
      <c r="F428" s="96" t="s">
        <v>909</v>
      </c>
      <c r="G428" s="97">
        <f>IF(F428="S",IFERROR(VLOOKUP(C428,'BG 2022'!$A$5:$E$300,3,FALSE),0),0)</f>
        <v>0</v>
      </c>
      <c r="H428" s="98"/>
      <c r="I428" s="99">
        <f>IF(F428="S",IFERROR(VLOOKUP(C428,'BG 2022'!$A$5:$E$300,4,FALSE),0),0)</f>
        <v>0</v>
      </c>
      <c r="J428" s="98"/>
    </row>
    <row r="429" spans="1:10" s="76" customFormat="1">
      <c r="A429" s="91" t="s">
        <v>18</v>
      </c>
      <c r="B429" s="92"/>
      <c r="C429" s="93">
        <v>30211</v>
      </c>
      <c r="D429" s="94" t="s">
        <v>715</v>
      </c>
      <c r="E429" s="95" t="s">
        <v>6</v>
      </c>
      <c r="F429" s="96" t="s">
        <v>909</v>
      </c>
      <c r="G429" s="97">
        <f>IF(F429="S",IFERROR(VLOOKUP(C429,'BG 2022'!$A$5:$E$300,3,FALSE),0),0)</f>
        <v>0</v>
      </c>
      <c r="H429" s="98"/>
      <c r="I429" s="99">
        <f>IF(F429="S",IFERROR(VLOOKUP(C429,'BG 2022'!$A$5:$E$300,4,FALSE),0),0)</f>
        <v>0</v>
      </c>
      <c r="J429" s="98"/>
    </row>
    <row r="430" spans="1:10" s="76" customFormat="1">
      <c r="A430" s="91" t="s">
        <v>18</v>
      </c>
      <c r="B430" s="92"/>
      <c r="C430" s="93">
        <v>302111</v>
      </c>
      <c r="D430" s="94" t="s">
        <v>716</v>
      </c>
      <c r="E430" s="95" t="s">
        <v>6</v>
      </c>
      <c r="F430" s="96" t="s">
        <v>909</v>
      </c>
      <c r="G430" s="97">
        <f>IF(F430="S",IFERROR(VLOOKUP(C430,'BG 2022'!$A$5:$E$300,3,FALSE),0),0)</f>
        <v>0</v>
      </c>
      <c r="H430" s="98"/>
      <c r="I430" s="99">
        <f>IF(F430="S",IFERROR(VLOOKUP(C430,'BG 2022'!$A$5:$E$300,4,FALSE),0),0)</f>
        <v>0</v>
      </c>
      <c r="J430" s="98"/>
    </row>
    <row r="431" spans="1:10">
      <c r="A431" s="204" t="s">
        <v>18</v>
      </c>
      <c r="B431" s="205"/>
      <c r="C431" s="206">
        <v>30211101</v>
      </c>
      <c r="D431" s="207" t="s">
        <v>717</v>
      </c>
      <c r="E431" s="208" t="s">
        <v>6</v>
      </c>
      <c r="F431" s="209" t="s">
        <v>910</v>
      </c>
      <c r="G431" s="100">
        <f>IF(F431="S",IFERROR(VLOOKUP(C431,'BG 2022'!$A$5:$E$300,3,FALSE),0),0)</f>
        <v>0</v>
      </c>
      <c r="H431" s="101"/>
      <c r="I431" s="102">
        <f>IF(F431="S",IFERROR(VLOOKUP(C431,'BG 2022'!$A$5:$E$300,4,FALSE),0),0)</f>
        <v>0</v>
      </c>
      <c r="J431" s="101"/>
    </row>
    <row r="432" spans="1:10">
      <c r="A432" s="204" t="s">
        <v>18</v>
      </c>
      <c r="B432" s="205"/>
      <c r="C432" s="206">
        <v>30211102</v>
      </c>
      <c r="D432" s="207" t="s">
        <v>718</v>
      </c>
      <c r="E432" s="208" t="s">
        <v>6</v>
      </c>
      <c r="F432" s="209" t="s">
        <v>910</v>
      </c>
      <c r="G432" s="100">
        <f>IF(F432="S",IFERROR(VLOOKUP(C432,'BG 2022'!$A$5:$E$300,3,FALSE),0),0)</f>
        <v>0</v>
      </c>
      <c r="H432" s="101"/>
      <c r="I432" s="102">
        <f>IF(F432="S",IFERROR(VLOOKUP(C432,'BG 2022'!$A$5:$E$300,4,FALSE),0),0)</f>
        <v>0</v>
      </c>
      <c r="J432" s="101"/>
    </row>
    <row r="433" spans="1:10">
      <c r="A433" s="204" t="s">
        <v>18</v>
      </c>
      <c r="B433" s="205"/>
      <c r="C433" s="206">
        <v>30211103</v>
      </c>
      <c r="D433" s="207" t="s">
        <v>719</v>
      </c>
      <c r="E433" s="208" t="s">
        <v>6</v>
      </c>
      <c r="F433" s="209" t="s">
        <v>910</v>
      </c>
      <c r="G433" s="100">
        <f>IF(F433="S",IFERROR(VLOOKUP(C433,'BG 2022'!$A$5:$E$300,3,FALSE),0),0)</f>
        <v>0</v>
      </c>
      <c r="H433" s="101"/>
      <c r="I433" s="102">
        <f>IF(F433="S",IFERROR(VLOOKUP(C433,'BG 2022'!$A$5:$E$300,4,FALSE),0),0)</f>
        <v>0</v>
      </c>
      <c r="J433" s="101"/>
    </row>
    <row r="434" spans="1:10">
      <c r="A434" s="204" t="s">
        <v>18</v>
      </c>
      <c r="B434" s="205"/>
      <c r="C434" s="206">
        <v>30211104</v>
      </c>
      <c r="D434" s="207" t="s">
        <v>720</v>
      </c>
      <c r="E434" s="208" t="s">
        <v>6</v>
      </c>
      <c r="F434" s="209" t="s">
        <v>910</v>
      </c>
      <c r="G434" s="100">
        <f>IF(F434="S",IFERROR(VLOOKUP(C434,'BG 2022'!$A$5:$E$300,3,FALSE),0),0)</f>
        <v>0</v>
      </c>
      <c r="H434" s="101"/>
      <c r="I434" s="102">
        <f>IF(F434="S",IFERROR(VLOOKUP(C434,'BG 2022'!$A$5:$E$300,4,FALSE),0),0)</f>
        <v>0</v>
      </c>
      <c r="J434" s="101"/>
    </row>
    <row r="435" spans="1:10" s="76" customFormat="1">
      <c r="A435" s="91" t="s">
        <v>18</v>
      </c>
      <c r="B435" s="92"/>
      <c r="C435" s="93">
        <v>303</v>
      </c>
      <c r="D435" s="94" t="s">
        <v>721</v>
      </c>
      <c r="E435" s="95" t="s">
        <v>6</v>
      </c>
      <c r="F435" s="96" t="s">
        <v>909</v>
      </c>
      <c r="G435" s="97">
        <f>IF(F435="S",IFERROR(VLOOKUP(C435,'BG 2022'!$A$5:$E$300,3,FALSE),0),0)</f>
        <v>0</v>
      </c>
      <c r="H435" s="98"/>
      <c r="I435" s="99">
        <f>IF(F435="S",IFERROR(VLOOKUP(C435,'BG 2022'!$A$5:$E$300,4,FALSE),0),0)</f>
        <v>0</v>
      </c>
      <c r="J435" s="98"/>
    </row>
    <row r="436" spans="1:10" s="76" customFormat="1">
      <c r="A436" s="91" t="s">
        <v>18</v>
      </c>
      <c r="B436" s="92"/>
      <c r="C436" s="93">
        <v>30311</v>
      </c>
      <c r="D436" s="94" t="s">
        <v>722</v>
      </c>
      <c r="E436" s="95" t="s">
        <v>6</v>
      </c>
      <c r="F436" s="96" t="s">
        <v>909</v>
      </c>
      <c r="G436" s="97">
        <f>IF(F436="S",IFERROR(VLOOKUP(C436,'BG 2022'!$A$5:$E$300,3,FALSE),0),0)</f>
        <v>0</v>
      </c>
      <c r="H436" s="98"/>
      <c r="I436" s="99">
        <f>IF(F436="S",IFERROR(VLOOKUP(C436,'BG 2022'!$A$5:$E$300,4,FALSE),0),0)</f>
        <v>0</v>
      </c>
      <c r="J436" s="98"/>
    </row>
    <row r="437" spans="1:10" s="76" customFormat="1">
      <c r="A437" s="91" t="s">
        <v>18</v>
      </c>
      <c r="B437" s="92"/>
      <c r="C437" s="93">
        <v>303111</v>
      </c>
      <c r="D437" s="94" t="s">
        <v>723</v>
      </c>
      <c r="E437" s="95" t="s">
        <v>6</v>
      </c>
      <c r="F437" s="96" t="s">
        <v>909</v>
      </c>
      <c r="G437" s="97">
        <f>IF(F437="S",IFERROR(VLOOKUP(C437,'BG 2022'!$A$5:$E$300,3,FALSE),0),0)</f>
        <v>0</v>
      </c>
      <c r="H437" s="98"/>
      <c r="I437" s="99">
        <f>IF(F437="S",IFERROR(VLOOKUP(C437,'BG 2022'!$A$5:$E$300,4,FALSE),0),0)</f>
        <v>0</v>
      </c>
      <c r="J437" s="98"/>
    </row>
    <row r="438" spans="1:10">
      <c r="A438" s="204" t="s">
        <v>18</v>
      </c>
      <c r="B438" s="205"/>
      <c r="C438" s="206">
        <v>30311101</v>
      </c>
      <c r="D438" s="207" t="s">
        <v>724</v>
      </c>
      <c r="E438" s="208" t="s">
        <v>6</v>
      </c>
      <c r="F438" s="209" t="s">
        <v>910</v>
      </c>
      <c r="G438" s="100">
        <f>IF(F438="S",IFERROR(VLOOKUP(C438,'BG 2022'!$A$5:$E$300,3,FALSE),0),0)</f>
        <v>-118887546</v>
      </c>
      <c r="H438" s="101"/>
      <c r="I438" s="102">
        <f>IF(F438="S",IFERROR(VLOOKUP(C438,'BG 2022'!$A$5:$E$300,4,FALSE),0),0)</f>
        <v>-30872.516</v>
      </c>
      <c r="J438" s="101"/>
    </row>
    <row r="439" spans="1:10">
      <c r="A439" s="204" t="s">
        <v>18</v>
      </c>
      <c r="B439" s="205"/>
      <c r="C439" s="206">
        <v>30311102</v>
      </c>
      <c r="D439" s="207" t="s">
        <v>725</v>
      </c>
      <c r="E439" s="208" t="s">
        <v>6</v>
      </c>
      <c r="F439" s="209" t="s">
        <v>910</v>
      </c>
      <c r="G439" s="100">
        <f>IF(F439="S",IFERROR(VLOOKUP(C439,'BG 2022'!$A$5:$E$300,3,FALSE),0),0)</f>
        <v>-548198500</v>
      </c>
      <c r="H439" s="101"/>
      <c r="I439" s="102">
        <f>IF(F439="S",IFERROR(VLOOKUP(C439,'BG 2022'!$A$5:$E$300,4,FALSE),0),0)</f>
        <v>-99853.506200000003</v>
      </c>
      <c r="J439" s="101"/>
    </row>
    <row r="440" spans="1:10" s="76" customFormat="1">
      <c r="A440" s="91" t="s">
        <v>87</v>
      </c>
      <c r="B440" s="92"/>
      <c r="C440" s="93">
        <v>4</v>
      </c>
      <c r="D440" s="94" t="s">
        <v>68</v>
      </c>
      <c r="E440" s="95" t="s">
        <v>6</v>
      </c>
      <c r="F440" s="96" t="s">
        <v>909</v>
      </c>
      <c r="G440" s="97">
        <f>IF(F440="S",IFERROR(VLOOKUP(C440,'BG 2022'!$A$5:$E$300,3,FALSE),0),0)</f>
        <v>0</v>
      </c>
      <c r="H440" s="98"/>
      <c r="I440" s="99">
        <f>IF(F440="S",IFERROR(VLOOKUP(C440,'BG 2022'!$A$5:$E$300,4,FALSE),0),0)</f>
        <v>0</v>
      </c>
      <c r="J440" s="98"/>
    </row>
    <row r="441" spans="1:10" s="76" customFormat="1">
      <c r="A441" s="91" t="s">
        <v>87</v>
      </c>
      <c r="B441" s="92"/>
      <c r="C441" s="93">
        <v>41</v>
      </c>
      <c r="D441" s="94" t="s">
        <v>726</v>
      </c>
      <c r="E441" s="95" t="s">
        <v>6</v>
      </c>
      <c r="F441" s="96" t="s">
        <v>909</v>
      </c>
      <c r="G441" s="97">
        <f>IF(F441="S",IFERROR(VLOOKUP(C441,'BG 2022'!$A$5:$E$300,3,FALSE),0),0)</f>
        <v>0</v>
      </c>
      <c r="H441" s="98"/>
      <c r="I441" s="99">
        <f>IF(F441="S",IFERROR(VLOOKUP(C441,'BG 2022'!$A$5:$E$300,4,FALSE),0),0)</f>
        <v>0</v>
      </c>
      <c r="J441" s="98"/>
    </row>
    <row r="442" spans="1:10" s="76" customFormat="1">
      <c r="A442" s="91" t="s">
        <v>87</v>
      </c>
      <c r="B442" s="92"/>
      <c r="C442" s="93">
        <v>412</v>
      </c>
      <c r="D442" s="94" t="s">
        <v>727</v>
      </c>
      <c r="E442" s="95" t="s">
        <v>6</v>
      </c>
      <c r="F442" s="96" t="s">
        <v>909</v>
      </c>
      <c r="G442" s="97">
        <f>IF(F442="S",IFERROR(VLOOKUP(C442,'BG 2022'!$A$5:$E$300,3,FALSE),0),0)</f>
        <v>0</v>
      </c>
      <c r="H442" s="98"/>
      <c r="I442" s="99">
        <f>IF(F442="S",IFERROR(VLOOKUP(C442,'BG 2022'!$A$5:$E$300,4,FALSE),0),0)</f>
        <v>0</v>
      </c>
      <c r="J442" s="98"/>
    </row>
    <row r="443" spans="1:10" s="76" customFormat="1">
      <c r="A443" s="91" t="s">
        <v>87</v>
      </c>
      <c r="B443" s="92"/>
      <c r="C443" s="93">
        <v>41201</v>
      </c>
      <c r="D443" s="94" t="s">
        <v>728</v>
      </c>
      <c r="E443" s="95" t="s">
        <v>6</v>
      </c>
      <c r="F443" s="96" t="s">
        <v>909</v>
      </c>
      <c r="G443" s="97">
        <f>IF(F443="S",IFERROR(VLOOKUP(C443,'BG 2022'!$A$5:$E$300,3,FALSE),0),0)</f>
        <v>0</v>
      </c>
      <c r="H443" s="98"/>
      <c r="I443" s="99">
        <f>IF(F443="S",IFERROR(VLOOKUP(C443,'BG 2022'!$A$5:$E$300,4,FALSE),0),0)</f>
        <v>0</v>
      </c>
      <c r="J443" s="98"/>
    </row>
    <row r="444" spans="1:10" s="76" customFormat="1">
      <c r="A444" s="91" t="s">
        <v>87</v>
      </c>
      <c r="B444" s="92"/>
      <c r="C444" s="93">
        <v>412011</v>
      </c>
      <c r="D444" s="94" t="s">
        <v>729</v>
      </c>
      <c r="E444" s="95" t="s">
        <v>6</v>
      </c>
      <c r="F444" s="96" t="s">
        <v>909</v>
      </c>
      <c r="G444" s="97">
        <f>IF(F444="S",IFERROR(VLOOKUP(C444,'BG 2022'!$A$5:$E$300,3,FALSE),0),0)</f>
        <v>0</v>
      </c>
      <c r="H444" s="98"/>
      <c r="I444" s="99">
        <f>IF(F444="S",IFERROR(VLOOKUP(C444,'BG 2022'!$A$5:$E$300,4,FALSE),0),0)</f>
        <v>0</v>
      </c>
      <c r="J444" s="98"/>
    </row>
    <row r="445" spans="1:10" s="76" customFormat="1">
      <c r="A445" s="91" t="s">
        <v>87</v>
      </c>
      <c r="B445" s="92"/>
      <c r="C445" s="93">
        <v>412012</v>
      </c>
      <c r="D445" s="94" t="s">
        <v>730</v>
      </c>
      <c r="E445" s="95" t="s">
        <v>6</v>
      </c>
      <c r="F445" s="96" t="s">
        <v>909</v>
      </c>
      <c r="G445" s="97">
        <f>IF(F445="S",IFERROR(VLOOKUP(C445,'BG 2022'!$A$5:$E$300,3,FALSE),0),0)</f>
        <v>0</v>
      </c>
      <c r="H445" s="98"/>
      <c r="I445" s="99">
        <f>IF(F445="S",IFERROR(VLOOKUP(C445,'BG 2022'!$A$5:$E$300,4,FALSE),0),0)</f>
        <v>0</v>
      </c>
      <c r="J445" s="98"/>
    </row>
    <row r="446" spans="1:10">
      <c r="A446" s="204" t="s">
        <v>87</v>
      </c>
      <c r="B446" s="205"/>
      <c r="C446" s="206">
        <v>41201201</v>
      </c>
      <c r="D446" s="207" t="s">
        <v>731</v>
      </c>
      <c r="E446" s="208" t="s">
        <v>6</v>
      </c>
      <c r="F446" s="209" t="s">
        <v>910</v>
      </c>
      <c r="G446" s="100">
        <f>IF(F446="S",IFERROR(VLOOKUP(C446,'BG 2022'!$A$5:$E$300,3,FALSE),0),0)</f>
        <v>0</v>
      </c>
      <c r="H446" s="101"/>
      <c r="I446" s="102">
        <f>IF(F446="S",IFERROR(VLOOKUP(C446,'BG 2022'!$A$5:$E$300,4,FALSE),0),0)</f>
        <v>0</v>
      </c>
      <c r="J446" s="101"/>
    </row>
    <row r="447" spans="1:10">
      <c r="A447" s="204" t="s">
        <v>87</v>
      </c>
      <c r="B447" s="205"/>
      <c r="C447" s="206">
        <v>41201202</v>
      </c>
      <c r="D447" s="207" t="s">
        <v>732</v>
      </c>
      <c r="E447" s="208" t="s">
        <v>6</v>
      </c>
      <c r="F447" s="209" t="s">
        <v>910</v>
      </c>
      <c r="G447" s="100">
        <f>IF(F447="S",IFERROR(VLOOKUP(C447,'BG 2022'!$A$5:$E$300,3,FALSE),0),0)</f>
        <v>0</v>
      </c>
      <c r="H447" s="101"/>
      <c r="I447" s="102">
        <f>IF(F447="S",IFERROR(VLOOKUP(C447,'BG 2022'!$A$5:$E$300,4,FALSE),0),0)</f>
        <v>0</v>
      </c>
      <c r="J447" s="101"/>
    </row>
    <row r="448" spans="1:10">
      <c r="A448" s="204" t="s">
        <v>87</v>
      </c>
      <c r="B448" s="205"/>
      <c r="C448" s="206">
        <v>41201203</v>
      </c>
      <c r="D448" s="207" t="s">
        <v>733</v>
      </c>
      <c r="E448" s="208" t="s">
        <v>6</v>
      </c>
      <c r="F448" s="209" t="s">
        <v>910</v>
      </c>
      <c r="G448" s="100">
        <f>IF(F448="S",IFERROR(VLOOKUP(C448,'BG 2022'!$A$5:$E$300,3,FALSE),0),0)</f>
        <v>0</v>
      </c>
      <c r="H448" s="101"/>
      <c r="I448" s="102">
        <f>IF(F448="S",IFERROR(VLOOKUP(C448,'BG 2022'!$A$5:$E$300,4,FALSE),0),0)</f>
        <v>0</v>
      </c>
      <c r="J448" s="101"/>
    </row>
    <row r="449" spans="1:11">
      <c r="A449" s="204" t="s">
        <v>87</v>
      </c>
      <c r="B449" s="205"/>
      <c r="C449" s="206">
        <v>41201204</v>
      </c>
      <c r="D449" s="207" t="s">
        <v>734</v>
      </c>
      <c r="E449" s="208" t="s">
        <v>69</v>
      </c>
      <c r="F449" s="209" t="s">
        <v>910</v>
      </c>
      <c r="G449" s="100">
        <f>IF(F449="S",IFERROR(VLOOKUP(C449,'BG 2022'!$A$5:$E$300,3,FALSE),0),0)</f>
        <v>0</v>
      </c>
      <c r="H449" s="101"/>
      <c r="I449" s="102">
        <f>IF(F449="S",IFERROR(VLOOKUP(C449,'BG 2022'!$A$5:$E$300,4,FALSE),0),0)</f>
        <v>0</v>
      </c>
      <c r="J449" s="101"/>
    </row>
    <row r="450" spans="1:11">
      <c r="A450" s="204" t="s">
        <v>87</v>
      </c>
      <c r="B450" s="205"/>
      <c r="C450" s="206">
        <v>41201205</v>
      </c>
      <c r="D450" s="207" t="s">
        <v>735</v>
      </c>
      <c r="E450" s="208" t="s">
        <v>69</v>
      </c>
      <c r="F450" s="209" t="s">
        <v>910</v>
      </c>
      <c r="G450" s="100">
        <f>IF(F450="S",IFERROR(VLOOKUP(C450,'BG 2022'!$A$5:$E$300,3,FALSE),0),0)</f>
        <v>0</v>
      </c>
      <c r="H450" s="101"/>
      <c r="I450" s="102">
        <f>IF(F450="S",IFERROR(VLOOKUP(C450,'BG 2022'!$A$5:$E$300,4,FALSE),0),0)</f>
        <v>0</v>
      </c>
      <c r="J450" s="101"/>
    </row>
    <row r="451" spans="1:11">
      <c r="A451" s="204" t="s">
        <v>87</v>
      </c>
      <c r="B451" s="205"/>
      <c r="C451" s="206">
        <v>41201206</v>
      </c>
      <c r="D451" s="207" t="s">
        <v>736</v>
      </c>
      <c r="E451" s="208" t="s">
        <v>69</v>
      </c>
      <c r="F451" s="209" t="s">
        <v>910</v>
      </c>
      <c r="G451" s="100">
        <f>IF(F451="S",IFERROR(VLOOKUP(C451,'BG 2022'!$A$5:$E$300,3,FALSE),0),0)</f>
        <v>0</v>
      </c>
      <c r="H451" s="101"/>
      <c r="I451" s="102">
        <f>IF(F451="S",IFERROR(VLOOKUP(C451,'BG 2022'!$A$5:$E$300,4,FALSE),0),0)</f>
        <v>0</v>
      </c>
      <c r="J451" s="101"/>
    </row>
    <row r="452" spans="1:11" s="76" customFormat="1">
      <c r="A452" s="91" t="s">
        <v>87</v>
      </c>
      <c r="B452" s="92"/>
      <c r="C452" s="93">
        <v>412013</v>
      </c>
      <c r="D452" s="94" t="s">
        <v>737</v>
      </c>
      <c r="E452" s="95" t="s">
        <v>69</v>
      </c>
      <c r="F452" s="96" t="s">
        <v>909</v>
      </c>
      <c r="G452" s="97">
        <f>IF(F452="S",IFERROR(VLOOKUP(C452,'BG 2022'!$A$5:$E$300,3,FALSE),0),0)</f>
        <v>0</v>
      </c>
      <c r="H452" s="98"/>
      <c r="I452" s="99">
        <f>IF(F452="S",IFERROR(VLOOKUP(C452,'BG 2022'!$A$5:$E$300,4,FALSE),0),0)</f>
        <v>0</v>
      </c>
      <c r="J452" s="98"/>
    </row>
    <row r="453" spans="1:11">
      <c r="A453" s="204" t="s">
        <v>87</v>
      </c>
      <c r="B453" s="205" t="s">
        <v>272</v>
      </c>
      <c r="C453" s="206">
        <v>41201301</v>
      </c>
      <c r="D453" s="207" t="s">
        <v>738</v>
      </c>
      <c r="E453" s="208" t="s">
        <v>6</v>
      </c>
      <c r="F453" s="209" t="s">
        <v>910</v>
      </c>
      <c r="G453" s="100">
        <f>IF(F453="S",IFERROR(VLOOKUP(C453,'BG 2022'!$A$5:$E$300,3,FALSE),0),0)</f>
        <v>1150229107</v>
      </c>
      <c r="H453" s="101"/>
      <c r="I453" s="102">
        <f>IF(F453="S",IFERROR(VLOOKUP(C453,'BG 2022'!$A$5:$E$300,4,FALSE),0),0)</f>
        <v>166556.75</v>
      </c>
      <c r="J453" s="101"/>
    </row>
    <row r="454" spans="1:11">
      <c r="A454" s="204" t="s">
        <v>87</v>
      </c>
      <c r="B454" s="205" t="s">
        <v>272</v>
      </c>
      <c r="C454" s="206">
        <v>41201302</v>
      </c>
      <c r="D454" s="207" t="s">
        <v>739</v>
      </c>
      <c r="E454" s="208" t="s">
        <v>69</v>
      </c>
      <c r="F454" s="209" t="s">
        <v>910</v>
      </c>
      <c r="G454" s="100">
        <f>IF(F454="S",IFERROR(VLOOKUP(C454,'BG 2022'!$A$5:$E$300,3,FALSE),0),0)</f>
        <v>96598254</v>
      </c>
      <c r="H454" s="101"/>
      <c r="I454" s="102">
        <f>IF(F454="S",IFERROR(VLOOKUP(C454,'BG 2022'!$A$5:$E$300,4,FALSE),0),0)</f>
        <v>13700.41</v>
      </c>
      <c r="J454" s="101"/>
      <c r="K454" s="118" t="s">
        <v>1221</v>
      </c>
    </row>
    <row r="455" spans="1:11" s="76" customFormat="1">
      <c r="A455" s="91" t="s">
        <v>87</v>
      </c>
      <c r="B455" s="92"/>
      <c r="C455" s="93">
        <v>413</v>
      </c>
      <c r="D455" s="94" t="s">
        <v>740</v>
      </c>
      <c r="E455" s="95" t="s">
        <v>6</v>
      </c>
      <c r="F455" s="96" t="s">
        <v>909</v>
      </c>
      <c r="G455" s="97">
        <f>IF(F455="S",IFERROR(VLOOKUP(C455,'BG 2022'!$A$5:$E$300,3,FALSE),0),0)</f>
        <v>0</v>
      </c>
      <c r="H455" s="98"/>
      <c r="I455" s="99">
        <f>IF(F455="S",IFERROR(VLOOKUP(C455,'BG 2022'!$A$5:$E$300,4,FALSE),0),0)</f>
        <v>0</v>
      </c>
      <c r="J455" s="98"/>
    </row>
    <row r="456" spans="1:11" s="76" customFormat="1">
      <c r="A456" s="91" t="s">
        <v>87</v>
      </c>
      <c r="B456" s="92"/>
      <c r="C456" s="93">
        <v>41301</v>
      </c>
      <c r="D456" s="94" t="s">
        <v>741</v>
      </c>
      <c r="E456" s="95" t="s">
        <v>6</v>
      </c>
      <c r="F456" s="96" t="s">
        <v>909</v>
      </c>
      <c r="G456" s="97">
        <f>IF(F456="S",IFERROR(VLOOKUP(C456,'BG 2022'!$A$5:$E$300,3,FALSE),0),0)</f>
        <v>0</v>
      </c>
      <c r="H456" s="98"/>
      <c r="I456" s="99">
        <f>IF(F456="S",IFERROR(VLOOKUP(C456,'BG 2022'!$A$5:$E$300,4,FALSE),0),0)</f>
        <v>0</v>
      </c>
      <c r="J456" s="98"/>
    </row>
    <row r="457" spans="1:11" s="76" customFormat="1">
      <c r="A457" s="91" t="s">
        <v>87</v>
      </c>
      <c r="B457" s="92"/>
      <c r="C457" s="93">
        <v>413011</v>
      </c>
      <c r="D457" s="94" t="s">
        <v>742</v>
      </c>
      <c r="E457" s="95" t="s">
        <v>6</v>
      </c>
      <c r="F457" s="96" t="s">
        <v>909</v>
      </c>
      <c r="G457" s="97">
        <f>IF(F457="S",IFERROR(VLOOKUP(C457,'BG 2022'!$A$5:$E$300,3,FALSE),0),0)</f>
        <v>0</v>
      </c>
      <c r="H457" s="98"/>
      <c r="I457" s="99">
        <f>IF(F457="S",IFERROR(VLOOKUP(C457,'BG 2022'!$A$5:$E$300,4,FALSE),0),0)</f>
        <v>0</v>
      </c>
      <c r="J457" s="98"/>
    </row>
    <row r="458" spans="1:11">
      <c r="A458" s="204" t="s">
        <v>87</v>
      </c>
      <c r="B458" s="205"/>
      <c r="C458" s="206">
        <v>41301101</v>
      </c>
      <c r="D458" s="207" t="s">
        <v>400</v>
      </c>
      <c r="E458" s="208" t="s">
        <v>6</v>
      </c>
      <c r="F458" s="209" t="s">
        <v>910</v>
      </c>
      <c r="G458" s="100">
        <f>IF(F458="S",IFERROR(VLOOKUP(C458,'BG 2022'!$A$5:$E$300,3,FALSE),0),0)</f>
        <v>0</v>
      </c>
      <c r="H458" s="101"/>
      <c r="I458" s="102">
        <f>IF(F458="S",IFERROR(VLOOKUP(C458,'BG 2022'!$A$5:$E$300,4,FALSE),0),0)</f>
        <v>0</v>
      </c>
      <c r="J458" s="101"/>
    </row>
    <row r="459" spans="1:11">
      <c r="A459" s="204" t="s">
        <v>87</v>
      </c>
      <c r="B459" s="205"/>
      <c r="C459" s="206">
        <v>41301102</v>
      </c>
      <c r="D459" s="207" t="s">
        <v>401</v>
      </c>
      <c r="E459" s="208" t="s">
        <v>69</v>
      </c>
      <c r="F459" s="209" t="s">
        <v>910</v>
      </c>
      <c r="G459" s="100">
        <f>IF(F459="S",IFERROR(VLOOKUP(C459,'BG 2022'!$A$5:$E$300,3,FALSE),0),0)</f>
        <v>0</v>
      </c>
      <c r="H459" s="101"/>
      <c r="I459" s="102">
        <f>IF(F459="S",IFERROR(VLOOKUP(C459,'BG 2022'!$A$5:$E$300,4,FALSE),0),0)</f>
        <v>0</v>
      </c>
      <c r="J459" s="101"/>
    </row>
    <row r="460" spans="1:11">
      <c r="A460" s="204" t="s">
        <v>87</v>
      </c>
      <c r="B460" s="205"/>
      <c r="C460" s="206">
        <v>41301103</v>
      </c>
      <c r="D460" s="207" t="s">
        <v>403</v>
      </c>
      <c r="E460" s="208" t="s">
        <v>6</v>
      </c>
      <c r="F460" s="209" t="s">
        <v>910</v>
      </c>
      <c r="G460" s="100">
        <f>IF(F460="S",IFERROR(VLOOKUP(C460,'BG 2022'!$A$5:$E$300,3,FALSE),0),0)</f>
        <v>0</v>
      </c>
      <c r="H460" s="101"/>
      <c r="I460" s="102">
        <f>IF(F460="S",IFERROR(VLOOKUP(C460,'BG 2022'!$A$5:$E$300,4,FALSE),0),0)</f>
        <v>0</v>
      </c>
      <c r="J460" s="101"/>
    </row>
    <row r="461" spans="1:11">
      <c r="A461" s="204" t="s">
        <v>87</v>
      </c>
      <c r="B461" s="205"/>
      <c r="C461" s="206">
        <v>41301104</v>
      </c>
      <c r="D461" s="207" t="s">
        <v>404</v>
      </c>
      <c r="E461" s="208" t="s">
        <v>69</v>
      </c>
      <c r="F461" s="209" t="s">
        <v>910</v>
      </c>
      <c r="G461" s="100">
        <f>IF(F461="S",IFERROR(VLOOKUP(C461,'BG 2022'!$A$5:$E$300,3,FALSE),0),0)</f>
        <v>0</v>
      </c>
      <c r="H461" s="101"/>
      <c r="I461" s="102">
        <f>IF(F461="S",IFERROR(VLOOKUP(C461,'BG 2022'!$A$5:$E$300,4,FALSE),0),0)</f>
        <v>0</v>
      </c>
      <c r="J461" s="101"/>
    </row>
    <row r="462" spans="1:11">
      <c r="A462" s="204" t="s">
        <v>87</v>
      </c>
      <c r="B462" s="205" t="s">
        <v>1257</v>
      </c>
      <c r="C462" s="206">
        <v>41301105</v>
      </c>
      <c r="D462" s="207" t="s">
        <v>406</v>
      </c>
      <c r="E462" s="208" t="s">
        <v>6</v>
      </c>
      <c r="F462" s="209" t="s">
        <v>910</v>
      </c>
      <c r="G462" s="100">
        <f>IF(F462="S",IFERROR(VLOOKUP(C462,'BG 2022'!$A$5:$E$300,3,FALSE),0),0)</f>
        <v>282994863</v>
      </c>
      <c r="H462" s="101"/>
      <c r="I462" s="102">
        <f>IF(F462="S",IFERROR(VLOOKUP(C462,'BG 2022'!$A$5:$E$300,4,FALSE),0),0)</f>
        <v>40711.660000000003</v>
      </c>
      <c r="J462" s="101"/>
    </row>
    <row r="463" spans="1:11">
      <c r="A463" s="204" t="s">
        <v>87</v>
      </c>
      <c r="B463" s="205" t="s">
        <v>273</v>
      </c>
      <c r="C463" s="206">
        <v>41301106</v>
      </c>
      <c r="D463" s="207" t="s">
        <v>407</v>
      </c>
      <c r="E463" s="208" t="s">
        <v>69</v>
      </c>
      <c r="F463" s="209" t="s">
        <v>910</v>
      </c>
      <c r="G463" s="100">
        <f>IF(F463="S",IFERROR(VLOOKUP(C463,'BG 2022'!$A$5:$E$300,3,FALSE),0),0)</f>
        <v>0</v>
      </c>
      <c r="H463" s="101"/>
      <c r="I463" s="102">
        <f>IF(F463="S",IFERROR(VLOOKUP(C463,'BG 2022'!$A$5:$E$300,4,FALSE),0),0)</f>
        <v>0</v>
      </c>
      <c r="J463" s="101"/>
    </row>
    <row r="464" spans="1:11">
      <c r="A464" s="204" t="s">
        <v>87</v>
      </c>
      <c r="B464" s="205" t="s">
        <v>273</v>
      </c>
      <c r="C464" s="206">
        <v>41301107</v>
      </c>
      <c r="D464" s="207" t="s">
        <v>410</v>
      </c>
      <c r="E464" s="208" t="s">
        <v>6</v>
      </c>
      <c r="F464" s="209" t="s">
        <v>910</v>
      </c>
      <c r="G464" s="100">
        <f>IF(F464="S",IFERROR(VLOOKUP(C464,'BG 2022'!$A$5:$E$300,3,FALSE),0),0)</f>
        <v>0</v>
      </c>
      <c r="H464" s="101"/>
      <c r="I464" s="102">
        <f>IF(F464="S",IFERROR(VLOOKUP(C464,'BG 2022'!$A$5:$E$300,4,FALSE),0),0)</f>
        <v>0</v>
      </c>
      <c r="J464" s="101"/>
    </row>
    <row r="465" spans="1:10">
      <c r="A465" s="204" t="s">
        <v>87</v>
      </c>
      <c r="B465" s="205" t="s">
        <v>273</v>
      </c>
      <c r="C465" s="206">
        <v>41301108</v>
      </c>
      <c r="D465" s="207" t="s">
        <v>411</v>
      </c>
      <c r="E465" s="208" t="s">
        <v>69</v>
      </c>
      <c r="F465" s="209" t="s">
        <v>910</v>
      </c>
      <c r="G465" s="100">
        <f>IF(F465="S",IFERROR(VLOOKUP(C465,'BG 2022'!$A$5:$E$300,3,FALSE),0),0)</f>
        <v>0</v>
      </c>
      <c r="H465" s="101"/>
      <c r="I465" s="102">
        <f>IF(F465="S",IFERROR(VLOOKUP(C465,'BG 2022'!$A$5:$E$300,4,FALSE),0),0)</f>
        <v>0</v>
      </c>
      <c r="J465" s="101"/>
    </row>
    <row r="466" spans="1:10">
      <c r="A466" s="204" t="s">
        <v>87</v>
      </c>
      <c r="B466" s="205" t="s">
        <v>273</v>
      </c>
      <c r="C466" s="206">
        <v>41301109</v>
      </c>
      <c r="D466" s="207" t="s">
        <v>413</v>
      </c>
      <c r="E466" s="208" t="s">
        <v>6</v>
      </c>
      <c r="F466" s="209" t="s">
        <v>910</v>
      </c>
      <c r="G466" s="100">
        <f>IF(F466="S",IFERROR(VLOOKUP(C466,'BG 2022'!$A$5:$E$300,3,FALSE),0),0)</f>
        <v>0</v>
      </c>
      <c r="H466" s="101"/>
      <c r="I466" s="102">
        <f>IF(F466="S",IFERROR(VLOOKUP(C466,'BG 2022'!$A$5:$E$300,4,FALSE),0),0)</f>
        <v>0</v>
      </c>
      <c r="J466" s="101"/>
    </row>
    <row r="467" spans="1:10">
      <c r="A467" s="204" t="s">
        <v>87</v>
      </c>
      <c r="B467" s="205" t="s">
        <v>273</v>
      </c>
      <c r="C467" s="206">
        <v>41301110</v>
      </c>
      <c r="D467" s="207" t="s">
        <v>414</v>
      </c>
      <c r="E467" s="208" t="s">
        <v>69</v>
      </c>
      <c r="F467" s="209" t="s">
        <v>910</v>
      </c>
      <c r="G467" s="100">
        <f>IF(F467="S",IFERROR(VLOOKUP(C467,'BG 2022'!$A$5:$E$300,3,FALSE),0),0)</f>
        <v>0</v>
      </c>
      <c r="H467" s="101"/>
      <c r="I467" s="102">
        <f>IF(F467="S",IFERROR(VLOOKUP(C467,'BG 2022'!$A$5:$E$300,4,FALSE),0),0)</f>
        <v>0</v>
      </c>
      <c r="J467" s="101"/>
    </row>
    <row r="468" spans="1:10">
      <c r="A468" s="204" t="s">
        <v>87</v>
      </c>
      <c r="B468" s="205" t="s">
        <v>273</v>
      </c>
      <c r="C468" s="206">
        <v>41301111</v>
      </c>
      <c r="D468" s="207" t="s">
        <v>548</v>
      </c>
      <c r="E468" s="208" t="s">
        <v>6</v>
      </c>
      <c r="F468" s="209" t="s">
        <v>910</v>
      </c>
      <c r="G468" s="100">
        <f>IF(F468="S",IFERROR(VLOOKUP(C468,'BG 2022'!$A$5:$E$300,3,FALSE),0),0)</f>
        <v>0</v>
      </c>
      <c r="H468" s="101"/>
      <c r="I468" s="102">
        <f>IF(F468="S",IFERROR(VLOOKUP(C468,'BG 2022'!$A$5:$E$300,4,FALSE),0),0)</f>
        <v>0</v>
      </c>
      <c r="J468" s="101"/>
    </row>
    <row r="469" spans="1:10">
      <c r="A469" s="204" t="s">
        <v>87</v>
      </c>
      <c r="B469" s="205" t="s">
        <v>273</v>
      </c>
      <c r="C469" s="206">
        <v>41301112</v>
      </c>
      <c r="D469" s="207" t="s">
        <v>549</v>
      </c>
      <c r="E469" s="208" t="s">
        <v>69</v>
      </c>
      <c r="F469" s="209" t="s">
        <v>910</v>
      </c>
      <c r="G469" s="100">
        <f>IF(F469="S",IFERROR(VLOOKUP(C469,'BG 2022'!$A$5:$E$300,3,FALSE),0),0)</f>
        <v>0</v>
      </c>
      <c r="H469" s="101"/>
      <c r="I469" s="102">
        <f>IF(F469="S",IFERROR(VLOOKUP(C469,'BG 2022'!$A$5:$E$300,4,FALSE),0),0)</f>
        <v>0</v>
      </c>
      <c r="J469" s="101"/>
    </row>
    <row r="470" spans="1:10">
      <c r="A470" s="204" t="s">
        <v>87</v>
      </c>
      <c r="B470" s="205" t="s">
        <v>273</v>
      </c>
      <c r="C470" s="206">
        <v>41301113</v>
      </c>
      <c r="D470" s="207" t="s">
        <v>743</v>
      </c>
      <c r="E470" s="208" t="s">
        <v>6</v>
      </c>
      <c r="F470" s="209" t="s">
        <v>910</v>
      </c>
      <c r="G470" s="100">
        <f>IF(F470="S",IFERROR(VLOOKUP(C470,'BG 2022'!$A$5:$E$300,3,FALSE),0),0)</f>
        <v>0</v>
      </c>
      <c r="H470" s="101"/>
      <c r="I470" s="102">
        <f>IF(F470="S",IFERROR(VLOOKUP(C470,'BG 2022'!$A$5:$E$300,4,FALSE),0),0)</f>
        <v>0</v>
      </c>
      <c r="J470" s="101"/>
    </row>
    <row r="471" spans="1:10">
      <c r="A471" s="204" t="s">
        <v>87</v>
      </c>
      <c r="B471" s="205" t="s">
        <v>273</v>
      </c>
      <c r="C471" s="206">
        <v>41301114</v>
      </c>
      <c r="D471" s="207" t="s">
        <v>744</v>
      </c>
      <c r="E471" s="208" t="s">
        <v>69</v>
      </c>
      <c r="F471" s="209" t="s">
        <v>910</v>
      </c>
      <c r="G471" s="100">
        <f>IF(F471="S",IFERROR(VLOOKUP(C471,'BG 2022'!$A$5:$E$300,3,FALSE),0),0)</f>
        <v>0</v>
      </c>
      <c r="H471" s="101"/>
      <c r="I471" s="102">
        <f>IF(F471="S",IFERROR(VLOOKUP(C471,'BG 2022'!$A$5:$E$300,4,FALSE),0),0)</f>
        <v>0</v>
      </c>
      <c r="J471" s="101"/>
    </row>
    <row r="472" spans="1:10">
      <c r="A472" s="204" t="s">
        <v>87</v>
      </c>
      <c r="B472" s="205" t="s">
        <v>273</v>
      </c>
      <c r="C472" s="206">
        <v>41301115</v>
      </c>
      <c r="D472" s="207" t="s">
        <v>745</v>
      </c>
      <c r="E472" s="208" t="s">
        <v>6</v>
      </c>
      <c r="F472" s="209" t="s">
        <v>910</v>
      </c>
      <c r="G472" s="100">
        <f>IF(F472="S",IFERROR(VLOOKUP(C472,'BG 2022'!$A$5:$E$300,3,FALSE),0),0)</f>
        <v>0</v>
      </c>
      <c r="H472" s="101"/>
      <c r="I472" s="102">
        <f>IF(F472="S",IFERROR(VLOOKUP(C472,'BG 2022'!$A$5:$E$300,4,FALSE),0),0)</f>
        <v>0</v>
      </c>
      <c r="J472" s="101"/>
    </row>
    <row r="473" spans="1:10">
      <c r="A473" s="204" t="s">
        <v>87</v>
      </c>
      <c r="B473" s="205" t="s">
        <v>273</v>
      </c>
      <c r="C473" s="206">
        <v>41301116</v>
      </c>
      <c r="D473" s="207" t="s">
        <v>746</v>
      </c>
      <c r="E473" s="208" t="s">
        <v>69</v>
      </c>
      <c r="F473" s="209" t="s">
        <v>910</v>
      </c>
      <c r="G473" s="100">
        <f>IF(F473="S",IFERROR(VLOOKUP(C473,'BG 2022'!$A$5:$E$300,3,FALSE),0),0)</f>
        <v>0</v>
      </c>
      <c r="H473" s="101"/>
      <c r="I473" s="102">
        <f>IF(F473="S",IFERROR(VLOOKUP(C473,'BG 2022'!$A$5:$E$300,4,FALSE),0),0)</f>
        <v>0</v>
      </c>
      <c r="J473" s="101"/>
    </row>
    <row r="474" spans="1:10">
      <c r="A474" s="204" t="s">
        <v>87</v>
      </c>
      <c r="B474" s="205" t="s">
        <v>273</v>
      </c>
      <c r="C474" s="206">
        <v>41301117</v>
      </c>
      <c r="D474" s="207" t="s">
        <v>747</v>
      </c>
      <c r="E474" s="208" t="s">
        <v>6</v>
      </c>
      <c r="F474" s="209" t="s">
        <v>910</v>
      </c>
      <c r="G474" s="100">
        <f>IF(F474="S",IFERROR(VLOOKUP(C474,'BG 2022'!$A$5:$E$300,3,FALSE),0),0)</f>
        <v>0</v>
      </c>
      <c r="H474" s="101"/>
      <c r="I474" s="102">
        <f>IF(F474="S",IFERROR(VLOOKUP(C474,'BG 2022'!$A$5:$E$300,4,FALSE),0),0)</f>
        <v>0</v>
      </c>
      <c r="J474" s="101"/>
    </row>
    <row r="475" spans="1:10">
      <c r="A475" s="204" t="s">
        <v>87</v>
      </c>
      <c r="B475" s="205" t="s">
        <v>273</v>
      </c>
      <c r="C475" s="206">
        <v>41301118</v>
      </c>
      <c r="D475" s="207" t="s">
        <v>748</v>
      </c>
      <c r="E475" s="208" t="s">
        <v>69</v>
      </c>
      <c r="F475" s="209" t="s">
        <v>910</v>
      </c>
      <c r="G475" s="100">
        <f>IF(F475="S",IFERROR(VLOOKUP(C475,'BG 2022'!$A$5:$E$300,3,FALSE),0),0)</f>
        <v>0</v>
      </c>
      <c r="H475" s="101"/>
      <c r="I475" s="102">
        <f>IF(F475="S",IFERROR(VLOOKUP(C475,'BG 2022'!$A$5:$E$300,4,FALSE),0),0)</f>
        <v>0</v>
      </c>
      <c r="J475" s="101"/>
    </row>
    <row r="476" spans="1:10">
      <c r="A476" s="204" t="s">
        <v>87</v>
      </c>
      <c r="B476" s="205" t="s">
        <v>273</v>
      </c>
      <c r="C476" s="206">
        <v>41301119</v>
      </c>
      <c r="D476" s="207" t="s">
        <v>749</v>
      </c>
      <c r="E476" s="208" t="s">
        <v>6</v>
      </c>
      <c r="F476" s="209" t="s">
        <v>910</v>
      </c>
      <c r="G476" s="100">
        <f>IF(F476="S",IFERROR(VLOOKUP(C476,'BG 2022'!$A$5:$E$300,3,FALSE),0),0)</f>
        <v>0</v>
      </c>
      <c r="H476" s="101"/>
      <c r="I476" s="102">
        <f>IF(F476="S",IFERROR(VLOOKUP(C476,'BG 2022'!$A$5:$E$300,4,FALSE),0),0)</f>
        <v>0</v>
      </c>
      <c r="J476" s="101"/>
    </row>
    <row r="477" spans="1:10">
      <c r="A477" s="204" t="s">
        <v>87</v>
      </c>
      <c r="B477" s="205" t="s">
        <v>273</v>
      </c>
      <c r="C477" s="206">
        <v>41301120</v>
      </c>
      <c r="D477" s="207" t="s">
        <v>750</v>
      </c>
      <c r="E477" s="208" t="s">
        <v>69</v>
      </c>
      <c r="F477" s="209" t="s">
        <v>910</v>
      </c>
      <c r="G477" s="100">
        <f>IF(F477="S",IFERROR(VLOOKUP(C477,'BG 2022'!$A$5:$E$300,3,FALSE),0),0)</f>
        <v>0</v>
      </c>
      <c r="H477" s="101"/>
      <c r="I477" s="102">
        <f>IF(F477="S",IFERROR(VLOOKUP(C477,'BG 2022'!$A$5:$E$300,4,FALSE),0),0)</f>
        <v>0</v>
      </c>
      <c r="J477" s="101"/>
    </row>
    <row r="478" spans="1:10">
      <c r="A478" s="204" t="s">
        <v>87</v>
      </c>
      <c r="B478" s="205" t="s">
        <v>273</v>
      </c>
      <c r="C478" s="206">
        <v>41301121</v>
      </c>
      <c r="D478" s="207" t="s">
        <v>751</v>
      </c>
      <c r="E478" s="208" t="s">
        <v>6</v>
      </c>
      <c r="F478" s="209" t="s">
        <v>910</v>
      </c>
      <c r="G478" s="100">
        <f>IF(F478="S",IFERROR(VLOOKUP(C478,'BG 2022'!$A$5:$E$300,3,FALSE),0),0)</f>
        <v>0</v>
      </c>
      <c r="H478" s="101"/>
      <c r="I478" s="102">
        <f>IF(F478="S",IFERROR(VLOOKUP(C478,'BG 2022'!$A$5:$E$300,4,FALSE),0),0)</f>
        <v>0</v>
      </c>
      <c r="J478" s="101"/>
    </row>
    <row r="479" spans="1:10">
      <c r="A479" s="204" t="s">
        <v>87</v>
      </c>
      <c r="B479" s="205" t="s">
        <v>273</v>
      </c>
      <c r="C479" s="206">
        <v>41301122</v>
      </c>
      <c r="D479" s="207" t="s">
        <v>752</v>
      </c>
      <c r="E479" s="208" t="s">
        <v>69</v>
      </c>
      <c r="F479" s="209" t="s">
        <v>910</v>
      </c>
      <c r="G479" s="100">
        <f>IF(F479="S",IFERROR(VLOOKUP(C479,'BG 2022'!$A$5:$E$300,3,FALSE),0),0)</f>
        <v>0</v>
      </c>
      <c r="H479" s="101"/>
      <c r="I479" s="102">
        <f>IF(F479="S",IFERROR(VLOOKUP(C479,'BG 2022'!$A$5:$E$300,4,FALSE),0),0)</f>
        <v>0</v>
      </c>
      <c r="J479" s="101"/>
    </row>
    <row r="480" spans="1:10">
      <c r="A480" s="204" t="s">
        <v>87</v>
      </c>
      <c r="B480" s="205" t="s">
        <v>273</v>
      </c>
      <c r="C480" s="206">
        <v>41301123</v>
      </c>
      <c r="D480" s="207" t="s">
        <v>753</v>
      </c>
      <c r="E480" s="208" t="s">
        <v>6</v>
      </c>
      <c r="F480" s="209" t="s">
        <v>910</v>
      </c>
      <c r="G480" s="100">
        <f>IF(F480="S",IFERROR(VLOOKUP(C480,'BG 2022'!$A$5:$E$300,3,FALSE),0),0)</f>
        <v>0</v>
      </c>
      <c r="H480" s="101"/>
      <c r="I480" s="102">
        <f>IF(F480="S",IFERROR(VLOOKUP(C480,'BG 2022'!$A$5:$E$300,4,FALSE),0),0)</f>
        <v>0</v>
      </c>
      <c r="J480" s="101"/>
    </row>
    <row r="481" spans="1:10">
      <c r="A481" s="204" t="s">
        <v>87</v>
      </c>
      <c r="B481" s="205" t="s">
        <v>273</v>
      </c>
      <c r="C481" s="206">
        <v>41301124</v>
      </c>
      <c r="D481" s="207" t="s">
        <v>754</v>
      </c>
      <c r="E481" s="208" t="s">
        <v>69</v>
      </c>
      <c r="F481" s="209" t="s">
        <v>910</v>
      </c>
      <c r="G481" s="100">
        <f>IF(F481="S",IFERROR(VLOOKUP(C481,'BG 2022'!$A$5:$E$300,3,FALSE),0),0)</f>
        <v>0</v>
      </c>
      <c r="H481" s="101"/>
      <c r="I481" s="102">
        <f>IF(F481="S",IFERROR(VLOOKUP(C481,'BG 2022'!$A$5:$E$300,4,FALSE),0),0)</f>
        <v>0</v>
      </c>
      <c r="J481" s="101"/>
    </row>
    <row r="482" spans="1:10">
      <c r="A482" s="204" t="s">
        <v>87</v>
      </c>
      <c r="B482" s="205" t="s">
        <v>273</v>
      </c>
      <c r="C482" s="206">
        <v>41301129</v>
      </c>
      <c r="D482" s="207" t="s">
        <v>396</v>
      </c>
      <c r="E482" s="208" t="s">
        <v>6</v>
      </c>
      <c r="F482" s="209" t="s">
        <v>910</v>
      </c>
      <c r="G482" s="100">
        <f>IF(F482="S",IFERROR(VLOOKUP(C482,'BG 2022'!$A$5:$E$300,3,FALSE),0),0)</f>
        <v>0</v>
      </c>
      <c r="H482" s="101"/>
      <c r="I482" s="102">
        <f>IF(F482="S",IFERROR(VLOOKUP(C482,'BG 2022'!$A$5:$E$300,4,FALSE),0),0)</f>
        <v>0</v>
      </c>
      <c r="J482" s="101"/>
    </row>
    <row r="483" spans="1:10">
      <c r="A483" s="204" t="s">
        <v>87</v>
      </c>
      <c r="B483" s="205" t="s">
        <v>273</v>
      </c>
      <c r="C483" s="206">
        <v>41301130</v>
      </c>
      <c r="D483" s="207" t="s">
        <v>755</v>
      </c>
      <c r="E483" s="208" t="s">
        <v>69</v>
      </c>
      <c r="F483" s="209" t="s">
        <v>910</v>
      </c>
      <c r="G483" s="100">
        <f>IF(F483="S",IFERROR(VLOOKUP(C483,'BG 2022'!$A$5:$E$300,3,FALSE),0),0)</f>
        <v>0</v>
      </c>
      <c r="H483" s="101"/>
      <c r="I483" s="102">
        <f>IF(F483="S",IFERROR(VLOOKUP(C483,'BG 2022'!$A$5:$E$300,4,FALSE),0),0)</f>
        <v>0</v>
      </c>
      <c r="J483" s="101"/>
    </row>
    <row r="484" spans="1:10" s="76" customFormat="1">
      <c r="A484" s="91" t="s">
        <v>87</v>
      </c>
      <c r="B484" s="92" t="s">
        <v>273</v>
      </c>
      <c r="C484" s="93">
        <v>41302</v>
      </c>
      <c r="D484" s="94" t="s">
        <v>756</v>
      </c>
      <c r="E484" s="95" t="s">
        <v>6</v>
      </c>
      <c r="F484" s="96" t="s">
        <v>909</v>
      </c>
      <c r="G484" s="97">
        <f>IF(F484="S",IFERROR(VLOOKUP(C484,'BG 2022'!$A$5:$E$300,3,FALSE),0),0)</f>
        <v>0</v>
      </c>
      <c r="H484" s="98"/>
      <c r="I484" s="99">
        <f>IF(F484="S",IFERROR(VLOOKUP(C484,'BG 2022'!$A$5:$E$300,4,FALSE),0),0)</f>
        <v>0</v>
      </c>
      <c r="J484" s="98"/>
    </row>
    <row r="485" spans="1:10" s="76" customFormat="1">
      <c r="A485" s="91" t="s">
        <v>87</v>
      </c>
      <c r="B485" s="92" t="s">
        <v>273</v>
      </c>
      <c r="C485" s="93">
        <v>413021</v>
      </c>
      <c r="D485" s="94" t="s">
        <v>757</v>
      </c>
      <c r="E485" s="95" t="s">
        <v>6</v>
      </c>
      <c r="F485" s="96" t="s">
        <v>909</v>
      </c>
      <c r="G485" s="97">
        <f>IF(F485="S",IFERROR(VLOOKUP(C485,'BG 2022'!$A$5:$E$300,3,FALSE),0),0)</f>
        <v>0</v>
      </c>
      <c r="H485" s="98"/>
      <c r="I485" s="99">
        <f>IF(F485="S",IFERROR(VLOOKUP(C485,'BG 2022'!$A$5:$E$300,4,FALSE),0),0)</f>
        <v>0</v>
      </c>
      <c r="J485" s="98"/>
    </row>
    <row r="486" spans="1:10">
      <c r="A486" s="204" t="s">
        <v>87</v>
      </c>
      <c r="B486" s="205" t="s">
        <v>273</v>
      </c>
      <c r="C486" s="206">
        <v>41302101</v>
      </c>
      <c r="D486" s="207" t="s">
        <v>400</v>
      </c>
      <c r="E486" s="208" t="s">
        <v>6</v>
      </c>
      <c r="F486" s="209" t="s">
        <v>910</v>
      </c>
      <c r="G486" s="100">
        <f>IF(F486="S",IFERROR(VLOOKUP(C486,'BG 2022'!$A$5:$E$300,3,FALSE),0),0)</f>
        <v>0</v>
      </c>
      <c r="H486" s="101"/>
      <c r="I486" s="102">
        <f>IF(F486="S",IFERROR(VLOOKUP(C486,'BG 2022'!$A$5:$E$300,4,FALSE),0),0)</f>
        <v>0</v>
      </c>
      <c r="J486" s="101"/>
    </row>
    <row r="487" spans="1:10">
      <c r="A487" s="204" t="s">
        <v>87</v>
      </c>
      <c r="B487" s="205" t="s">
        <v>273</v>
      </c>
      <c r="C487" s="206">
        <v>41302102</v>
      </c>
      <c r="D487" s="207" t="s">
        <v>401</v>
      </c>
      <c r="E487" s="208" t="s">
        <v>69</v>
      </c>
      <c r="F487" s="209" t="s">
        <v>910</v>
      </c>
      <c r="G487" s="100">
        <f>IF(F487="S",IFERROR(VLOOKUP(C487,'BG 2022'!$A$5:$E$300,3,FALSE),0),0)</f>
        <v>0</v>
      </c>
      <c r="H487" s="101"/>
      <c r="I487" s="102">
        <f>IF(F487="S",IFERROR(VLOOKUP(C487,'BG 2022'!$A$5:$E$300,4,FALSE),0),0)</f>
        <v>0</v>
      </c>
      <c r="J487" s="101"/>
    </row>
    <row r="488" spans="1:10">
      <c r="A488" s="204" t="s">
        <v>87</v>
      </c>
      <c r="B488" s="205" t="s">
        <v>273</v>
      </c>
      <c r="C488" s="206">
        <v>41302103</v>
      </c>
      <c r="D488" s="207" t="s">
        <v>403</v>
      </c>
      <c r="E488" s="208" t="s">
        <v>6</v>
      </c>
      <c r="F488" s="209" t="s">
        <v>910</v>
      </c>
      <c r="G488" s="100">
        <f>IF(F488="S",IFERROR(VLOOKUP(C488,'BG 2022'!$A$5:$E$300,3,FALSE),0),0)</f>
        <v>0</v>
      </c>
      <c r="H488" s="101"/>
      <c r="I488" s="102">
        <f>IF(F488="S",IFERROR(VLOOKUP(C488,'BG 2022'!$A$5:$E$300,4,FALSE),0),0)</f>
        <v>0</v>
      </c>
      <c r="J488" s="101"/>
    </row>
    <row r="489" spans="1:10">
      <c r="A489" s="204" t="s">
        <v>87</v>
      </c>
      <c r="B489" s="205" t="s">
        <v>273</v>
      </c>
      <c r="C489" s="206">
        <v>41302104</v>
      </c>
      <c r="D489" s="207" t="s">
        <v>404</v>
      </c>
      <c r="E489" s="208" t="s">
        <v>69</v>
      </c>
      <c r="F489" s="209" t="s">
        <v>910</v>
      </c>
      <c r="G489" s="100">
        <f>IF(F489="S",IFERROR(VLOOKUP(C489,'BG 2022'!$A$5:$E$300,3,FALSE),0),0)</f>
        <v>0</v>
      </c>
      <c r="H489" s="101"/>
      <c r="I489" s="102">
        <f>IF(F489="S",IFERROR(VLOOKUP(C489,'BG 2022'!$A$5:$E$300,4,FALSE),0),0)</f>
        <v>0</v>
      </c>
      <c r="J489" s="101"/>
    </row>
    <row r="490" spans="1:10">
      <c r="A490" s="204" t="s">
        <v>87</v>
      </c>
      <c r="B490" s="205" t="s">
        <v>273</v>
      </c>
      <c r="C490" s="206">
        <v>41302105</v>
      </c>
      <c r="D490" s="207" t="s">
        <v>406</v>
      </c>
      <c r="E490" s="208" t="s">
        <v>6</v>
      </c>
      <c r="F490" s="209" t="s">
        <v>910</v>
      </c>
      <c r="G490" s="100">
        <f>IF(F490="S",IFERROR(VLOOKUP(C490,'BG 2022'!$A$5:$E$300,3,FALSE),0),0)</f>
        <v>0</v>
      </c>
      <c r="H490" s="101"/>
      <c r="I490" s="102">
        <f>IF(F490="S",IFERROR(VLOOKUP(C490,'BG 2022'!$A$5:$E$300,4,FALSE),0),0)</f>
        <v>0</v>
      </c>
      <c r="J490" s="101"/>
    </row>
    <row r="491" spans="1:10">
      <c r="A491" s="204" t="s">
        <v>87</v>
      </c>
      <c r="B491" s="205" t="s">
        <v>273</v>
      </c>
      <c r="C491" s="206">
        <v>41302106</v>
      </c>
      <c r="D491" s="207" t="s">
        <v>407</v>
      </c>
      <c r="E491" s="208" t="s">
        <v>69</v>
      </c>
      <c r="F491" s="209" t="s">
        <v>910</v>
      </c>
      <c r="G491" s="100">
        <f>IF(F491="S",IFERROR(VLOOKUP(C491,'BG 2022'!$A$5:$E$300,3,FALSE),0),0)</f>
        <v>0</v>
      </c>
      <c r="H491" s="101"/>
      <c r="I491" s="102">
        <f>IF(F491="S",IFERROR(VLOOKUP(C491,'BG 2022'!$A$5:$E$300,4,FALSE),0),0)</f>
        <v>0</v>
      </c>
      <c r="J491" s="101"/>
    </row>
    <row r="492" spans="1:10">
      <c r="A492" s="204" t="s">
        <v>87</v>
      </c>
      <c r="B492" s="205" t="s">
        <v>273</v>
      </c>
      <c r="C492" s="206">
        <v>41302107</v>
      </c>
      <c r="D492" s="207" t="s">
        <v>410</v>
      </c>
      <c r="E492" s="208" t="s">
        <v>6</v>
      </c>
      <c r="F492" s="209" t="s">
        <v>910</v>
      </c>
      <c r="G492" s="100">
        <f>IF(F492="S",IFERROR(VLOOKUP(C492,'BG 2022'!$A$5:$E$300,3,FALSE),0),0)</f>
        <v>0</v>
      </c>
      <c r="H492" s="101"/>
      <c r="I492" s="102">
        <f>IF(F492="S",IFERROR(VLOOKUP(C492,'BG 2022'!$A$5:$E$300,4,FALSE),0),0)</f>
        <v>0</v>
      </c>
      <c r="J492" s="101"/>
    </row>
    <row r="493" spans="1:10">
      <c r="A493" s="204" t="s">
        <v>87</v>
      </c>
      <c r="B493" s="205" t="s">
        <v>273</v>
      </c>
      <c r="C493" s="206">
        <v>41302108</v>
      </c>
      <c r="D493" s="207" t="s">
        <v>411</v>
      </c>
      <c r="E493" s="208" t="s">
        <v>69</v>
      </c>
      <c r="F493" s="209" t="s">
        <v>910</v>
      </c>
      <c r="G493" s="100">
        <f>IF(F493="S",IFERROR(VLOOKUP(C493,'BG 2022'!$A$5:$E$300,3,FALSE),0),0)</f>
        <v>0</v>
      </c>
      <c r="H493" s="101"/>
      <c r="I493" s="102">
        <f>IF(F493="S",IFERROR(VLOOKUP(C493,'BG 2022'!$A$5:$E$300,4,FALSE),0),0)</f>
        <v>0</v>
      </c>
      <c r="J493" s="101"/>
    </row>
    <row r="494" spans="1:10">
      <c r="A494" s="204" t="s">
        <v>87</v>
      </c>
      <c r="B494" s="205" t="s">
        <v>273</v>
      </c>
      <c r="C494" s="206">
        <v>41302109</v>
      </c>
      <c r="D494" s="207" t="s">
        <v>413</v>
      </c>
      <c r="E494" s="208" t="s">
        <v>6</v>
      </c>
      <c r="F494" s="209" t="s">
        <v>910</v>
      </c>
      <c r="G494" s="100">
        <f>IF(F494="S",IFERROR(VLOOKUP(C494,'BG 2022'!$A$5:$E$300,3,FALSE),0),0)</f>
        <v>0</v>
      </c>
      <c r="H494" s="101"/>
      <c r="I494" s="102">
        <f>IF(F494="S",IFERROR(VLOOKUP(C494,'BG 2022'!$A$5:$E$300,4,FALSE),0),0)</f>
        <v>0</v>
      </c>
      <c r="J494" s="101"/>
    </row>
    <row r="495" spans="1:10">
      <c r="A495" s="204" t="s">
        <v>87</v>
      </c>
      <c r="B495" s="205" t="s">
        <v>273</v>
      </c>
      <c r="C495" s="206">
        <v>41302110</v>
      </c>
      <c r="D495" s="207" t="s">
        <v>414</v>
      </c>
      <c r="E495" s="208" t="s">
        <v>69</v>
      </c>
      <c r="F495" s="209" t="s">
        <v>910</v>
      </c>
      <c r="G495" s="100">
        <f>IF(F495="S",IFERROR(VLOOKUP(C495,'BG 2022'!$A$5:$E$300,3,FALSE),0),0)</f>
        <v>0</v>
      </c>
      <c r="H495" s="101"/>
      <c r="I495" s="102">
        <f>IF(F495="S",IFERROR(VLOOKUP(C495,'BG 2022'!$A$5:$E$300,4,FALSE),0),0)</f>
        <v>0</v>
      </c>
      <c r="J495" s="101"/>
    </row>
    <row r="496" spans="1:10">
      <c r="A496" s="204" t="s">
        <v>87</v>
      </c>
      <c r="B496" s="205" t="s">
        <v>273</v>
      </c>
      <c r="C496" s="206">
        <v>41302111</v>
      </c>
      <c r="D496" s="207" t="s">
        <v>548</v>
      </c>
      <c r="E496" s="208" t="s">
        <v>6</v>
      </c>
      <c r="F496" s="209" t="s">
        <v>910</v>
      </c>
      <c r="G496" s="100">
        <f>IF(F496="S",IFERROR(VLOOKUP(C496,'BG 2022'!$A$5:$E$300,3,FALSE),0),0)</f>
        <v>0</v>
      </c>
      <c r="H496" s="101"/>
      <c r="I496" s="102">
        <f>IF(F496="S",IFERROR(VLOOKUP(C496,'BG 2022'!$A$5:$E$300,4,FALSE),0),0)</f>
        <v>0</v>
      </c>
      <c r="J496" s="101"/>
    </row>
    <row r="497" spans="1:10">
      <c r="A497" s="204" t="s">
        <v>87</v>
      </c>
      <c r="B497" s="205" t="s">
        <v>273</v>
      </c>
      <c r="C497" s="206">
        <v>41302112</v>
      </c>
      <c r="D497" s="207" t="s">
        <v>549</v>
      </c>
      <c r="E497" s="208" t="s">
        <v>69</v>
      </c>
      <c r="F497" s="209" t="s">
        <v>910</v>
      </c>
      <c r="G497" s="100">
        <f>IF(F497="S",IFERROR(VLOOKUP(C497,'BG 2022'!$A$5:$E$300,3,FALSE),0),0)</f>
        <v>0</v>
      </c>
      <c r="H497" s="101"/>
      <c r="I497" s="102">
        <f>IF(F497="S",IFERROR(VLOOKUP(C497,'BG 2022'!$A$5:$E$300,4,FALSE),0),0)</f>
        <v>0</v>
      </c>
      <c r="J497" s="101"/>
    </row>
    <row r="498" spans="1:10">
      <c r="A498" s="204" t="s">
        <v>87</v>
      </c>
      <c r="B498" s="205" t="s">
        <v>273</v>
      </c>
      <c r="C498" s="206">
        <v>41302113</v>
      </c>
      <c r="D498" s="207" t="s">
        <v>743</v>
      </c>
      <c r="E498" s="208" t="s">
        <v>6</v>
      </c>
      <c r="F498" s="209" t="s">
        <v>910</v>
      </c>
      <c r="G498" s="100">
        <f>IF(F498="S",IFERROR(VLOOKUP(C498,'BG 2022'!$A$5:$E$300,3,FALSE),0),0)</f>
        <v>0</v>
      </c>
      <c r="H498" s="101"/>
      <c r="I498" s="102">
        <f>IF(F498="S",IFERROR(VLOOKUP(C498,'BG 2022'!$A$5:$E$300,4,FALSE),0),0)</f>
        <v>0</v>
      </c>
      <c r="J498" s="101"/>
    </row>
    <row r="499" spans="1:10">
      <c r="A499" s="204" t="s">
        <v>87</v>
      </c>
      <c r="B499" s="205" t="s">
        <v>273</v>
      </c>
      <c r="C499" s="206">
        <v>41302114</v>
      </c>
      <c r="D499" s="207" t="s">
        <v>744</v>
      </c>
      <c r="E499" s="208" t="s">
        <v>69</v>
      </c>
      <c r="F499" s="209" t="s">
        <v>910</v>
      </c>
      <c r="G499" s="100">
        <f>IF(F499="S",IFERROR(VLOOKUP(C499,'BG 2022'!$A$5:$E$300,3,FALSE),0),0)</f>
        <v>0</v>
      </c>
      <c r="H499" s="101"/>
      <c r="I499" s="102">
        <f>IF(F499="S",IFERROR(VLOOKUP(C499,'BG 2022'!$A$5:$E$300,4,FALSE),0),0)</f>
        <v>0</v>
      </c>
      <c r="J499" s="101"/>
    </row>
    <row r="500" spans="1:10">
      <c r="A500" s="204" t="s">
        <v>87</v>
      </c>
      <c r="B500" s="205" t="s">
        <v>273</v>
      </c>
      <c r="C500" s="206">
        <v>41302115</v>
      </c>
      <c r="D500" s="207" t="s">
        <v>745</v>
      </c>
      <c r="E500" s="208" t="s">
        <v>6</v>
      </c>
      <c r="F500" s="209" t="s">
        <v>910</v>
      </c>
      <c r="G500" s="100">
        <f>IF(F500="S",IFERROR(VLOOKUP(C500,'BG 2022'!$A$5:$E$300,3,FALSE),0),0)</f>
        <v>0</v>
      </c>
      <c r="H500" s="101"/>
      <c r="I500" s="102">
        <f>IF(F500="S",IFERROR(VLOOKUP(C500,'BG 2022'!$A$5:$E$300,4,FALSE),0),0)</f>
        <v>0</v>
      </c>
      <c r="J500" s="101"/>
    </row>
    <row r="501" spans="1:10">
      <c r="A501" s="204" t="s">
        <v>87</v>
      </c>
      <c r="B501" s="205" t="s">
        <v>273</v>
      </c>
      <c r="C501" s="206">
        <v>41302116</v>
      </c>
      <c r="D501" s="207" t="s">
        <v>758</v>
      </c>
      <c r="E501" s="208" t="s">
        <v>69</v>
      </c>
      <c r="F501" s="209" t="s">
        <v>910</v>
      </c>
      <c r="G501" s="100">
        <f>IF(F501="S",IFERROR(VLOOKUP(C501,'BG 2022'!$A$5:$E$300,3,FALSE),0),0)</f>
        <v>0</v>
      </c>
      <c r="H501" s="101"/>
      <c r="I501" s="102">
        <f>IF(F501="S",IFERROR(VLOOKUP(C501,'BG 2022'!$A$5:$E$300,4,FALSE),0),0)</f>
        <v>0</v>
      </c>
      <c r="J501" s="101"/>
    </row>
    <row r="502" spans="1:10" s="560" customFormat="1">
      <c r="A502" s="551" t="s">
        <v>87</v>
      </c>
      <c r="B502" s="552" t="s">
        <v>274</v>
      </c>
      <c r="C502" s="553">
        <v>41302117</v>
      </c>
      <c r="D502" s="554" t="s">
        <v>747</v>
      </c>
      <c r="E502" s="555" t="s">
        <v>6</v>
      </c>
      <c r="F502" s="556" t="s">
        <v>910</v>
      </c>
      <c r="G502" s="557">
        <f>IF(F502="S",IFERROR(VLOOKUP(C502,'BG 2022'!$A$5:$E$300,3,FALSE),0),0)</f>
        <v>2785</v>
      </c>
      <c r="H502" s="558"/>
      <c r="I502" s="559">
        <f>IF(F502="S",IFERROR(VLOOKUP(C502,'BG 2022'!$A$5:$E$300,4,FALSE),0),0)</f>
        <v>3.42</v>
      </c>
      <c r="J502" s="558"/>
    </row>
    <row r="503" spans="1:10">
      <c r="A503" s="204" t="s">
        <v>87</v>
      </c>
      <c r="B503" s="205"/>
      <c r="C503" s="206">
        <v>41302118</v>
      </c>
      <c r="D503" s="207" t="s">
        <v>748</v>
      </c>
      <c r="E503" s="208" t="s">
        <v>69</v>
      </c>
      <c r="F503" s="209" t="s">
        <v>910</v>
      </c>
      <c r="G503" s="100">
        <f>IF(F503="S",IFERROR(VLOOKUP(C503,'BG 2022'!$A$5:$E$300,3,FALSE),0),0)</f>
        <v>0</v>
      </c>
      <c r="H503" s="101"/>
      <c r="I503" s="102">
        <f>IF(F503="S",IFERROR(VLOOKUP(C503,'BG 2022'!$A$5:$E$300,4,FALSE),0),0)</f>
        <v>0</v>
      </c>
      <c r="J503" s="101"/>
    </row>
    <row r="504" spans="1:10">
      <c r="A504" s="204" t="s">
        <v>87</v>
      </c>
      <c r="B504" s="205"/>
      <c r="C504" s="206">
        <v>41302119</v>
      </c>
      <c r="D504" s="207" t="s">
        <v>749</v>
      </c>
      <c r="E504" s="208" t="s">
        <v>6</v>
      </c>
      <c r="F504" s="209" t="s">
        <v>910</v>
      </c>
      <c r="G504" s="100">
        <f>IF(F504="S",IFERROR(VLOOKUP(C504,'BG 2022'!$A$5:$E$300,3,FALSE),0),0)</f>
        <v>0</v>
      </c>
      <c r="H504" s="101"/>
      <c r="I504" s="102">
        <f>IF(F504="S",IFERROR(VLOOKUP(C504,'BG 2022'!$A$5:$E$300,4,FALSE),0),0)</f>
        <v>0</v>
      </c>
      <c r="J504" s="101"/>
    </row>
    <row r="505" spans="1:10">
      <c r="A505" s="204" t="s">
        <v>87</v>
      </c>
      <c r="B505" s="205"/>
      <c r="C505" s="206">
        <v>41302120</v>
      </c>
      <c r="D505" s="207" t="s">
        <v>750</v>
      </c>
      <c r="E505" s="208" t="s">
        <v>69</v>
      </c>
      <c r="F505" s="209" t="s">
        <v>910</v>
      </c>
      <c r="G505" s="100">
        <f>IF(F505="S",IFERROR(VLOOKUP(C505,'BG 2022'!$A$5:$E$300,3,FALSE),0),0)</f>
        <v>0</v>
      </c>
      <c r="H505" s="101"/>
      <c r="I505" s="102">
        <f>IF(F505="S",IFERROR(VLOOKUP(C505,'BG 2022'!$A$5:$E$300,4,FALSE),0),0)</f>
        <v>0</v>
      </c>
      <c r="J505" s="101"/>
    </row>
    <row r="506" spans="1:10">
      <c r="A506" s="204" t="s">
        <v>87</v>
      </c>
      <c r="B506" s="205"/>
      <c r="C506" s="206">
        <v>41302121</v>
      </c>
      <c r="D506" s="207" t="s">
        <v>751</v>
      </c>
      <c r="E506" s="208" t="s">
        <v>6</v>
      </c>
      <c r="F506" s="209" t="s">
        <v>910</v>
      </c>
      <c r="G506" s="100">
        <f>IF(F506="S",IFERROR(VLOOKUP(C506,'BG 2022'!$A$5:$E$300,3,FALSE),0),0)</f>
        <v>0</v>
      </c>
      <c r="H506" s="101"/>
      <c r="I506" s="102">
        <f>IF(F506="S",IFERROR(VLOOKUP(C506,'BG 2022'!$A$5:$E$300,4,FALSE),0),0)</f>
        <v>0</v>
      </c>
      <c r="J506" s="101"/>
    </row>
    <row r="507" spans="1:10">
      <c r="A507" s="204" t="s">
        <v>87</v>
      </c>
      <c r="B507" s="205"/>
      <c r="C507" s="206">
        <v>41302122</v>
      </c>
      <c r="D507" s="207" t="s">
        <v>752</v>
      </c>
      <c r="E507" s="208" t="s">
        <v>69</v>
      </c>
      <c r="F507" s="209" t="s">
        <v>910</v>
      </c>
      <c r="G507" s="100">
        <f>IF(F507="S",IFERROR(VLOOKUP(C507,'BG 2022'!$A$5:$E$300,3,FALSE),0),0)</f>
        <v>0</v>
      </c>
      <c r="H507" s="101"/>
      <c r="I507" s="102">
        <f>IF(F507="S",IFERROR(VLOOKUP(C507,'BG 2022'!$A$5:$E$300,4,FALSE),0),0)</f>
        <v>0</v>
      </c>
      <c r="J507" s="101"/>
    </row>
    <row r="508" spans="1:10">
      <c r="A508" s="204" t="s">
        <v>87</v>
      </c>
      <c r="B508" s="205"/>
      <c r="C508" s="206">
        <v>41302123</v>
      </c>
      <c r="D508" s="207" t="s">
        <v>753</v>
      </c>
      <c r="E508" s="208" t="s">
        <v>6</v>
      </c>
      <c r="F508" s="209" t="s">
        <v>910</v>
      </c>
      <c r="G508" s="100">
        <f>IF(F508="S",IFERROR(VLOOKUP(C508,'BG 2022'!$A$5:$E$300,3,FALSE),0),0)</f>
        <v>0</v>
      </c>
      <c r="H508" s="101"/>
      <c r="I508" s="102">
        <f>IF(F508="S",IFERROR(VLOOKUP(C508,'BG 2022'!$A$5:$E$300,4,FALSE),0),0)</f>
        <v>0</v>
      </c>
      <c r="J508" s="101"/>
    </row>
    <row r="509" spans="1:10">
      <c r="A509" s="204" t="s">
        <v>87</v>
      </c>
      <c r="B509" s="205"/>
      <c r="C509" s="206">
        <v>41302124</v>
      </c>
      <c r="D509" s="207" t="s">
        <v>754</v>
      </c>
      <c r="E509" s="208" t="s">
        <v>69</v>
      </c>
      <c r="F509" s="209" t="s">
        <v>910</v>
      </c>
      <c r="G509" s="100">
        <f>IF(F509="S",IFERROR(VLOOKUP(C509,'BG 2022'!$A$5:$E$300,3,FALSE),0),0)</f>
        <v>0</v>
      </c>
      <c r="H509" s="101"/>
      <c r="I509" s="102">
        <f>IF(F509="S",IFERROR(VLOOKUP(C509,'BG 2022'!$A$5:$E$300,4,FALSE),0),0)</f>
        <v>0</v>
      </c>
      <c r="J509" s="101"/>
    </row>
    <row r="510" spans="1:10">
      <c r="A510" s="204" t="s">
        <v>87</v>
      </c>
      <c r="B510" s="205"/>
      <c r="C510" s="206">
        <v>41302129</v>
      </c>
      <c r="D510" s="207" t="s">
        <v>396</v>
      </c>
      <c r="E510" s="208" t="s">
        <v>6</v>
      </c>
      <c r="F510" s="209" t="s">
        <v>910</v>
      </c>
      <c r="G510" s="100">
        <f>IF(F510="S",IFERROR(VLOOKUP(C510,'BG 2022'!$A$5:$E$300,3,FALSE),0),0)</f>
        <v>0</v>
      </c>
      <c r="H510" s="101"/>
      <c r="I510" s="102">
        <f>IF(F510="S",IFERROR(VLOOKUP(C510,'BG 2022'!$A$5:$E$300,4,FALSE),0),0)</f>
        <v>0</v>
      </c>
      <c r="J510" s="101"/>
    </row>
    <row r="511" spans="1:10">
      <c r="A511" s="204" t="s">
        <v>87</v>
      </c>
      <c r="B511" s="205"/>
      <c r="C511" s="206">
        <v>41302130</v>
      </c>
      <c r="D511" s="207" t="s">
        <v>755</v>
      </c>
      <c r="E511" s="208" t="s">
        <v>69</v>
      </c>
      <c r="F511" s="209" t="s">
        <v>910</v>
      </c>
      <c r="G511" s="100">
        <f>IF(F511="S",IFERROR(VLOOKUP(C511,'BG 2022'!$A$5:$E$300,3,FALSE),0),0)</f>
        <v>0</v>
      </c>
      <c r="H511" s="101"/>
      <c r="I511" s="102">
        <f>IF(F511="S",IFERROR(VLOOKUP(C511,'BG 2022'!$A$5:$E$300,4,FALSE),0),0)</f>
        <v>0</v>
      </c>
      <c r="J511" s="101"/>
    </row>
    <row r="512" spans="1:10" s="76" customFormat="1">
      <c r="A512" s="91" t="s">
        <v>87</v>
      </c>
      <c r="B512" s="92"/>
      <c r="C512" s="93">
        <v>413022</v>
      </c>
      <c r="D512" s="94" t="s">
        <v>759</v>
      </c>
      <c r="E512" s="95" t="s">
        <v>6</v>
      </c>
      <c r="F512" s="96" t="s">
        <v>909</v>
      </c>
      <c r="G512" s="97">
        <f>IF(F512="S",IFERROR(VLOOKUP(C512,'BG 2022'!$A$5:$E$300,3,FALSE),0),0)</f>
        <v>0</v>
      </c>
      <c r="H512" s="98"/>
      <c r="I512" s="99">
        <f>IF(F512="S",IFERROR(VLOOKUP(C512,'BG 2022'!$A$5:$E$300,4,FALSE),0),0)</f>
        <v>0</v>
      </c>
      <c r="J512" s="98"/>
    </row>
    <row r="513" spans="1:11">
      <c r="A513" s="204" t="s">
        <v>87</v>
      </c>
      <c r="B513" s="205"/>
      <c r="C513" s="206">
        <v>41302201</v>
      </c>
      <c r="D513" s="207" t="s">
        <v>760</v>
      </c>
      <c r="E513" s="208" t="s">
        <v>6</v>
      </c>
      <c r="F513" s="209" t="s">
        <v>910</v>
      </c>
      <c r="G513" s="100">
        <f>IF(F513="S",IFERROR(VLOOKUP(C513,'BG 2022'!$A$5:$E$300,3,FALSE),0),0)</f>
        <v>0</v>
      </c>
      <c r="H513" s="101"/>
      <c r="I513" s="102">
        <f>IF(F513="S",IFERROR(VLOOKUP(C513,'BG 2022'!$A$5:$E$300,4,FALSE),0),0)</f>
        <v>0</v>
      </c>
      <c r="J513" s="101"/>
    </row>
    <row r="514" spans="1:11">
      <c r="A514" s="204" t="s">
        <v>87</v>
      </c>
      <c r="B514" s="205"/>
      <c r="C514" s="206">
        <v>41302202</v>
      </c>
      <c r="D514" s="207" t="s">
        <v>760</v>
      </c>
      <c r="E514" s="208" t="s">
        <v>6</v>
      </c>
      <c r="F514" s="209" t="s">
        <v>910</v>
      </c>
      <c r="G514" s="100">
        <f>IF(F514="S",IFERROR(VLOOKUP(C514,'BG 2022'!$A$5:$E$300,3,FALSE),0),0)</f>
        <v>0</v>
      </c>
      <c r="H514" s="101"/>
      <c r="I514" s="102">
        <f>IF(F514="S",IFERROR(VLOOKUP(C514,'BG 2022'!$A$5:$E$300,4,FALSE),0),0)</f>
        <v>0</v>
      </c>
      <c r="J514" s="101"/>
    </row>
    <row r="515" spans="1:11" s="76" customFormat="1">
      <c r="A515" s="91" t="s">
        <v>87</v>
      </c>
      <c r="B515" s="92"/>
      <c r="C515" s="93">
        <v>413023</v>
      </c>
      <c r="D515" s="94" t="s">
        <v>761</v>
      </c>
      <c r="E515" s="95" t="s">
        <v>6</v>
      </c>
      <c r="F515" s="96" t="s">
        <v>909</v>
      </c>
      <c r="G515" s="97">
        <f>IF(F515="S",IFERROR(VLOOKUP(C515,'BG 2022'!$A$5:$E$300,3,FALSE),0),0)</f>
        <v>0</v>
      </c>
      <c r="H515" s="98"/>
      <c r="I515" s="99">
        <f>IF(F515="S",IFERROR(VLOOKUP(C515,'BG 2022'!$A$5:$E$300,4,FALSE),0),0)</f>
        <v>0</v>
      </c>
      <c r="J515" s="98"/>
    </row>
    <row r="516" spans="1:11">
      <c r="A516" s="204" t="s">
        <v>87</v>
      </c>
      <c r="B516" s="205"/>
      <c r="C516" s="206">
        <v>41302301</v>
      </c>
      <c r="D516" s="207" t="s">
        <v>400</v>
      </c>
      <c r="E516" s="208" t="s">
        <v>6</v>
      </c>
      <c r="F516" s="209" t="s">
        <v>910</v>
      </c>
      <c r="G516" s="100">
        <f>IF(F516="S",IFERROR(VLOOKUP(C516,'BG 2022'!$A$5:$E$300,3,FALSE),0),0)</f>
        <v>0</v>
      </c>
      <c r="H516" s="101"/>
      <c r="I516" s="102">
        <f>IF(F516="S",IFERROR(VLOOKUP(C516,'BG 2022'!$A$5:$E$300,4,FALSE),0),0)</f>
        <v>0</v>
      </c>
      <c r="J516" s="101"/>
    </row>
    <row r="517" spans="1:11">
      <c r="A517" s="204" t="s">
        <v>87</v>
      </c>
      <c r="B517" s="205"/>
      <c r="C517" s="206">
        <v>41302302</v>
      </c>
      <c r="D517" s="207" t="s">
        <v>401</v>
      </c>
      <c r="E517" s="208" t="s">
        <v>69</v>
      </c>
      <c r="F517" s="209" t="s">
        <v>910</v>
      </c>
      <c r="G517" s="100">
        <f>IF(F517="S",IFERROR(VLOOKUP(C517,'BG 2022'!$A$5:$E$300,3,FALSE),0),0)</f>
        <v>0</v>
      </c>
      <c r="H517" s="101"/>
      <c r="I517" s="102">
        <f>IF(F517="S",IFERROR(VLOOKUP(C517,'BG 2022'!$A$5:$E$300,4,FALSE),0),0)</f>
        <v>0</v>
      </c>
      <c r="J517" s="101"/>
    </row>
    <row r="518" spans="1:11">
      <c r="A518" s="204" t="s">
        <v>87</v>
      </c>
      <c r="B518" s="205"/>
      <c r="C518" s="206">
        <v>41302303</v>
      </c>
      <c r="D518" s="207" t="s">
        <v>403</v>
      </c>
      <c r="E518" s="208" t="s">
        <v>6</v>
      </c>
      <c r="F518" s="209" t="s">
        <v>910</v>
      </c>
      <c r="G518" s="100">
        <f>IF(F518="S",IFERROR(VLOOKUP(C518,'BG 2022'!$A$5:$E$300,3,FALSE),0),0)</f>
        <v>0</v>
      </c>
      <c r="H518" s="101"/>
      <c r="I518" s="102">
        <f>IF(F518="S",IFERROR(VLOOKUP(C518,'BG 2022'!$A$5:$E$300,4,FALSE),0),0)</f>
        <v>0</v>
      </c>
      <c r="J518" s="101"/>
    </row>
    <row r="519" spans="1:11">
      <c r="A519" s="204" t="s">
        <v>87</v>
      </c>
      <c r="B519" s="205"/>
      <c r="C519" s="206">
        <v>41302304</v>
      </c>
      <c r="D519" s="207" t="s">
        <v>404</v>
      </c>
      <c r="E519" s="208" t="s">
        <v>69</v>
      </c>
      <c r="F519" s="209" t="s">
        <v>910</v>
      </c>
      <c r="G519" s="100">
        <f>IF(F519="S",IFERROR(VLOOKUP(C519,'BG 2022'!$A$5:$E$300,3,FALSE),0),0)</f>
        <v>0</v>
      </c>
      <c r="H519" s="101"/>
      <c r="I519" s="102">
        <f>IF(F519="S",IFERROR(VLOOKUP(C519,'BG 2022'!$A$5:$E$300,4,FALSE),0),0)</f>
        <v>0</v>
      </c>
      <c r="J519" s="101"/>
    </row>
    <row r="520" spans="1:11" s="560" customFormat="1">
      <c r="A520" s="551" t="s">
        <v>87</v>
      </c>
      <c r="B520" s="552" t="s">
        <v>274</v>
      </c>
      <c r="C520" s="553">
        <v>41302305</v>
      </c>
      <c r="D520" s="554" t="s">
        <v>406</v>
      </c>
      <c r="E520" s="555" t="s">
        <v>6</v>
      </c>
      <c r="F520" s="556" t="s">
        <v>910</v>
      </c>
      <c r="G520" s="557">
        <f>IF(F520="S",IFERROR(VLOOKUP(C520,'BG 2022'!$A$5:$E$300,3,FALSE),0),0)</f>
        <v>34809</v>
      </c>
      <c r="H520" s="558"/>
      <c r="I520" s="559">
        <f>IF(F520="S",IFERROR(VLOOKUP(C520,'BG 2022'!$A$5:$E$300,4,FALSE),0),0)</f>
        <v>5.0599999999999996</v>
      </c>
      <c r="J520" s="558"/>
      <c r="K520" s="560" t="s">
        <v>1221</v>
      </c>
    </row>
    <row r="521" spans="1:11">
      <c r="A521" s="204" t="s">
        <v>87</v>
      </c>
      <c r="B521" s="205"/>
      <c r="C521" s="206">
        <v>41302306</v>
      </c>
      <c r="D521" s="207" t="s">
        <v>407</v>
      </c>
      <c r="E521" s="208" t="s">
        <v>69</v>
      </c>
      <c r="F521" s="209" t="s">
        <v>910</v>
      </c>
      <c r="G521" s="100">
        <f>IF(F521="S",IFERROR(VLOOKUP(C521,'BG 2022'!$A$5:$E$300,3,FALSE),0),0)</f>
        <v>0</v>
      </c>
      <c r="H521" s="101"/>
      <c r="I521" s="102">
        <f>IF(F521="S",IFERROR(VLOOKUP(C521,'BG 2022'!$A$5:$E$300,4,FALSE),0),0)</f>
        <v>0</v>
      </c>
      <c r="J521" s="101"/>
    </row>
    <row r="522" spans="1:11">
      <c r="A522" s="204" t="s">
        <v>87</v>
      </c>
      <c r="B522" s="205"/>
      <c r="C522" s="206">
        <v>41302307</v>
      </c>
      <c r="D522" s="207" t="s">
        <v>410</v>
      </c>
      <c r="E522" s="208" t="s">
        <v>6</v>
      </c>
      <c r="F522" s="209" t="s">
        <v>910</v>
      </c>
      <c r="G522" s="100">
        <f>IF(F522="S",IFERROR(VLOOKUP(C522,'BG 2022'!$A$5:$E$300,3,FALSE),0),0)</f>
        <v>0</v>
      </c>
      <c r="H522" s="101"/>
      <c r="I522" s="102">
        <f>IF(F522="S",IFERROR(VLOOKUP(C522,'BG 2022'!$A$5:$E$300,4,FALSE),0),0)</f>
        <v>0</v>
      </c>
      <c r="J522" s="101"/>
    </row>
    <row r="523" spans="1:11">
      <c r="A523" s="204" t="s">
        <v>87</v>
      </c>
      <c r="B523" s="205"/>
      <c r="C523" s="206">
        <v>41302308</v>
      </c>
      <c r="D523" s="207" t="s">
        <v>411</v>
      </c>
      <c r="E523" s="208" t="s">
        <v>69</v>
      </c>
      <c r="F523" s="209" t="s">
        <v>910</v>
      </c>
      <c r="G523" s="100">
        <f>IF(F523="S",IFERROR(VLOOKUP(C523,'BG 2022'!$A$5:$E$300,3,FALSE),0),0)</f>
        <v>0</v>
      </c>
      <c r="H523" s="101"/>
      <c r="I523" s="102">
        <f>IF(F523="S",IFERROR(VLOOKUP(C523,'BG 2022'!$A$5:$E$300,4,FALSE),0),0)</f>
        <v>0</v>
      </c>
      <c r="J523" s="101"/>
    </row>
    <row r="524" spans="1:11">
      <c r="A524" s="204" t="s">
        <v>87</v>
      </c>
      <c r="B524" s="205"/>
      <c r="C524" s="206">
        <v>41302309</v>
      </c>
      <c r="D524" s="207" t="s">
        <v>413</v>
      </c>
      <c r="E524" s="208" t="s">
        <v>6</v>
      </c>
      <c r="F524" s="209" t="s">
        <v>910</v>
      </c>
      <c r="G524" s="100">
        <f>IF(F524="S",IFERROR(VLOOKUP(C524,'BG 2022'!$A$5:$E$300,3,FALSE),0),0)</f>
        <v>0</v>
      </c>
      <c r="H524" s="101"/>
      <c r="I524" s="102">
        <f>IF(F524="S",IFERROR(VLOOKUP(C524,'BG 2022'!$A$5:$E$300,4,FALSE),0),0)</f>
        <v>0</v>
      </c>
      <c r="J524" s="101"/>
    </row>
    <row r="525" spans="1:11">
      <c r="A525" s="204" t="s">
        <v>87</v>
      </c>
      <c r="B525" s="205"/>
      <c r="C525" s="206">
        <v>41302310</v>
      </c>
      <c r="D525" s="207" t="s">
        <v>414</v>
      </c>
      <c r="E525" s="208" t="s">
        <v>69</v>
      </c>
      <c r="F525" s="209" t="s">
        <v>910</v>
      </c>
      <c r="G525" s="100">
        <f>IF(F525="S",IFERROR(VLOOKUP(C525,'BG 2022'!$A$5:$E$300,3,FALSE),0),0)</f>
        <v>0</v>
      </c>
      <c r="H525" s="101"/>
      <c r="I525" s="102">
        <f>IF(F525="S",IFERROR(VLOOKUP(C525,'BG 2022'!$A$5:$E$300,4,FALSE),0),0)</f>
        <v>0</v>
      </c>
      <c r="J525" s="101"/>
    </row>
    <row r="526" spans="1:11">
      <c r="A526" s="204" t="s">
        <v>87</v>
      </c>
      <c r="B526" s="205"/>
      <c r="C526" s="206">
        <v>41302311</v>
      </c>
      <c r="D526" s="207" t="s">
        <v>548</v>
      </c>
      <c r="E526" s="208" t="s">
        <v>6</v>
      </c>
      <c r="F526" s="209" t="s">
        <v>910</v>
      </c>
      <c r="G526" s="100">
        <f>IF(F526="S",IFERROR(VLOOKUP(C526,'BG 2022'!$A$5:$E$300,3,FALSE),0),0)</f>
        <v>0</v>
      </c>
      <c r="H526" s="101"/>
      <c r="I526" s="102">
        <f>IF(F526="S",IFERROR(VLOOKUP(C526,'BG 2022'!$A$5:$E$300,4,FALSE),0),0)</f>
        <v>0</v>
      </c>
      <c r="J526" s="101"/>
    </row>
    <row r="527" spans="1:11">
      <c r="A527" s="204" t="s">
        <v>87</v>
      </c>
      <c r="B527" s="205"/>
      <c r="C527" s="206">
        <v>41302312</v>
      </c>
      <c r="D527" s="207" t="s">
        <v>549</v>
      </c>
      <c r="E527" s="208" t="s">
        <v>69</v>
      </c>
      <c r="F527" s="209" t="s">
        <v>910</v>
      </c>
      <c r="G527" s="100">
        <f>IF(F527="S",IFERROR(VLOOKUP(C527,'BG 2022'!$A$5:$E$300,3,FALSE),0),0)</f>
        <v>0</v>
      </c>
      <c r="H527" s="101"/>
      <c r="I527" s="102">
        <f>IF(F527="S",IFERROR(VLOOKUP(C527,'BG 2022'!$A$5:$E$300,4,FALSE),0),0)</f>
        <v>0</v>
      </c>
      <c r="J527" s="101"/>
    </row>
    <row r="528" spans="1:11">
      <c r="A528" s="204" t="s">
        <v>87</v>
      </c>
      <c r="B528" s="205"/>
      <c r="C528" s="206">
        <v>41302313</v>
      </c>
      <c r="D528" s="207" t="s">
        <v>743</v>
      </c>
      <c r="E528" s="208" t="s">
        <v>6</v>
      </c>
      <c r="F528" s="209" t="s">
        <v>910</v>
      </c>
      <c r="G528" s="100">
        <f>IF(F528="S",IFERROR(VLOOKUP(C528,'BG 2022'!$A$5:$E$300,3,FALSE),0),0)</f>
        <v>0</v>
      </c>
      <c r="H528" s="101"/>
      <c r="I528" s="102">
        <f>IF(F528="S",IFERROR(VLOOKUP(C528,'BG 2022'!$A$5:$E$300,4,FALSE),0),0)</f>
        <v>0</v>
      </c>
      <c r="J528" s="101"/>
    </row>
    <row r="529" spans="1:10">
      <c r="A529" s="204" t="s">
        <v>87</v>
      </c>
      <c r="B529" s="205"/>
      <c r="C529" s="206">
        <v>41302314</v>
      </c>
      <c r="D529" s="207" t="s">
        <v>744</v>
      </c>
      <c r="E529" s="208" t="s">
        <v>69</v>
      </c>
      <c r="F529" s="209" t="s">
        <v>910</v>
      </c>
      <c r="G529" s="100">
        <f>IF(F529="S",IFERROR(VLOOKUP(C529,'BG 2022'!$A$5:$E$300,3,FALSE),0),0)</f>
        <v>0</v>
      </c>
      <c r="H529" s="101"/>
      <c r="I529" s="102">
        <f>IF(F529="S",IFERROR(VLOOKUP(C529,'BG 2022'!$A$5:$E$300,4,FALSE),0),0)</f>
        <v>0</v>
      </c>
      <c r="J529" s="101"/>
    </row>
    <row r="530" spans="1:10">
      <c r="A530" s="204" t="s">
        <v>87</v>
      </c>
      <c r="B530" s="205"/>
      <c r="C530" s="206">
        <v>41302315</v>
      </c>
      <c r="D530" s="207" t="s">
        <v>745</v>
      </c>
      <c r="E530" s="208" t="s">
        <v>6</v>
      </c>
      <c r="F530" s="209" t="s">
        <v>910</v>
      </c>
      <c r="G530" s="100">
        <f>IF(F530="S",IFERROR(VLOOKUP(C530,'BG 2022'!$A$5:$E$300,3,FALSE),0),0)</f>
        <v>0</v>
      </c>
      <c r="H530" s="101"/>
      <c r="I530" s="102">
        <f>IF(F530="S",IFERROR(VLOOKUP(C530,'BG 2022'!$A$5:$E$300,4,FALSE),0),0)</f>
        <v>0</v>
      </c>
      <c r="J530" s="101"/>
    </row>
    <row r="531" spans="1:10">
      <c r="A531" s="204" t="s">
        <v>87</v>
      </c>
      <c r="B531" s="205"/>
      <c r="C531" s="206">
        <v>41302316</v>
      </c>
      <c r="D531" s="207" t="s">
        <v>746</v>
      </c>
      <c r="E531" s="208" t="s">
        <v>69</v>
      </c>
      <c r="F531" s="209" t="s">
        <v>910</v>
      </c>
      <c r="G531" s="100">
        <f>IF(F531="S",IFERROR(VLOOKUP(C531,'BG 2022'!$A$5:$E$300,3,FALSE),0),0)</f>
        <v>0</v>
      </c>
      <c r="H531" s="101"/>
      <c r="I531" s="102">
        <f>IF(F531="S",IFERROR(VLOOKUP(C531,'BG 2022'!$A$5:$E$300,4,FALSE),0),0)</f>
        <v>0</v>
      </c>
      <c r="J531" s="101"/>
    </row>
    <row r="532" spans="1:10">
      <c r="A532" s="204" t="s">
        <v>87</v>
      </c>
      <c r="B532" s="205"/>
      <c r="C532" s="206">
        <v>41302317</v>
      </c>
      <c r="D532" s="207" t="s">
        <v>747</v>
      </c>
      <c r="E532" s="208" t="s">
        <v>6</v>
      </c>
      <c r="F532" s="209" t="s">
        <v>910</v>
      </c>
      <c r="G532" s="100">
        <f>IF(F532="S",IFERROR(VLOOKUP(C532,'BG 2022'!$A$5:$E$300,3,FALSE),0),0)</f>
        <v>0</v>
      </c>
      <c r="H532" s="101"/>
      <c r="I532" s="102">
        <f>IF(F532="S",IFERROR(VLOOKUP(C532,'BG 2022'!$A$5:$E$300,4,FALSE),0),0)</f>
        <v>0</v>
      </c>
      <c r="J532" s="101"/>
    </row>
    <row r="533" spans="1:10">
      <c r="A533" s="204" t="s">
        <v>87</v>
      </c>
      <c r="B533" s="205"/>
      <c r="C533" s="206">
        <v>41302318</v>
      </c>
      <c r="D533" s="207" t="s">
        <v>748</v>
      </c>
      <c r="E533" s="208" t="s">
        <v>69</v>
      </c>
      <c r="F533" s="209" t="s">
        <v>910</v>
      </c>
      <c r="G533" s="100">
        <f>IF(F533="S",IFERROR(VLOOKUP(C533,'BG 2022'!$A$5:$E$300,3,FALSE),0),0)</f>
        <v>0</v>
      </c>
      <c r="H533" s="101"/>
      <c r="I533" s="102">
        <f>IF(F533="S",IFERROR(VLOOKUP(C533,'BG 2022'!$A$5:$E$300,4,FALSE),0),0)</f>
        <v>0</v>
      </c>
      <c r="J533" s="101"/>
    </row>
    <row r="534" spans="1:10">
      <c r="A534" s="204" t="s">
        <v>87</v>
      </c>
      <c r="B534" s="205"/>
      <c r="C534" s="206">
        <v>41302319</v>
      </c>
      <c r="D534" s="207" t="s">
        <v>749</v>
      </c>
      <c r="E534" s="208" t="s">
        <v>6</v>
      </c>
      <c r="F534" s="209" t="s">
        <v>910</v>
      </c>
      <c r="G534" s="100">
        <f>IF(F534="S",IFERROR(VLOOKUP(C534,'BG 2022'!$A$5:$E$300,3,FALSE),0),0)</f>
        <v>0</v>
      </c>
      <c r="H534" s="101"/>
      <c r="I534" s="102">
        <f>IF(F534="S",IFERROR(VLOOKUP(C534,'BG 2022'!$A$5:$E$300,4,FALSE),0),0)</f>
        <v>0</v>
      </c>
      <c r="J534" s="101"/>
    </row>
    <row r="535" spans="1:10">
      <c r="A535" s="204" t="s">
        <v>87</v>
      </c>
      <c r="B535" s="205"/>
      <c r="C535" s="206">
        <v>41302320</v>
      </c>
      <c r="D535" s="207" t="s">
        <v>750</v>
      </c>
      <c r="E535" s="208" t="s">
        <v>69</v>
      </c>
      <c r="F535" s="209" t="s">
        <v>910</v>
      </c>
      <c r="G535" s="100">
        <f>IF(F535="S",IFERROR(VLOOKUP(C535,'BG 2022'!$A$5:$E$300,3,FALSE),0),0)</f>
        <v>0</v>
      </c>
      <c r="H535" s="101"/>
      <c r="I535" s="102">
        <f>IF(F535="S",IFERROR(VLOOKUP(C535,'BG 2022'!$A$5:$E$300,4,FALSE),0),0)</f>
        <v>0</v>
      </c>
      <c r="J535" s="101"/>
    </row>
    <row r="536" spans="1:10">
      <c r="A536" s="204" t="s">
        <v>87</v>
      </c>
      <c r="B536" s="205"/>
      <c r="C536" s="206">
        <v>41302321</v>
      </c>
      <c r="D536" s="207" t="s">
        <v>751</v>
      </c>
      <c r="E536" s="208" t="s">
        <v>6</v>
      </c>
      <c r="F536" s="209" t="s">
        <v>910</v>
      </c>
      <c r="G536" s="100">
        <f>IF(F536="S",IFERROR(VLOOKUP(C536,'BG 2022'!$A$5:$E$300,3,FALSE),0),0)</f>
        <v>0</v>
      </c>
      <c r="H536" s="101"/>
      <c r="I536" s="102">
        <f>IF(F536="S",IFERROR(VLOOKUP(C536,'BG 2022'!$A$5:$E$300,4,FALSE),0),0)</f>
        <v>0</v>
      </c>
      <c r="J536" s="101"/>
    </row>
    <row r="537" spans="1:10">
      <c r="A537" s="204" t="s">
        <v>87</v>
      </c>
      <c r="B537" s="205"/>
      <c r="C537" s="206">
        <v>41302322</v>
      </c>
      <c r="D537" s="207" t="s">
        <v>752</v>
      </c>
      <c r="E537" s="208" t="s">
        <v>69</v>
      </c>
      <c r="F537" s="209" t="s">
        <v>910</v>
      </c>
      <c r="G537" s="100">
        <f>IF(F537="S",IFERROR(VLOOKUP(C537,'BG 2022'!$A$5:$E$300,3,FALSE),0),0)</f>
        <v>0</v>
      </c>
      <c r="H537" s="101"/>
      <c r="I537" s="102">
        <f>IF(F537="S",IFERROR(VLOOKUP(C537,'BG 2022'!$A$5:$E$300,4,FALSE),0),0)</f>
        <v>0</v>
      </c>
      <c r="J537" s="101"/>
    </row>
    <row r="538" spans="1:10">
      <c r="A538" s="204" t="s">
        <v>87</v>
      </c>
      <c r="B538" s="205"/>
      <c r="C538" s="206">
        <v>41302323</v>
      </c>
      <c r="D538" s="207" t="s">
        <v>753</v>
      </c>
      <c r="E538" s="208" t="s">
        <v>6</v>
      </c>
      <c r="F538" s="209" t="s">
        <v>910</v>
      </c>
      <c r="G538" s="100">
        <f>IF(F538="S",IFERROR(VLOOKUP(C538,'BG 2022'!$A$5:$E$300,3,FALSE),0),0)</f>
        <v>0</v>
      </c>
      <c r="H538" s="101"/>
      <c r="I538" s="102">
        <f>IF(F538="S",IFERROR(VLOOKUP(C538,'BG 2022'!$A$5:$E$300,4,FALSE),0),0)</f>
        <v>0</v>
      </c>
      <c r="J538" s="101"/>
    </row>
    <row r="539" spans="1:10">
      <c r="A539" s="204" t="s">
        <v>87</v>
      </c>
      <c r="B539" s="205"/>
      <c r="C539" s="206">
        <v>41302324</v>
      </c>
      <c r="D539" s="207" t="s">
        <v>754</v>
      </c>
      <c r="E539" s="208" t="s">
        <v>69</v>
      </c>
      <c r="F539" s="209" t="s">
        <v>910</v>
      </c>
      <c r="G539" s="100">
        <f>IF(F539="S",IFERROR(VLOOKUP(C539,'BG 2022'!$A$5:$E$300,3,FALSE),0),0)</f>
        <v>0</v>
      </c>
      <c r="H539" s="101"/>
      <c r="I539" s="102">
        <f>IF(F539="S",IFERROR(VLOOKUP(C539,'BG 2022'!$A$5:$E$300,4,FALSE),0),0)</f>
        <v>0</v>
      </c>
      <c r="J539" s="101"/>
    </row>
    <row r="540" spans="1:10">
      <c r="A540" s="204" t="s">
        <v>87</v>
      </c>
      <c r="B540" s="205"/>
      <c r="C540" s="206">
        <v>41302329</v>
      </c>
      <c r="D540" s="207" t="s">
        <v>396</v>
      </c>
      <c r="E540" s="208" t="s">
        <v>6</v>
      </c>
      <c r="F540" s="209" t="s">
        <v>910</v>
      </c>
      <c r="G540" s="100">
        <f>IF(F540="S",IFERROR(VLOOKUP(C540,'BG 2022'!$A$5:$E$300,3,FALSE),0),0)</f>
        <v>0</v>
      </c>
      <c r="H540" s="101"/>
      <c r="I540" s="102">
        <f>IF(F540="S",IFERROR(VLOOKUP(C540,'BG 2022'!$A$5:$E$300,4,FALSE),0),0)</f>
        <v>0</v>
      </c>
      <c r="J540" s="101"/>
    </row>
    <row r="541" spans="1:10">
      <c r="A541" s="204" t="s">
        <v>87</v>
      </c>
      <c r="B541" s="205"/>
      <c r="C541" s="206">
        <v>41302330</v>
      </c>
      <c r="D541" s="207" t="s">
        <v>755</v>
      </c>
      <c r="E541" s="208" t="s">
        <v>69</v>
      </c>
      <c r="F541" s="209" t="s">
        <v>910</v>
      </c>
      <c r="G541" s="100">
        <f>IF(F541="S",IFERROR(VLOOKUP(C541,'BG 2022'!$A$5:$E$300,3,FALSE),0),0)</f>
        <v>0</v>
      </c>
      <c r="H541" s="101"/>
      <c r="I541" s="102">
        <f>IF(F541="S",IFERROR(VLOOKUP(C541,'BG 2022'!$A$5:$E$300,4,FALSE),0),0)</f>
        <v>0</v>
      </c>
      <c r="J541" s="101"/>
    </row>
    <row r="542" spans="1:10" s="76" customFormat="1">
      <c r="A542" s="91" t="s">
        <v>87</v>
      </c>
      <c r="B542" s="92"/>
      <c r="C542" s="93">
        <v>415</v>
      </c>
      <c r="D542" s="94" t="s">
        <v>762</v>
      </c>
      <c r="E542" s="95" t="s">
        <v>6</v>
      </c>
      <c r="F542" s="96" t="s">
        <v>909</v>
      </c>
      <c r="G542" s="97">
        <f>IF(F542="S",IFERROR(VLOOKUP(C542,'BG 2022'!$A$5:$E$300,3,FALSE),0),0)</f>
        <v>0</v>
      </c>
      <c r="H542" s="98"/>
      <c r="I542" s="99">
        <f>IF(F542="S",IFERROR(VLOOKUP(C542,'BG 2022'!$A$5:$E$300,4,FALSE),0),0)</f>
        <v>0</v>
      </c>
      <c r="J542" s="98"/>
    </row>
    <row r="543" spans="1:10" s="76" customFormat="1">
      <c r="A543" s="91" t="s">
        <v>87</v>
      </c>
      <c r="B543" s="92"/>
      <c r="C543" s="93">
        <v>416</v>
      </c>
      <c r="D543" s="94" t="s">
        <v>763</v>
      </c>
      <c r="E543" s="95" t="s">
        <v>6</v>
      </c>
      <c r="F543" s="96" t="s">
        <v>909</v>
      </c>
      <c r="G543" s="97">
        <f>IF(F543="S",IFERROR(VLOOKUP(C543,'BG 2022'!$A$5:$E$300,3,FALSE),0),0)</f>
        <v>0</v>
      </c>
      <c r="H543" s="98"/>
      <c r="I543" s="99">
        <f>IF(F543="S",IFERROR(VLOOKUP(C543,'BG 2022'!$A$5:$E$300,4,FALSE),0),0)</f>
        <v>0</v>
      </c>
      <c r="J543" s="98"/>
    </row>
    <row r="544" spans="1:10" s="76" customFormat="1">
      <c r="A544" s="91" t="s">
        <v>87</v>
      </c>
      <c r="B544" s="92"/>
      <c r="C544" s="93">
        <v>41601</v>
      </c>
      <c r="D544" s="94" t="s">
        <v>764</v>
      </c>
      <c r="E544" s="95" t="s">
        <v>6</v>
      </c>
      <c r="F544" s="96" t="s">
        <v>909</v>
      </c>
      <c r="G544" s="97">
        <f>IF(F544="S",IFERROR(VLOOKUP(C544,'BG 2022'!$A$5:$E$300,3,FALSE),0),0)</f>
        <v>0</v>
      </c>
      <c r="H544" s="98"/>
      <c r="I544" s="99">
        <f>IF(F544="S",IFERROR(VLOOKUP(C544,'BG 2022'!$A$5:$E$300,4,FALSE),0),0)</f>
        <v>0</v>
      </c>
      <c r="J544" s="98"/>
    </row>
    <row r="545" spans="1:10" s="76" customFormat="1">
      <c r="A545" s="91" t="s">
        <v>87</v>
      </c>
      <c r="B545" s="92"/>
      <c r="C545" s="93">
        <v>416011</v>
      </c>
      <c r="D545" s="94" t="s">
        <v>765</v>
      </c>
      <c r="E545" s="95" t="s">
        <v>6</v>
      </c>
      <c r="F545" s="96" t="s">
        <v>909</v>
      </c>
      <c r="G545" s="97">
        <f>IF(F545="S",IFERROR(VLOOKUP(C545,'BG 2022'!$A$5:$E$300,3,FALSE),0),0)</f>
        <v>0</v>
      </c>
      <c r="H545" s="98"/>
      <c r="I545" s="99">
        <f>IF(F545="S",IFERROR(VLOOKUP(C545,'BG 2022'!$A$5:$E$300,4,FALSE),0),0)</f>
        <v>0</v>
      </c>
      <c r="J545" s="98"/>
    </row>
    <row r="546" spans="1:10">
      <c r="A546" s="204" t="s">
        <v>87</v>
      </c>
      <c r="B546" s="205"/>
      <c r="C546" s="206">
        <v>41601101</v>
      </c>
      <c r="D546" s="207" t="s">
        <v>766</v>
      </c>
      <c r="E546" s="208" t="s">
        <v>6</v>
      </c>
      <c r="F546" s="209" t="s">
        <v>910</v>
      </c>
      <c r="G546" s="100">
        <f>IF(F546="S",IFERROR(VLOOKUP(C546,'BG 2022'!$A$5:$E$300,3,FALSE),0),0)</f>
        <v>0</v>
      </c>
      <c r="H546" s="101"/>
      <c r="I546" s="102">
        <f>IF(F546="S",IFERROR(VLOOKUP(C546,'BG 2022'!$A$5:$E$300,4,FALSE),0),0)</f>
        <v>0</v>
      </c>
      <c r="J546" s="101"/>
    </row>
    <row r="547" spans="1:10">
      <c r="A547" s="204" t="s">
        <v>87</v>
      </c>
      <c r="B547" s="205"/>
      <c r="C547" s="206">
        <v>41601102</v>
      </c>
      <c r="D547" s="207" t="s">
        <v>767</v>
      </c>
      <c r="E547" s="208" t="s">
        <v>6</v>
      </c>
      <c r="F547" s="209" t="s">
        <v>910</v>
      </c>
      <c r="G547" s="100">
        <f>IF(F547="S",IFERROR(VLOOKUP(C547,'BG 2022'!$A$5:$E$300,3,FALSE),0),0)</f>
        <v>0</v>
      </c>
      <c r="H547" s="101"/>
      <c r="I547" s="102">
        <f>IF(F547="S",IFERROR(VLOOKUP(C547,'BG 2022'!$A$5:$E$300,4,FALSE),0),0)</f>
        <v>0</v>
      </c>
      <c r="J547" s="101"/>
    </row>
    <row r="548" spans="1:10" s="560" customFormat="1">
      <c r="A548" s="551" t="s">
        <v>87</v>
      </c>
      <c r="B548" s="552" t="s">
        <v>274</v>
      </c>
      <c r="C548" s="553">
        <v>41601103</v>
      </c>
      <c r="D548" s="554" t="s">
        <v>1094</v>
      </c>
      <c r="E548" s="555" t="s">
        <v>6</v>
      </c>
      <c r="F548" s="556" t="s">
        <v>910</v>
      </c>
      <c r="G548" s="557">
        <f>IF(F548="S",IFERROR(VLOOKUP(C548,'BG 2022'!$A$5:$E$300,3,FALSE),0),0)</f>
        <v>5553632</v>
      </c>
      <c r="H548" s="558"/>
      <c r="I548" s="559">
        <f>IF(F548="S",IFERROR(VLOOKUP(C548,'BG 2022'!$A$5:$E$300,4,FALSE),0),0)</f>
        <v>804.05</v>
      </c>
      <c r="J548" s="558"/>
    </row>
    <row r="549" spans="1:10" s="76" customFormat="1">
      <c r="A549" s="91" t="s">
        <v>87</v>
      </c>
      <c r="B549" s="92"/>
      <c r="C549" s="93">
        <v>416012</v>
      </c>
      <c r="D549" s="94" t="s">
        <v>768</v>
      </c>
      <c r="E549" s="95" t="s">
        <v>69</v>
      </c>
      <c r="F549" s="96" t="s">
        <v>909</v>
      </c>
      <c r="G549" s="97">
        <f>IF(F549="S",IFERROR(VLOOKUP(C549,'BG 2022'!$A$5:$E$300,3,FALSE),0),0)</f>
        <v>0</v>
      </c>
      <c r="H549" s="98"/>
      <c r="I549" s="99">
        <f>IF(F549="S",IFERROR(VLOOKUP(C549,'BG 2022'!$A$5:$E$300,4,FALSE),0),0)</f>
        <v>0</v>
      </c>
      <c r="J549" s="98"/>
    </row>
    <row r="550" spans="1:10">
      <c r="A550" s="204" t="s">
        <v>87</v>
      </c>
      <c r="B550" s="205"/>
      <c r="C550" s="206">
        <v>41601201</v>
      </c>
      <c r="D550" s="207" t="s">
        <v>769</v>
      </c>
      <c r="E550" s="208" t="s">
        <v>69</v>
      </c>
      <c r="F550" s="209" t="s">
        <v>910</v>
      </c>
      <c r="G550" s="100">
        <f>IF(F550="S",IFERROR(VLOOKUP(C550,'BG 2022'!$A$5:$E$300,3,FALSE),0),0)</f>
        <v>0</v>
      </c>
      <c r="H550" s="101"/>
      <c r="I550" s="102">
        <f>IF(F550="S",IFERROR(VLOOKUP(C550,'BG 2022'!$A$5:$E$300,4,FALSE),0),0)</f>
        <v>0</v>
      </c>
      <c r="J550" s="101"/>
    </row>
    <row r="551" spans="1:10">
      <c r="A551" s="204" t="s">
        <v>87</v>
      </c>
      <c r="B551" s="205"/>
      <c r="C551" s="206">
        <v>41601202</v>
      </c>
      <c r="D551" s="207" t="s">
        <v>770</v>
      </c>
      <c r="E551" s="208" t="s">
        <v>69</v>
      </c>
      <c r="F551" s="209" t="s">
        <v>910</v>
      </c>
      <c r="G551" s="100">
        <f>IF(F551="S",IFERROR(VLOOKUP(C551,'BG 2022'!$A$5:$E$300,3,FALSE),0),0)</f>
        <v>0</v>
      </c>
      <c r="H551" s="101"/>
      <c r="I551" s="102">
        <f>IF(F551="S",IFERROR(VLOOKUP(C551,'BG 2022'!$A$5:$E$300,4,FALSE),0),0)</f>
        <v>0</v>
      </c>
      <c r="J551" s="101"/>
    </row>
    <row r="552" spans="1:10">
      <c r="A552" s="204" t="s">
        <v>87</v>
      </c>
      <c r="B552" s="205"/>
      <c r="C552" s="206">
        <v>41601203</v>
      </c>
      <c r="D552" s="207" t="s">
        <v>771</v>
      </c>
      <c r="E552" s="208" t="s">
        <v>69</v>
      </c>
      <c r="F552" s="209" t="s">
        <v>910</v>
      </c>
      <c r="G552" s="100">
        <f>IF(F552="S",IFERROR(VLOOKUP(C552,'BG 2022'!$A$5:$E$300,3,FALSE),0),0)</f>
        <v>0</v>
      </c>
      <c r="H552" s="101"/>
      <c r="I552" s="102">
        <f>IF(F552="S",IFERROR(VLOOKUP(C552,'BG 2022'!$A$5:$E$300,4,FALSE),0),0)</f>
        <v>0</v>
      </c>
      <c r="J552" s="101"/>
    </row>
    <row r="553" spans="1:10" s="76" customFormat="1">
      <c r="A553" s="91" t="s">
        <v>87</v>
      </c>
      <c r="B553" s="92"/>
      <c r="C553" s="93">
        <v>42</v>
      </c>
      <c r="D553" s="94" t="s">
        <v>772</v>
      </c>
      <c r="E553" s="95" t="s">
        <v>6</v>
      </c>
      <c r="F553" s="96" t="s">
        <v>909</v>
      </c>
      <c r="G553" s="97">
        <f>IF(F553="S",IFERROR(VLOOKUP(C553,'BG 2022'!$A$5:$E$300,3,FALSE),0),0)</f>
        <v>0</v>
      </c>
      <c r="H553" s="98"/>
      <c r="I553" s="99">
        <f>IF(F553="S",IFERROR(VLOOKUP(C553,'BG 2022'!$A$5:$E$300,4,FALSE),0),0)</f>
        <v>0</v>
      </c>
      <c r="J553" s="98"/>
    </row>
    <row r="554" spans="1:10" s="76" customFormat="1">
      <c r="A554" s="91" t="s">
        <v>87</v>
      </c>
      <c r="B554" s="92"/>
      <c r="C554" s="93">
        <v>421</v>
      </c>
      <c r="D554" s="94" t="s">
        <v>773</v>
      </c>
      <c r="E554" s="95" t="s">
        <v>6</v>
      </c>
      <c r="F554" s="96" t="s">
        <v>909</v>
      </c>
      <c r="G554" s="97">
        <f>IF(F554="S",IFERROR(VLOOKUP(C554,'BG 2022'!$A$5:$E$300,3,FALSE),0),0)</f>
        <v>0</v>
      </c>
      <c r="H554" s="98"/>
      <c r="I554" s="99">
        <f>IF(F554="S",IFERROR(VLOOKUP(C554,'BG 2022'!$A$5:$E$300,4,FALSE),0),0)</f>
        <v>0</v>
      </c>
      <c r="J554" s="98"/>
    </row>
    <row r="555" spans="1:10" s="76" customFormat="1">
      <c r="A555" s="91" t="s">
        <v>87</v>
      </c>
      <c r="B555" s="92"/>
      <c r="C555" s="93">
        <v>42101</v>
      </c>
      <c r="D555" s="94" t="s">
        <v>774</v>
      </c>
      <c r="E555" s="95" t="s">
        <v>6</v>
      </c>
      <c r="F555" s="96" t="s">
        <v>909</v>
      </c>
      <c r="G555" s="97">
        <f>IF(F555="S",IFERROR(VLOOKUP(C555,'BG 2022'!$A$5:$E$300,3,FALSE),0),0)</f>
        <v>0</v>
      </c>
      <c r="H555" s="98"/>
      <c r="I555" s="99">
        <f>IF(F555="S",IFERROR(VLOOKUP(C555,'BG 2022'!$A$5:$E$300,4,FALSE),0),0)</f>
        <v>0</v>
      </c>
      <c r="J555" s="98"/>
    </row>
    <row r="556" spans="1:10" s="76" customFormat="1">
      <c r="A556" s="91" t="s">
        <v>87</v>
      </c>
      <c r="B556" s="92"/>
      <c r="C556" s="93">
        <v>421011</v>
      </c>
      <c r="D556" s="94" t="s">
        <v>775</v>
      </c>
      <c r="E556" s="95" t="s">
        <v>6</v>
      </c>
      <c r="F556" s="96" t="s">
        <v>909</v>
      </c>
      <c r="G556" s="97">
        <f>IF(F556="S",IFERROR(VLOOKUP(C556,'BG 2022'!$A$5:$E$300,3,FALSE),0),0)</f>
        <v>0</v>
      </c>
      <c r="H556" s="98"/>
      <c r="I556" s="99">
        <f>IF(F556="S",IFERROR(VLOOKUP(C556,'BG 2022'!$A$5:$E$300,4,FALSE),0),0)</f>
        <v>0</v>
      </c>
      <c r="J556" s="98"/>
    </row>
    <row r="557" spans="1:10">
      <c r="A557" s="204" t="s">
        <v>87</v>
      </c>
      <c r="B557" s="205"/>
      <c r="C557" s="206">
        <v>42101101</v>
      </c>
      <c r="D557" s="207" t="s">
        <v>776</v>
      </c>
      <c r="E557" s="208" t="s">
        <v>6</v>
      </c>
      <c r="F557" s="209" t="s">
        <v>910</v>
      </c>
      <c r="G557" s="100">
        <f>IF(F557="S",IFERROR(VLOOKUP(C557,'BG 2022'!$A$5:$E$300,3,FALSE),0),0)</f>
        <v>0</v>
      </c>
      <c r="H557" s="101"/>
      <c r="I557" s="102">
        <f>IF(F557="S",IFERROR(VLOOKUP(C557,'BG 2022'!$A$5:$E$300,4,FALSE),0),0)</f>
        <v>0</v>
      </c>
      <c r="J557" s="101"/>
    </row>
    <row r="558" spans="1:10" s="76" customFormat="1">
      <c r="A558" s="91" t="s">
        <v>87</v>
      </c>
      <c r="B558" s="92"/>
      <c r="C558" s="93">
        <v>422</v>
      </c>
      <c r="D558" s="94" t="s">
        <v>777</v>
      </c>
      <c r="E558" s="95" t="s">
        <v>6</v>
      </c>
      <c r="F558" s="96" t="s">
        <v>909</v>
      </c>
      <c r="G558" s="97">
        <f>IF(F558="S",IFERROR(VLOOKUP(C558,'BG 2022'!$A$5:$E$300,3,FALSE),0),0)</f>
        <v>0</v>
      </c>
      <c r="H558" s="98"/>
      <c r="I558" s="99">
        <f>IF(F558="S",IFERROR(VLOOKUP(C558,'BG 2022'!$A$5:$E$300,4,FALSE),0),0)</f>
        <v>0</v>
      </c>
      <c r="J558" s="98"/>
    </row>
    <row r="559" spans="1:10" s="76" customFormat="1">
      <c r="A559" s="91" t="s">
        <v>87</v>
      </c>
      <c r="B559" s="92"/>
      <c r="C559" s="93">
        <v>42201</v>
      </c>
      <c r="D559" s="94" t="s">
        <v>778</v>
      </c>
      <c r="E559" s="95" t="s">
        <v>6</v>
      </c>
      <c r="F559" s="96" t="s">
        <v>909</v>
      </c>
      <c r="G559" s="97">
        <f>IF(F559="S",IFERROR(VLOOKUP(C559,'BG 2022'!$A$5:$E$300,3,FALSE),0),0)</f>
        <v>0</v>
      </c>
      <c r="H559" s="98"/>
      <c r="I559" s="99">
        <f>IF(F559="S",IFERROR(VLOOKUP(C559,'BG 2022'!$A$5:$E$300,4,FALSE),0),0)</f>
        <v>0</v>
      </c>
      <c r="J559" s="98"/>
    </row>
    <row r="560" spans="1:10" s="76" customFormat="1">
      <c r="A560" s="91" t="s">
        <v>87</v>
      </c>
      <c r="B560" s="92"/>
      <c r="C560" s="93">
        <v>422011</v>
      </c>
      <c r="D560" s="94" t="s">
        <v>779</v>
      </c>
      <c r="E560" s="95" t="s">
        <v>6</v>
      </c>
      <c r="F560" s="96" t="s">
        <v>909</v>
      </c>
      <c r="G560" s="97">
        <f>IF(F560="S",IFERROR(VLOOKUP(C560,'BG 2022'!$A$5:$E$300,3,FALSE),0),0)</f>
        <v>0</v>
      </c>
      <c r="H560" s="98"/>
      <c r="I560" s="99">
        <f>IF(F560="S",IFERROR(VLOOKUP(C560,'BG 2022'!$A$5:$E$300,4,FALSE),0),0)</f>
        <v>0</v>
      </c>
      <c r="J560" s="98"/>
    </row>
    <row r="561" spans="1:11">
      <c r="A561" s="204" t="s">
        <v>87</v>
      </c>
      <c r="B561" s="205" t="s">
        <v>275</v>
      </c>
      <c r="C561" s="206">
        <v>42201101</v>
      </c>
      <c r="D561" s="207" t="s">
        <v>988</v>
      </c>
      <c r="E561" s="208" t="s">
        <v>6</v>
      </c>
      <c r="F561" s="209" t="s">
        <v>910</v>
      </c>
      <c r="G561" s="100">
        <f>IF(F561="S",IFERROR(VLOOKUP(C561,'BG 2022'!$A$5:$E$300,3,FALSE),0),0)</f>
        <v>7807783</v>
      </c>
      <c r="H561" s="101"/>
      <c r="I561" s="102">
        <f>IF(F561="S",IFERROR(VLOOKUP(C561,'BG 2022'!$A$5:$E$300,4,FALSE),0),0)</f>
        <v>688445.52049999998</v>
      </c>
      <c r="J561" s="101"/>
    </row>
    <row r="562" spans="1:11">
      <c r="A562" s="204" t="s">
        <v>87</v>
      </c>
      <c r="B562" s="205" t="s">
        <v>275</v>
      </c>
      <c r="C562" s="206">
        <v>42201102</v>
      </c>
      <c r="D562" s="207" t="s">
        <v>989</v>
      </c>
      <c r="E562" s="208" t="s">
        <v>6</v>
      </c>
      <c r="F562" s="209" t="s">
        <v>910</v>
      </c>
      <c r="G562" s="100">
        <f>IF(F562="S",IFERROR(VLOOKUP(C562,'BG 2022'!$A$5:$E$300,3,FALSE),0),0)</f>
        <v>3350097</v>
      </c>
      <c r="H562" s="101"/>
      <c r="I562" s="102">
        <f>IF(F562="S",IFERROR(VLOOKUP(C562,'BG 2022'!$A$5:$E$300,4,FALSE),0),0)</f>
        <v>2944.53</v>
      </c>
      <c r="J562" s="101"/>
    </row>
    <row r="563" spans="1:11" s="76" customFormat="1">
      <c r="A563" s="91" t="s">
        <v>87</v>
      </c>
      <c r="B563" s="92"/>
      <c r="C563" s="93">
        <v>48</v>
      </c>
      <c r="D563" s="94" t="s">
        <v>780</v>
      </c>
      <c r="E563" s="95" t="s">
        <v>6</v>
      </c>
      <c r="F563" s="96" t="s">
        <v>909</v>
      </c>
      <c r="G563" s="97">
        <f>IF(F563="S",IFERROR(VLOOKUP(C563,'BG 2022'!$A$5:$E$300,3,FALSE),0),0)</f>
        <v>0</v>
      </c>
      <c r="H563" s="98"/>
      <c r="I563" s="99">
        <f>IF(F563="S",IFERROR(VLOOKUP(C563,'BG 2022'!$A$5:$E$300,4,FALSE),0),0)</f>
        <v>0</v>
      </c>
      <c r="J563" s="98"/>
    </row>
    <row r="564" spans="1:11" s="76" customFormat="1">
      <c r="A564" s="91" t="s">
        <v>87</v>
      </c>
      <c r="B564" s="92"/>
      <c r="C564" s="93">
        <v>481</v>
      </c>
      <c r="D564" s="94" t="s">
        <v>781</v>
      </c>
      <c r="E564" s="95" t="s">
        <v>6</v>
      </c>
      <c r="F564" s="96" t="s">
        <v>909</v>
      </c>
      <c r="G564" s="97">
        <f>IF(F564="S",IFERROR(VLOOKUP(C564,'BG 2022'!$A$5:$E$300,3,FALSE),0),0)</f>
        <v>0</v>
      </c>
      <c r="H564" s="98"/>
      <c r="I564" s="99">
        <f>IF(F564="S",IFERROR(VLOOKUP(C564,'BG 2022'!$A$5:$E$300,4,FALSE),0),0)</f>
        <v>0</v>
      </c>
      <c r="J564" s="98"/>
    </row>
    <row r="565" spans="1:11" s="76" customFormat="1">
      <c r="A565" s="91" t="s">
        <v>87</v>
      </c>
      <c r="B565" s="92"/>
      <c r="C565" s="93">
        <v>48101</v>
      </c>
      <c r="D565" s="94" t="s">
        <v>782</v>
      </c>
      <c r="E565" s="95" t="s">
        <v>6</v>
      </c>
      <c r="F565" s="96" t="s">
        <v>909</v>
      </c>
      <c r="G565" s="97">
        <f>IF(F565="S",IFERROR(VLOOKUP(C565,'BG 2022'!$A$5:$E$300,3,FALSE),0),0)</f>
        <v>0</v>
      </c>
      <c r="H565" s="98"/>
      <c r="I565" s="99">
        <f>IF(F565="S",IFERROR(VLOOKUP(C565,'BG 2022'!$A$5:$E$300,4,FALSE),0),0)</f>
        <v>0</v>
      </c>
      <c r="J565" s="98"/>
    </row>
    <row r="566" spans="1:11" s="76" customFormat="1">
      <c r="A566" s="91" t="s">
        <v>87</v>
      </c>
      <c r="B566" s="92"/>
      <c r="C566" s="93">
        <v>481011</v>
      </c>
      <c r="D566" s="94" t="s">
        <v>783</v>
      </c>
      <c r="E566" s="95" t="s">
        <v>6</v>
      </c>
      <c r="F566" s="96" t="s">
        <v>909</v>
      </c>
      <c r="G566" s="97">
        <f>IF(F566="S",IFERROR(VLOOKUP(C566,'BG 2022'!$A$5:$E$300,3,FALSE),0),0)</f>
        <v>0</v>
      </c>
      <c r="H566" s="98"/>
      <c r="I566" s="99">
        <f>IF(F566="S",IFERROR(VLOOKUP(C566,'BG 2022'!$A$5:$E$300,4,FALSE),0),0)</f>
        <v>0</v>
      </c>
      <c r="J566" s="98"/>
    </row>
    <row r="567" spans="1:11">
      <c r="A567" s="204" t="s">
        <v>87</v>
      </c>
      <c r="B567" s="205"/>
      <c r="C567" s="206">
        <v>48101101</v>
      </c>
      <c r="D567" s="207" t="s">
        <v>784</v>
      </c>
      <c r="E567" s="208" t="s">
        <v>6</v>
      </c>
      <c r="F567" s="209" t="s">
        <v>910</v>
      </c>
      <c r="G567" s="100">
        <f>IF(F567="S",IFERROR(VLOOKUP(C567,'BG 2022'!$A$5:$E$300,3,FALSE),0),0)</f>
        <v>0</v>
      </c>
      <c r="H567" s="101"/>
      <c r="I567" s="102">
        <f>IF(F567="S",IFERROR(VLOOKUP(C567,'BG 2022'!$A$5:$E$300,4,FALSE),0),0)</f>
        <v>0</v>
      </c>
      <c r="J567" s="101"/>
    </row>
    <row r="568" spans="1:11">
      <c r="A568" s="204" t="s">
        <v>87</v>
      </c>
      <c r="B568" s="205" t="s">
        <v>275</v>
      </c>
      <c r="C568" s="206">
        <v>48101102</v>
      </c>
      <c r="D568" s="207" t="s">
        <v>785</v>
      </c>
      <c r="E568" s="208" t="s">
        <v>6</v>
      </c>
      <c r="F568" s="209" t="s">
        <v>910</v>
      </c>
      <c r="G568" s="100">
        <f>IF(F568="S",IFERROR(VLOOKUP(C568,'BG 2022'!$A$5:$E$300,3,FALSE),0),0)</f>
        <v>304</v>
      </c>
      <c r="H568" s="101"/>
      <c r="I568" s="102">
        <f>IF(F568="S",IFERROR(VLOOKUP(C568,'BG 2022'!$A$5:$E$300,4,FALSE),0),0)</f>
        <v>72.23</v>
      </c>
      <c r="J568" s="101"/>
    </row>
    <row r="569" spans="1:11">
      <c r="A569" s="204" t="s">
        <v>87</v>
      </c>
      <c r="B569" s="205" t="s">
        <v>275</v>
      </c>
      <c r="C569" s="206">
        <v>48101103</v>
      </c>
      <c r="D569" s="207" t="s">
        <v>786</v>
      </c>
      <c r="E569" s="208" t="s">
        <v>6</v>
      </c>
      <c r="F569" s="209" t="s">
        <v>910</v>
      </c>
      <c r="G569" s="100">
        <f>IF(F569="S",IFERROR(VLOOKUP(C569,'BG 2022'!$A$5:$E$300,3,FALSE),0),0)</f>
        <v>45</v>
      </c>
      <c r="H569" s="101"/>
      <c r="I569" s="102">
        <f>IF(F569="S",IFERROR(VLOOKUP(C569,'BG 2022'!$A$5:$E$300,4,FALSE),0),0)</f>
        <v>0.01</v>
      </c>
      <c r="J569" s="101"/>
      <c r="K569" s="118" t="s">
        <v>1221</v>
      </c>
    </row>
    <row r="570" spans="1:11">
      <c r="A570" s="204" t="s">
        <v>87</v>
      </c>
      <c r="B570" s="205" t="s">
        <v>275</v>
      </c>
      <c r="C570" s="206">
        <v>48101104</v>
      </c>
      <c r="D570" s="207" t="s">
        <v>787</v>
      </c>
      <c r="E570" s="208" t="s">
        <v>6</v>
      </c>
      <c r="F570" s="209" t="s">
        <v>910</v>
      </c>
      <c r="G570" s="100">
        <f>IF(F570="S",IFERROR(VLOOKUP(C570,'BG 2022'!$A$5:$E$300,3,FALSE),0),0)</f>
        <v>0</v>
      </c>
      <c r="H570" s="101"/>
      <c r="I570" s="102">
        <f>IF(F570="S",IFERROR(VLOOKUP(C570,'BG 2022'!$A$5:$E$300,4,FALSE),0),0)</f>
        <v>0</v>
      </c>
      <c r="J570" s="101"/>
      <c r="K570" s="118" t="s">
        <v>1221</v>
      </c>
    </row>
    <row r="571" spans="1:11">
      <c r="A571" s="204" t="s">
        <v>87</v>
      </c>
      <c r="B571" s="205"/>
      <c r="C571" s="206">
        <v>48101105</v>
      </c>
      <c r="D571" s="207" t="s">
        <v>788</v>
      </c>
      <c r="E571" s="208" t="s">
        <v>6</v>
      </c>
      <c r="F571" s="209" t="s">
        <v>910</v>
      </c>
      <c r="G571" s="100">
        <f>IF(F571="S",IFERROR(VLOOKUP(C571,'BG 2022'!$A$5:$E$300,3,FALSE),0),0)</f>
        <v>0</v>
      </c>
      <c r="H571" s="101"/>
      <c r="I571" s="102">
        <f>IF(F571="S",IFERROR(VLOOKUP(C571,'BG 2022'!$A$5:$E$300,4,FALSE),0),0)</f>
        <v>0</v>
      </c>
      <c r="J571" s="101"/>
    </row>
    <row r="572" spans="1:11" s="76" customFormat="1">
      <c r="A572" s="91" t="s">
        <v>88</v>
      </c>
      <c r="B572" s="92"/>
      <c r="C572" s="93">
        <v>5</v>
      </c>
      <c r="D572" s="94" t="s">
        <v>71</v>
      </c>
      <c r="E572" s="95" t="s">
        <v>6</v>
      </c>
      <c r="F572" s="96" t="s">
        <v>909</v>
      </c>
      <c r="G572" s="97">
        <f>IF(F572="S",IFERROR(VLOOKUP(C572,'BG 2022'!$A$5:$E$300,3,FALSE),0),0)</f>
        <v>0</v>
      </c>
      <c r="H572" s="98"/>
      <c r="I572" s="99">
        <f>IF(F572="S",IFERROR(VLOOKUP(C572,'BG 2022'!$A$5:$E$300,4,FALSE),0),0)</f>
        <v>0</v>
      </c>
      <c r="J572" s="98"/>
    </row>
    <row r="573" spans="1:11" s="76" customFormat="1">
      <c r="A573" s="91" t="s">
        <v>88</v>
      </c>
      <c r="B573" s="92"/>
      <c r="C573" s="93">
        <v>51</v>
      </c>
      <c r="D573" s="94" t="s">
        <v>789</v>
      </c>
      <c r="E573" s="95" t="s">
        <v>6</v>
      </c>
      <c r="F573" s="96" t="s">
        <v>909</v>
      </c>
      <c r="G573" s="97">
        <f>IF(F573="S",IFERROR(VLOOKUP(C573,'BG 2022'!$A$5:$E$300,3,FALSE),0),0)</f>
        <v>0</v>
      </c>
      <c r="H573" s="98"/>
      <c r="I573" s="99">
        <f>IF(F573="S",IFERROR(VLOOKUP(C573,'BG 2022'!$A$5:$E$300,4,FALSE),0),0)</f>
        <v>0</v>
      </c>
      <c r="J573" s="98"/>
    </row>
    <row r="574" spans="1:11" s="76" customFormat="1">
      <c r="A574" s="91" t="s">
        <v>88</v>
      </c>
      <c r="B574" s="92"/>
      <c r="C574" s="93">
        <v>511</v>
      </c>
      <c r="D574" s="94" t="s">
        <v>790</v>
      </c>
      <c r="E574" s="95" t="s">
        <v>6</v>
      </c>
      <c r="F574" s="96" t="s">
        <v>909</v>
      </c>
      <c r="G574" s="97">
        <f>IF(F574="S",IFERROR(VLOOKUP(C574,'BG 2022'!$A$5:$E$300,3,FALSE),0),0)</f>
        <v>0</v>
      </c>
      <c r="H574" s="98"/>
      <c r="I574" s="99">
        <f>IF(F574="S",IFERROR(VLOOKUP(C574,'BG 2022'!$A$5:$E$300,4,FALSE),0),0)</f>
        <v>0</v>
      </c>
      <c r="J574" s="98"/>
    </row>
    <row r="575" spans="1:11" s="76" customFormat="1">
      <c r="A575" s="91" t="s">
        <v>88</v>
      </c>
      <c r="B575" s="92"/>
      <c r="C575" s="93">
        <v>51101</v>
      </c>
      <c r="D575" s="94" t="s">
        <v>791</v>
      </c>
      <c r="E575" s="95" t="s">
        <v>6</v>
      </c>
      <c r="F575" s="96" t="s">
        <v>909</v>
      </c>
      <c r="G575" s="97">
        <f>IF(F575="S",IFERROR(VLOOKUP(C575,'BG 2022'!$A$5:$E$300,3,FALSE),0),0)</f>
        <v>0</v>
      </c>
      <c r="H575" s="98"/>
      <c r="I575" s="99">
        <f>IF(F575="S",IFERROR(VLOOKUP(C575,'BG 2022'!$A$5:$E$300,4,FALSE),0),0)</f>
        <v>0</v>
      </c>
      <c r="J575" s="98"/>
    </row>
    <row r="576" spans="1:11" s="76" customFormat="1">
      <c r="A576" s="91" t="s">
        <v>88</v>
      </c>
      <c r="B576" s="92"/>
      <c r="C576" s="93">
        <v>511011</v>
      </c>
      <c r="D576" s="94" t="s">
        <v>792</v>
      </c>
      <c r="E576" s="95" t="s">
        <v>6</v>
      </c>
      <c r="F576" s="96" t="s">
        <v>909</v>
      </c>
      <c r="G576" s="97">
        <f>IF(F576="S",IFERROR(VLOOKUP(C576,'BG 2022'!$A$5:$E$300,3,FALSE),0),0)</f>
        <v>0</v>
      </c>
      <c r="H576" s="98"/>
      <c r="I576" s="99">
        <f>IF(F576="S",IFERROR(VLOOKUP(C576,'BG 2022'!$A$5:$E$300,4,FALSE),0),0)</f>
        <v>0</v>
      </c>
      <c r="J576" s="98"/>
    </row>
    <row r="577" spans="1:10">
      <c r="A577" s="204" t="s">
        <v>88</v>
      </c>
      <c r="B577" s="205"/>
      <c r="C577" s="206">
        <v>51101101</v>
      </c>
      <c r="D577" s="207" t="s">
        <v>793</v>
      </c>
      <c r="E577" s="208" t="s">
        <v>6</v>
      </c>
      <c r="F577" s="209" t="s">
        <v>910</v>
      </c>
      <c r="G577" s="100">
        <f>IF(F577="S",IFERROR(VLOOKUP(C577,'BG 2022'!$A$5:$E$300,3,FALSE),0),0)</f>
        <v>0</v>
      </c>
      <c r="H577" s="101"/>
      <c r="I577" s="102">
        <f>IF(F577="S",IFERROR(VLOOKUP(C577,'BG 2022'!$A$5:$E$300,4,FALSE),0),0)</f>
        <v>0</v>
      </c>
      <c r="J577" s="101"/>
    </row>
    <row r="578" spans="1:10">
      <c r="A578" s="204" t="s">
        <v>88</v>
      </c>
      <c r="B578" s="205"/>
      <c r="C578" s="206">
        <v>51101102</v>
      </c>
      <c r="D578" s="207" t="s">
        <v>794</v>
      </c>
      <c r="E578" s="208" t="s">
        <v>6</v>
      </c>
      <c r="F578" s="209" t="s">
        <v>910</v>
      </c>
      <c r="G578" s="100">
        <f>IF(F578="S",IFERROR(VLOOKUP(C578,'BG 2022'!$A$5:$E$300,3,FALSE),0),0)</f>
        <v>0</v>
      </c>
      <c r="H578" s="101"/>
      <c r="I578" s="102">
        <f>IF(F578="S",IFERROR(VLOOKUP(C578,'BG 2022'!$A$5:$E$300,4,FALSE),0),0)</f>
        <v>0</v>
      </c>
      <c r="J578" s="101"/>
    </row>
    <row r="579" spans="1:10" s="76" customFormat="1">
      <c r="A579" s="91" t="s">
        <v>88</v>
      </c>
      <c r="B579" s="92"/>
      <c r="C579" s="93">
        <v>511013</v>
      </c>
      <c r="D579" s="94" t="s">
        <v>795</v>
      </c>
      <c r="E579" s="95" t="s">
        <v>6</v>
      </c>
      <c r="F579" s="96" t="s">
        <v>909</v>
      </c>
      <c r="G579" s="97">
        <f>IF(F579="S",IFERROR(VLOOKUP(C579,'BG 2022'!$A$5:$E$300,3,FALSE),0),0)</f>
        <v>0</v>
      </c>
      <c r="H579" s="98"/>
      <c r="I579" s="99">
        <f>IF(F579="S",IFERROR(VLOOKUP(C579,'BG 2022'!$A$5:$E$300,4,FALSE),0),0)</f>
        <v>0</v>
      </c>
      <c r="J579" s="98"/>
    </row>
    <row r="580" spans="1:10">
      <c r="A580" s="204" t="s">
        <v>88</v>
      </c>
      <c r="B580" s="205" t="s">
        <v>1258</v>
      </c>
      <c r="C580" s="206">
        <v>51101301</v>
      </c>
      <c r="D580" s="207" t="s">
        <v>1218</v>
      </c>
      <c r="E580" s="208" t="s">
        <v>6</v>
      </c>
      <c r="F580" s="209" t="s">
        <v>910</v>
      </c>
      <c r="G580" s="100">
        <f>IF(F580="S",IFERROR(VLOOKUP(C580,'BG 2022'!$A$5:$E$300,3,FALSE),0),0)</f>
        <v>33136185</v>
      </c>
      <c r="H580" s="101"/>
      <c r="I580" s="102">
        <f>IF(F580="S",IFERROR(VLOOKUP(C580,'BG 2022'!$A$5:$E$300,4,FALSE),0),0)</f>
        <v>4798.92</v>
      </c>
      <c r="J580" s="101"/>
    </row>
    <row r="581" spans="1:10">
      <c r="A581" s="204" t="s">
        <v>88</v>
      </c>
      <c r="B581" s="205"/>
      <c r="C581" s="206">
        <v>51101302</v>
      </c>
      <c r="D581" s="207" t="s">
        <v>796</v>
      </c>
      <c r="E581" s="208" t="s">
        <v>69</v>
      </c>
      <c r="F581" s="209" t="s">
        <v>910</v>
      </c>
      <c r="G581" s="100">
        <f>IF(F581="S",IFERROR(VLOOKUP(C581,'BG 2022'!$A$5:$E$300,3,FALSE),0),0)</f>
        <v>0</v>
      </c>
      <c r="H581" s="101"/>
      <c r="I581" s="102">
        <f>IF(F581="S",IFERROR(VLOOKUP(C581,'BG 2022'!$A$5:$E$300,4,FALSE),0),0)</f>
        <v>0</v>
      </c>
      <c r="J581" s="101"/>
    </row>
    <row r="582" spans="1:10">
      <c r="A582" s="204" t="s">
        <v>88</v>
      </c>
      <c r="B582" s="205" t="s">
        <v>143</v>
      </c>
      <c r="C582" s="206">
        <v>51101303</v>
      </c>
      <c r="D582" s="207" t="s">
        <v>1219</v>
      </c>
      <c r="E582" s="208" t="s">
        <v>6</v>
      </c>
      <c r="F582" s="209" t="s">
        <v>910</v>
      </c>
      <c r="G582" s="100">
        <f>IF(F582="S",IFERROR(VLOOKUP(C582,'BG 2022'!$A$5:$E$300,3,FALSE),0),0)</f>
        <v>208029</v>
      </c>
      <c r="H582" s="101"/>
      <c r="I582" s="102">
        <f>IF(F582="S",IFERROR(VLOOKUP(C582,'BG 2022'!$A$5:$E$300,4,FALSE),0),0)</f>
        <v>29.99</v>
      </c>
      <c r="J582" s="101"/>
    </row>
    <row r="583" spans="1:10" s="76" customFormat="1">
      <c r="A583" s="91" t="s">
        <v>88</v>
      </c>
      <c r="B583" s="92"/>
      <c r="C583" s="93">
        <v>51103</v>
      </c>
      <c r="D583" s="94" t="s">
        <v>797</v>
      </c>
      <c r="E583" s="95" t="s">
        <v>6</v>
      </c>
      <c r="F583" s="96" t="s">
        <v>909</v>
      </c>
      <c r="G583" s="97">
        <f>IF(F583="S",IFERROR(VLOOKUP(C583,'BG 2022'!$A$5:$E$300,3,FALSE),0),0)</f>
        <v>0</v>
      </c>
      <c r="H583" s="98"/>
      <c r="I583" s="99">
        <f>IF(F583="S",IFERROR(VLOOKUP(C583,'BG 2022'!$A$5:$E$300,4,FALSE),0),0)</f>
        <v>0</v>
      </c>
      <c r="J583" s="98"/>
    </row>
    <row r="584" spans="1:10" s="76" customFormat="1">
      <c r="A584" s="91" t="s">
        <v>88</v>
      </c>
      <c r="B584" s="92"/>
      <c r="C584" s="93">
        <v>511031</v>
      </c>
      <c r="D584" s="94" t="s">
        <v>798</v>
      </c>
      <c r="E584" s="95" t="s">
        <v>6</v>
      </c>
      <c r="F584" s="96" t="s">
        <v>909</v>
      </c>
      <c r="G584" s="97">
        <f>IF(F584="S",IFERROR(VLOOKUP(C584,'BG 2022'!$A$5:$E$300,3,FALSE),0),0)</f>
        <v>0</v>
      </c>
      <c r="H584" s="98"/>
      <c r="I584" s="99">
        <f>IF(F584="S",IFERROR(VLOOKUP(C584,'BG 2022'!$A$5:$E$300,4,FALSE),0),0)</f>
        <v>0</v>
      </c>
      <c r="J584" s="98"/>
    </row>
    <row r="585" spans="1:10">
      <c r="A585" s="204" t="s">
        <v>88</v>
      </c>
      <c r="B585" s="205"/>
      <c r="C585" s="206">
        <v>51103101</v>
      </c>
      <c r="D585" s="207" t="s">
        <v>400</v>
      </c>
      <c r="E585" s="208" t="s">
        <v>6</v>
      </c>
      <c r="F585" s="209" t="s">
        <v>910</v>
      </c>
      <c r="G585" s="100">
        <f>IF(F585="S",IFERROR(VLOOKUP(C585,'BG 2022'!$A$5:$E$300,3,FALSE),0),0)</f>
        <v>0</v>
      </c>
      <c r="H585" s="101"/>
      <c r="I585" s="102">
        <f>IF(F585="S",IFERROR(VLOOKUP(C585,'BG 2022'!$A$5:$E$300,4,FALSE),0),0)</f>
        <v>0</v>
      </c>
      <c r="J585" s="101"/>
    </row>
    <row r="586" spans="1:10">
      <c r="A586" s="204" t="s">
        <v>88</v>
      </c>
      <c r="B586" s="205"/>
      <c r="C586" s="206">
        <v>51103102</v>
      </c>
      <c r="D586" s="207" t="s">
        <v>410</v>
      </c>
      <c r="E586" s="208" t="s">
        <v>6</v>
      </c>
      <c r="F586" s="209" t="s">
        <v>910</v>
      </c>
      <c r="G586" s="100">
        <f>IF(F586="S",IFERROR(VLOOKUP(C586,'BG 2022'!$A$5:$E$300,3,FALSE),0),0)</f>
        <v>0</v>
      </c>
      <c r="H586" s="101"/>
      <c r="I586" s="102">
        <f>IF(F586="S",IFERROR(VLOOKUP(C586,'BG 2022'!$A$5:$E$300,4,FALSE),0),0)</f>
        <v>0</v>
      </c>
      <c r="J586" s="101"/>
    </row>
    <row r="587" spans="1:10" s="76" customFormat="1">
      <c r="A587" s="91" t="s">
        <v>88</v>
      </c>
      <c r="B587" s="92"/>
      <c r="C587" s="93">
        <v>511032</v>
      </c>
      <c r="D587" s="94" t="s">
        <v>799</v>
      </c>
      <c r="E587" s="95" t="s">
        <v>6</v>
      </c>
      <c r="F587" s="96" t="s">
        <v>909</v>
      </c>
      <c r="G587" s="97">
        <f>IF(F587="S",IFERROR(VLOOKUP(C587,'BG 2022'!$A$5:$E$300,3,FALSE),0),0)</f>
        <v>0</v>
      </c>
      <c r="H587" s="98"/>
      <c r="I587" s="99">
        <f>IF(F587="S",IFERROR(VLOOKUP(C587,'BG 2022'!$A$5:$E$300,4,FALSE),0),0)</f>
        <v>0</v>
      </c>
      <c r="J587" s="98"/>
    </row>
    <row r="588" spans="1:10">
      <c r="A588" s="204" t="s">
        <v>88</v>
      </c>
      <c r="B588" s="205"/>
      <c r="C588" s="206">
        <v>51103201</v>
      </c>
      <c r="D588" s="207" t="s">
        <v>400</v>
      </c>
      <c r="E588" s="208" t="s">
        <v>6</v>
      </c>
      <c r="F588" s="209" t="s">
        <v>910</v>
      </c>
      <c r="G588" s="100">
        <f>IF(F588="S",IFERROR(VLOOKUP(C588,'BG 2022'!$A$5:$E$300,3,FALSE),0),0)</f>
        <v>0</v>
      </c>
      <c r="H588" s="101"/>
      <c r="I588" s="102">
        <f>IF(F588="S",IFERROR(VLOOKUP(C588,'BG 2022'!$A$5:$E$300,4,FALSE),0),0)</f>
        <v>0</v>
      </c>
      <c r="J588" s="101"/>
    </row>
    <row r="589" spans="1:10">
      <c r="A589" s="204" t="s">
        <v>88</v>
      </c>
      <c r="B589" s="205"/>
      <c r="C589" s="206">
        <v>51103202</v>
      </c>
      <c r="D589" s="207" t="s">
        <v>401</v>
      </c>
      <c r="E589" s="208" t="s">
        <v>69</v>
      </c>
      <c r="F589" s="209" t="s">
        <v>910</v>
      </c>
      <c r="G589" s="100">
        <f>IF(F589="S",IFERROR(VLOOKUP(C589,'BG 2022'!$A$5:$E$300,3,FALSE),0),0)</f>
        <v>0</v>
      </c>
      <c r="H589" s="101"/>
      <c r="I589" s="102">
        <f>IF(F589="S",IFERROR(VLOOKUP(C589,'BG 2022'!$A$5:$E$300,4,FALSE),0),0)</f>
        <v>0</v>
      </c>
      <c r="J589" s="101"/>
    </row>
    <row r="590" spans="1:10">
      <c r="A590" s="204" t="s">
        <v>88</v>
      </c>
      <c r="B590" s="205"/>
      <c r="C590" s="206">
        <v>51103203</v>
      </c>
      <c r="D590" s="207" t="s">
        <v>403</v>
      </c>
      <c r="E590" s="208" t="s">
        <v>6</v>
      </c>
      <c r="F590" s="209" t="s">
        <v>910</v>
      </c>
      <c r="G590" s="100">
        <f>IF(F590="S",IFERROR(VLOOKUP(C590,'BG 2022'!$A$5:$E$300,3,FALSE),0),0)</f>
        <v>0</v>
      </c>
      <c r="H590" s="101"/>
      <c r="I590" s="102">
        <f>IF(F590="S",IFERROR(VLOOKUP(C590,'BG 2022'!$A$5:$E$300,4,FALSE),0),0)</f>
        <v>0</v>
      </c>
      <c r="J590" s="101"/>
    </row>
    <row r="591" spans="1:10">
      <c r="A591" s="204" t="s">
        <v>88</v>
      </c>
      <c r="B591" s="205"/>
      <c r="C591" s="206">
        <v>51103204</v>
      </c>
      <c r="D591" s="207" t="s">
        <v>404</v>
      </c>
      <c r="E591" s="208" t="s">
        <v>69</v>
      </c>
      <c r="F591" s="209" t="s">
        <v>910</v>
      </c>
      <c r="G591" s="100">
        <f>IF(F591="S",IFERROR(VLOOKUP(C591,'BG 2022'!$A$5:$E$300,3,FALSE),0),0)</f>
        <v>0</v>
      </c>
      <c r="H591" s="101"/>
      <c r="I591" s="102">
        <f>IF(F591="S",IFERROR(VLOOKUP(C591,'BG 2022'!$A$5:$E$300,4,FALSE),0),0)</f>
        <v>0</v>
      </c>
      <c r="J591" s="101"/>
    </row>
    <row r="592" spans="1:10">
      <c r="A592" s="204" t="s">
        <v>88</v>
      </c>
      <c r="B592" s="205" t="s">
        <v>143</v>
      </c>
      <c r="C592" s="206">
        <v>51103205</v>
      </c>
      <c r="D592" s="207" t="s">
        <v>406</v>
      </c>
      <c r="E592" s="208" t="s">
        <v>6</v>
      </c>
      <c r="F592" s="209" t="s">
        <v>910</v>
      </c>
      <c r="G592" s="100">
        <f>IF(F592="S",IFERROR(VLOOKUP(C592,'BG 2022'!$A$5:$E$300,3,FALSE),0),0)</f>
        <v>9542102</v>
      </c>
      <c r="H592" s="101"/>
      <c r="I592" s="102">
        <f>IF(F592="S",IFERROR(VLOOKUP(C592,'BG 2022'!$A$5:$E$300,4,FALSE),0),0)</f>
        <v>1384.64</v>
      </c>
      <c r="J592" s="101"/>
    </row>
    <row r="593" spans="1:10">
      <c r="A593" s="204" t="s">
        <v>88</v>
      </c>
      <c r="B593" s="205"/>
      <c r="C593" s="206">
        <v>51103206</v>
      </c>
      <c r="D593" s="207" t="s">
        <v>407</v>
      </c>
      <c r="E593" s="208" t="s">
        <v>69</v>
      </c>
      <c r="F593" s="209" t="s">
        <v>910</v>
      </c>
      <c r="G593" s="100">
        <f>IF(F593="S",IFERROR(VLOOKUP(C593,'BG 2022'!$A$5:$E$300,3,FALSE),0),0)</f>
        <v>0</v>
      </c>
      <c r="H593" s="101"/>
      <c r="I593" s="102">
        <f>IF(F593="S",IFERROR(VLOOKUP(C593,'BG 2022'!$A$5:$E$300,4,FALSE),0),0)</f>
        <v>0</v>
      </c>
      <c r="J593" s="101"/>
    </row>
    <row r="594" spans="1:10">
      <c r="A594" s="204" t="s">
        <v>88</v>
      </c>
      <c r="B594" s="205"/>
      <c r="C594" s="206">
        <v>51103207</v>
      </c>
      <c r="D594" s="207" t="s">
        <v>410</v>
      </c>
      <c r="E594" s="208" t="s">
        <v>6</v>
      </c>
      <c r="F594" s="209" t="s">
        <v>910</v>
      </c>
      <c r="G594" s="100">
        <f>IF(F594="S",IFERROR(VLOOKUP(C594,'BG 2022'!$A$5:$E$300,3,FALSE),0),0)</f>
        <v>0</v>
      </c>
      <c r="H594" s="101"/>
      <c r="I594" s="102">
        <f>IF(F594="S",IFERROR(VLOOKUP(C594,'BG 2022'!$A$5:$E$300,4,FALSE),0),0)</f>
        <v>0</v>
      </c>
      <c r="J594" s="101"/>
    </row>
    <row r="595" spans="1:10">
      <c r="A595" s="204" t="s">
        <v>88</v>
      </c>
      <c r="B595" s="205"/>
      <c r="C595" s="206">
        <v>51103208</v>
      </c>
      <c r="D595" s="207" t="s">
        <v>411</v>
      </c>
      <c r="E595" s="208" t="s">
        <v>69</v>
      </c>
      <c r="F595" s="209" t="s">
        <v>910</v>
      </c>
      <c r="G595" s="100">
        <f>IF(F595="S",IFERROR(VLOOKUP(C595,'BG 2022'!$A$5:$E$300,3,FALSE),0),0)</f>
        <v>0</v>
      </c>
      <c r="H595" s="101"/>
      <c r="I595" s="102">
        <f>IF(F595="S",IFERROR(VLOOKUP(C595,'BG 2022'!$A$5:$E$300,4,FALSE),0),0)</f>
        <v>0</v>
      </c>
      <c r="J595" s="101"/>
    </row>
    <row r="596" spans="1:10">
      <c r="A596" s="204" t="s">
        <v>88</v>
      </c>
      <c r="B596" s="205"/>
      <c r="C596" s="206">
        <v>51103209</v>
      </c>
      <c r="D596" s="207" t="s">
        <v>413</v>
      </c>
      <c r="E596" s="208" t="s">
        <v>6</v>
      </c>
      <c r="F596" s="209" t="s">
        <v>910</v>
      </c>
      <c r="G596" s="100">
        <f>IF(F596="S",IFERROR(VLOOKUP(C596,'BG 2022'!$A$5:$E$300,3,FALSE),0),0)</f>
        <v>0</v>
      </c>
      <c r="H596" s="101"/>
      <c r="I596" s="102">
        <f>IF(F596="S",IFERROR(VLOOKUP(C596,'BG 2022'!$A$5:$E$300,4,FALSE),0),0)</f>
        <v>0</v>
      </c>
      <c r="J596" s="101"/>
    </row>
    <row r="597" spans="1:10">
      <c r="A597" s="204" t="s">
        <v>88</v>
      </c>
      <c r="B597" s="205"/>
      <c r="C597" s="206">
        <v>51103210</v>
      </c>
      <c r="D597" s="207" t="s">
        <v>414</v>
      </c>
      <c r="E597" s="208" t="s">
        <v>69</v>
      </c>
      <c r="F597" s="209" t="s">
        <v>910</v>
      </c>
      <c r="G597" s="100">
        <f>IF(F597="S",IFERROR(VLOOKUP(C597,'BG 2022'!$A$5:$E$300,3,FALSE),0),0)</f>
        <v>0</v>
      </c>
      <c r="H597" s="101"/>
      <c r="I597" s="102">
        <f>IF(F597="S",IFERROR(VLOOKUP(C597,'BG 2022'!$A$5:$E$300,4,FALSE),0),0)</f>
        <v>0</v>
      </c>
      <c r="J597" s="101"/>
    </row>
    <row r="598" spans="1:10">
      <c r="A598" s="204" t="s">
        <v>88</v>
      </c>
      <c r="B598" s="205"/>
      <c r="C598" s="206">
        <v>51103211</v>
      </c>
      <c r="D598" s="207" t="s">
        <v>548</v>
      </c>
      <c r="E598" s="208" t="s">
        <v>6</v>
      </c>
      <c r="F598" s="209" t="s">
        <v>910</v>
      </c>
      <c r="G598" s="100">
        <f>IF(F598="S",IFERROR(VLOOKUP(C598,'BG 2022'!$A$5:$E$300,3,FALSE),0),0)</f>
        <v>0</v>
      </c>
      <c r="H598" s="101"/>
      <c r="I598" s="102">
        <f>IF(F598="S",IFERROR(VLOOKUP(C598,'BG 2022'!$A$5:$E$300,4,FALSE),0),0)</f>
        <v>0</v>
      </c>
      <c r="J598" s="101"/>
    </row>
    <row r="599" spans="1:10">
      <c r="A599" s="204" t="s">
        <v>88</v>
      </c>
      <c r="B599" s="205"/>
      <c r="C599" s="206">
        <v>51103212</v>
      </c>
      <c r="D599" s="207" t="s">
        <v>549</v>
      </c>
      <c r="E599" s="208" t="s">
        <v>69</v>
      </c>
      <c r="F599" s="209" t="s">
        <v>910</v>
      </c>
      <c r="G599" s="100">
        <f>IF(F599="S",IFERROR(VLOOKUP(C599,'BG 2022'!$A$5:$E$300,3,FALSE),0),0)</f>
        <v>0</v>
      </c>
      <c r="H599" s="101"/>
      <c r="I599" s="102">
        <f>IF(F599="S",IFERROR(VLOOKUP(C599,'BG 2022'!$A$5:$E$300,4,FALSE),0),0)</f>
        <v>0</v>
      </c>
      <c r="J599" s="101"/>
    </row>
    <row r="600" spans="1:10">
      <c r="A600" s="204" t="s">
        <v>88</v>
      </c>
      <c r="B600" s="205"/>
      <c r="C600" s="206">
        <v>51103213</v>
      </c>
      <c r="D600" s="207" t="s">
        <v>743</v>
      </c>
      <c r="E600" s="208" t="s">
        <v>6</v>
      </c>
      <c r="F600" s="209" t="s">
        <v>910</v>
      </c>
      <c r="G600" s="100">
        <f>IF(F600="S",IFERROR(VLOOKUP(C600,'BG 2022'!$A$5:$E$300,3,FALSE),0),0)</f>
        <v>0</v>
      </c>
      <c r="H600" s="101"/>
      <c r="I600" s="102">
        <f>IF(F600="S",IFERROR(VLOOKUP(C600,'BG 2022'!$A$5:$E$300,4,FALSE),0),0)</f>
        <v>0</v>
      </c>
      <c r="J600" s="101"/>
    </row>
    <row r="601" spans="1:10">
      <c r="A601" s="204" t="s">
        <v>88</v>
      </c>
      <c r="B601" s="205"/>
      <c r="C601" s="206">
        <v>51103214</v>
      </c>
      <c r="D601" s="207" t="s">
        <v>744</v>
      </c>
      <c r="E601" s="208" t="s">
        <v>69</v>
      </c>
      <c r="F601" s="209" t="s">
        <v>910</v>
      </c>
      <c r="G601" s="100">
        <f>IF(F601="S",IFERROR(VLOOKUP(C601,'BG 2022'!$A$5:$E$300,3,FALSE),0),0)</f>
        <v>0</v>
      </c>
      <c r="H601" s="101"/>
      <c r="I601" s="102">
        <f>IF(F601="S",IFERROR(VLOOKUP(C601,'BG 2022'!$A$5:$E$300,4,FALSE),0),0)</f>
        <v>0</v>
      </c>
      <c r="J601" s="101"/>
    </row>
    <row r="602" spans="1:10">
      <c r="A602" s="204" t="s">
        <v>88</v>
      </c>
      <c r="B602" s="205"/>
      <c r="C602" s="206">
        <v>51103215</v>
      </c>
      <c r="D602" s="207" t="s">
        <v>745</v>
      </c>
      <c r="E602" s="208" t="s">
        <v>6</v>
      </c>
      <c r="F602" s="209" t="s">
        <v>910</v>
      </c>
      <c r="G602" s="100">
        <f>IF(F602="S",IFERROR(VLOOKUP(C602,'BG 2022'!$A$5:$E$300,3,FALSE),0),0)</f>
        <v>0</v>
      </c>
      <c r="H602" s="101"/>
      <c r="I602" s="102">
        <f>IF(F602="S",IFERROR(VLOOKUP(C602,'BG 2022'!$A$5:$E$300,4,FALSE),0),0)</f>
        <v>0</v>
      </c>
      <c r="J602" s="101"/>
    </row>
    <row r="603" spans="1:10">
      <c r="A603" s="204" t="s">
        <v>88</v>
      </c>
      <c r="B603" s="205"/>
      <c r="C603" s="206">
        <v>51103216</v>
      </c>
      <c r="D603" s="207" t="s">
        <v>746</v>
      </c>
      <c r="E603" s="208" t="s">
        <v>69</v>
      </c>
      <c r="F603" s="209" t="s">
        <v>910</v>
      </c>
      <c r="G603" s="100">
        <f>IF(F603="S",IFERROR(VLOOKUP(C603,'BG 2022'!$A$5:$E$300,3,FALSE),0),0)</f>
        <v>0</v>
      </c>
      <c r="H603" s="101"/>
      <c r="I603" s="102">
        <f>IF(F603="S",IFERROR(VLOOKUP(C603,'BG 2022'!$A$5:$E$300,4,FALSE),0),0)</f>
        <v>0</v>
      </c>
      <c r="J603" s="101"/>
    </row>
    <row r="604" spans="1:10">
      <c r="A604" s="204" t="s">
        <v>88</v>
      </c>
      <c r="B604" s="205"/>
      <c r="C604" s="206">
        <v>51103217</v>
      </c>
      <c r="D604" s="207" t="s">
        <v>747</v>
      </c>
      <c r="E604" s="208" t="s">
        <v>6</v>
      </c>
      <c r="F604" s="209" t="s">
        <v>910</v>
      </c>
      <c r="G604" s="100">
        <f>IF(F604="S",IFERROR(VLOOKUP(C604,'BG 2022'!$A$5:$E$300,3,FALSE),0),0)</f>
        <v>0</v>
      </c>
      <c r="H604" s="101"/>
      <c r="I604" s="102">
        <f>IF(F604="S",IFERROR(VLOOKUP(C604,'BG 2022'!$A$5:$E$300,4,FALSE),0),0)</f>
        <v>0</v>
      </c>
      <c r="J604" s="101"/>
    </row>
    <row r="605" spans="1:10">
      <c r="A605" s="204" t="s">
        <v>88</v>
      </c>
      <c r="B605" s="205"/>
      <c r="C605" s="206">
        <v>51103218</v>
      </c>
      <c r="D605" s="207" t="s">
        <v>748</v>
      </c>
      <c r="E605" s="208" t="s">
        <v>69</v>
      </c>
      <c r="F605" s="209" t="s">
        <v>910</v>
      </c>
      <c r="G605" s="100">
        <f>IF(F605="S",IFERROR(VLOOKUP(C605,'BG 2022'!$A$5:$E$300,3,FALSE),0),0)</f>
        <v>0</v>
      </c>
      <c r="H605" s="101"/>
      <c r="I605" s="102">
        <f>IF(F605="S",IFERROR(VLOOKUP(C605,'BG 2022'!$A$5:$E$300,4,FALSE),0),0)</f>
        <v>0</v>
      </c>
      <c r="J605" s="101"/>
    </row>
    <row r="606" spans="1:10">
      <c r="A606" s="204" t="s">
        <v>88</v>
      </c>
      <c r="B606" s="205"/>
      <c r="C606" s="206">
        <v>51103219</v>
      </c>
      <c r="D606" s="207" t="s">
        <v>749</v>
      </c>
      <c r="E606" s="208" t="s">
        <v>6</v>
      </c>
      <c r="F606" s="209" t="s">
        <v>910</v>
      </c>
      <c r="G606" s="100">
        <f>IF(F606="S",IFERROR(VLOOKUP(C606,'BG 2022'!$A$5:$E$300,3,FALSE),0),0)</f>
        <v>0</v>
      </c>
      <c r="H606" s="101"/>
      <c r="I606" s="102">
        <f>IF(F606="S",IFERROR(VLOOKUP(C606,'BG 2022'!$A$5:$E$300,4,FALSE),0),0)</f>
        <v>0</v>
      </c>
      <c r="J606" s="101"/>
    </row>
    <row r="607" spans="1:10">
      <c r="A607" s="204" t="s">
        <v>88</v>
      </c>
      <c r="B607" s="205"/>
      <c r="C607" s="206">
        <v>51103220</v>
      </c>
      <c r="D607" s="207" t="s">
        <v>750</v>
      </c>
      <c r="E607" s="208" t="s">
        <v>69</v>
      </c>
      <c r="F607" s="209" t="s">
        <v>910</v>
      </c>
      <c r="G607" s="100">
        <f>IF(F607="S",IFERROR(VLOOKUP(C607,'BG 2022'!$A$5:$E$300,3,FALSE),0),0)</f>
        <v>0</v>
      </c>
      <c r="H607" s="101"/>
      <c r="I607" s="102">
        <f>IF(F607="S",IFERROR(VLOOKUP(C607,'BG 2022'!$A$5:$E$300,4,FALSE),0),0)</f>
        <v>0</v>
      </c>
      <c r="J607" s="101"/>
    </row>
    <row r="608" spans="1:10">
      <c r="A608" s="204" t="s">
        <v>88</v>
      </c>
      <c r="B608" s="205"/>
      <c r="C608" s="206">
        <v>51103221</v>
      </c>
      <c r="D608" s="207" t="s">
        <v>751</v>
      </c>
      <c r="E608" s="208" t="s">
        <v>6</v>
      </c>
      <c r="F608" s="209" t="s">
        <v>910</v>
      </c>
      <c r="G608" s="100">
        <f>IF(F608="S",IFERROR(VLOOKUP(C608,'BG 2022'!$A$5:$E$300,3,FALSE),0),0)</f>
        <v>0</v>
      </c>
      <c r="H608" s="101"/>
      <c r="I608" s="102">
        <f>IF(F608="S",IFERROR(VLOOKUP(C608,'BG 2022'!$A$5:$E$300,4,FALSE),0),0)</f>
        <v>0</v>
      </c>
      <c r="J608" s="101"/>
    </row>
    <row r="609" spans="1:11">
      <c r="A609" s="204" t="s">
        <v>88</v>
      </c>
      <c r="B609" s="205"/>
      <c r="C609" s="206">
        <v>51103222</v>
      </c>
      <c r="D609" s="207" t="s">
        <v>752</v>
      </c>
      <c r="E609" s="208" t="s">
        <v>69</v>
      </c>
      <c r="F609" s="209" t="s">
        <v>910</v>
      </c>
      <c r="G609" s="100">
        <f>IF(F609="S",IFERROR(VLOOKUP(C609,'BG 2022'!$A$5:$E$300,3,FALSE),0),0)</f>
        <v>0</v>
      </c>
      <c r="H609" s="101"/>
      <c r="I609" s="102">
        <f>IF(F609="S",IFERROR(VLOOKUP(C609,'BG 2022'!$A$5:$E$300,4,FALSE),0),0)</f>
        <v>0</v>
      </c>
      <c r="J609" s="101"/>
    </row>
    <row r="610" spans="1:11">
      <c r="A610" s="204" t="s">
        <v>88</v>
      </c>
      <c r="B610" s="205"/>
      <c r="C610" s="206">
        <v>51103223</v>
      </c>
      <c r="D610" s="207" t="s">
        <v>753</v>
      </c>
      <c r="E610" s="208" t="s">
        <v>6</v>
      </c>
      <c r="F610" s="209" t="s">
        <v>910</v>
      </c>
      <c r="G610" s="100">
        <f>IF(F610="S",IFERROR(VLOOKUP(C610,'BG 2022'!$A$5:$E$300,3,FALSE),0),0)</f>
        <v>0</v>
      </c>
      <c r="H610" s="101"/>
      <c r="I610" s="102">
        <f>IF(F610="S",IFERROR(VLOOKUP(C610,'BG 2022'!$A$5:$E$300,4,FALSE),0),0)</f>
        <v>0</v>
      </c>
      <c r="J610" s="101"/>
    </row>
    <row r="611" spans="1:11">
      <c r="A611" s="204" t="s">
        <v>88</v>
      </c>
      <c r="B611" s="205"/>
      <c r="C611" s="206">
        <v>51103224</v>
      </c>
      <c r="D611" s="207" t="s">
        <v>754</v>
      </c>
      <c r="E611" s="208" t="s">
        <v>69</v>
      </c>
      <c r="F611" s="209" t="s">
        <v>910</v>
      </c>
      <c r="G611" s="100">
        <f>IF(F611="S",IFERROR(VLOOKUP(C611,'BG 2022'!$A$5:$E$300,3,FALSE),0),0)</f>
        <v>0</v>
      </c>
      <c r="H611" s="101"/>
      <c r="I611" s="102">
        <f>IF(F611="S",IFERROR(VLOOKUP(C611,'BG 2022'!$A$5:$E$300,4,FALSE),0),0)</f>
        <v>0</v>
      </c>
      <c r="J611" s="101"/>
    </row>
    <row r="612" spans="1:11">
      <c r="A612" s="204" t="s">
        <v>88</v>
      </c>
      <c r="B612" s="205"/>
      <c r="C612" s="206">
        <v>51103229</v>
      </c>
      <c r="D612" s="207" t="s">
        <v>800</v>
      </c>
      <c r="E612" s="208" t="s">
        <v>6</v>
      </c>
      <c r="F612" s="209" t="s">
        <v>910</v>
      </c>
      <c r="G612" s="100">
        <f>IF(F612="S",IFERROR(VLOOKUP(C612,'BG 2022'!$A$5:$E$300,3,FALSE),0),0)</f>
        <v>0</v>
      </c>
      <c r="H612" s="101"/>
      <c r="I612" s="102">
        <f>IF(F612="S",IFERROR(VLOOKUP(C612,'BG 2022'!$A$5:$E$300,4,FALSE),0),0)</f>
        <v>0</v>
      </c>
      <c r="J612" s="101"/>
    </row>
    <row r="613" spans="1:11">
      <c r="A613" s="204" t="s">
        <v>88</v>
      </c>
      <c r="B613" s="205"/>
      <c r="C613" s="206">
        <v>51103230</v>
      </c>
      <c r="D613" s="207" t="s">
        <v>397</v>
      </c>
      <c r="E613" s="208" t="s">
        <v>69</v>
      </c>
      <c r="F613" s="209" t="s">
        <v>910</v>
      </c>
      <c r="G613" s="100">
        <f>IF(F613="S",IFERROR(VLOOKUP(C613,'BG 2022'!$A$5:$E$300,3,FALSE),0),0)</f>
        <v>0</v>
      </c>
      <c r="H613" s="101"/>
      <c r="I613" s="102">
        <f>IF(F613="S",IFERROR(VLOOKUP(C613,'BG 2022'!$A$5:$E$300,4,FALSE),0),0)</f>
        <v>0</v>
      </c>
      <c r="J613" s="101"/>
    </row>
    <row r="614" spans="1:11">
      <c r="A614" s="204" t="s">
        <v>88</v>
      </c>
      <c r="B614" s="205"/>
      <c r="C614" s="206">
        <v>51103231</v>
      </c>
      <c r="D614" s="207" t="s">
        <v>801</v>
      </c>
      <c r="E614" s="208" t="s">
        <v>6</v>
      </c>
      <c r="F614" s="209" t="s">
        <v>910</v>
      </c>
      <c r="G614" s="100">
        <f>IF(F614="S",IFERROR(VLOOKUP(C614,'BG 2022'!$A$5:$E$300,3,FALSE),0),0)</f>
        <v>0</v>
      </c>
      <c r="H614" s="101"/>
      <c r="I614" s="102">
        <f>IF(F614="S",IFERROR(VLOOKUP(C614,'BG 2022'!$A$5:$E$300,4,FALSE),0),0)</f>
        <v>0</v>
      </c>
      <c r="J614" s="101"/>
    </row>
    <row r="615" spans="1:11" s="76" customFormat="1">
      <c r="A615" s="91" t="s">
        <v>88</v>
      </c>
      <c r="B615" s="92"/>
      <c r="C615" s="93">
        <v>511033</v>
      </c>
      <c r="D615" s="94" t="s">
        <v>802</v>
      </c>
      <c r="E615" s="95" t="s">
        <v>6</v>
      </c>
      <c r="F615" s="96" t="s">
        <v>909</v>
      </c>
      <c r="G615" s="97">
        <f>IF(F615="S",IFERROR(VLOOKUP(C615,'BG 2022'!$A$5:$E$300,3,FALSE),0),0)</f>
        <v>0</v>
      </c>
      <c r="H615" s="98"/>
      <c r="I615" s="99">
        <f>IF(F615="S",IFERROR(VLOOKUP(C615,'BG 2022'!$A$5:$E$300,4,FALSE),0),0)</f>
        <v>0</v>
      </c>
      <c r="J615" s="98"/>
    </row>
    <row r="616" spans="1:11">
      <c r="A616" s="204" t="s">
        <v>88</v>
      </c>
      <c r="B616" s="205"/>
      <c r="C616" s="206">
        <v>51103301</v>
      </c>
      <c r="D616" s="207" t="s">
        <v>400</v>
      </c>
      <c r="E616" s="208" t="s">
        <v>6</v>
      </c>
      <c r="F616" s="209" t="s">
        <v>910</v>
      </c>
      <c r="G616" s="100">
        <f>IF(F616="S",IFERROR(VLOOKUP(C616,'BG 2022'!$A$5:$E$300,3,FALSE),0),0)</f>
        <v>0</v>
      </c>
      <c r="H616" s="101"/>
      <c r="I616" s="102">
        <f>IF(F616="S",IFERROR(VLOOKUP(C616,'BG 2022'!$A$5:$E$300,4,FALSE),0),0)</f>
        <v>0</v>
      </c>
      <c r="J616" s="101"/>
    </row>
    <row r="617" spans="1:11">
      <c r="A617" s="204" t="s">
        <v>88</v>
      </c>
      <c r="B617" s="205"/>
      <c r="C617" s="206">
        <v>51103302</v>
      </c>
      <c r="D617" s="207" t="s">
        <v>401</v>
      </c>
      <c r="E617" s="208" t="s">
        <v>69</v>
      </c>
      <c r="F617" s="209" t="s">
        <v>910</v>
      </c>
      <c r="G617" s="100">
        <f>IF(F617="S",IFERROR(VLOOKUP(C617,'BG 2022'!$A$5:$E$300,3,FALSE),0),0)</f>
        <v>0</v>
      </c>
      <c r="H617" s="101"/>
      <c r="I617" s="102">
        <f>IF(F617="S",IFERROR(VLOOKUP(C617,'BG 2022'!$A$5:$E$300,4,FALSE),0),0)</f>
        <v>0</v>
      </c>
      <c r="J617" s="101"/>
    </row>
    <row r="618" spans="1:11">
      <c r="A618" s="204" t="s">
        <v>88</v>
      </c>
      <c r="B618" s="205"/>
      <c r="C618" s="206">
        <v>51103303</v>
      </c>
      <c r="D618" s="207" t="s">
        <v>403</v>
      </c>
      <c r="E618" s="208" t="s">
        <v>6</v>
      </c>
      <c r="F618" s="209" t="s">
        <v>910</v>
      </c>
      <c r="G618" s="100">
        <f>IF(F618="S",IFERROR(VLOOKUP(C618,'BG 2022'!$A$5:$E$300,3,FALSE),0),0)</f>
        <v>0</v>
      </c>
      <c r="H618" s="101"/>
      <c r="I618" s="102">
        <f>IF(F618="S",IFERROR(VLOOKUP(C618,'BG 2022'!$A$5:$E$300,4,FALSE),0),0)</f>
        <v>0</v>
      </c>
      <c r="J618" s="101"/>
    </row>
    <row r="619" spans="1:11">
      <c r="A619" s="204" t="s">
        <v>88</v>
      </c>
      <c r="B619" s="205"/>
      <c r="C619" s="206">
        <v>51103304</v>
      </c>
      <c r="D619" s="207" t="s">
        <v>404</v>
      </c>
      <c r="E619" s="208" t="s">
        <v>69</v>
      </c>
      <c r="F619" s="209" t="s">
        <v>910</v>
      </c>
      <c r="G619" s="100">
        <f>IF(F619="S",IFERROR(VLOOKUP(C619,'BG 2022'!$A$5:$E$300,3,FALSE),0),0)</f>
        <v>0</v>
      </c>
      <c r="H619" s="101"/>
      <c r="I619" s="102">
        <f>IF(F619="S",IFERROR(VLOOKUP(C619,'BG 2022'!$A$5:$E$300,4,FALSE),0),0)</f>
        <v>0</v>
      </c>
      <c r="J619" s="101"/>
    </row>
    <row r="620" spans="1:11">
      <c r="A620" s="204" t="s">
        <v>88</v>
      </c>
      <c r="B620" s="205" t="s">
        <v>271</v>
      </c>
      <c r="C620" s="206">
        <v>51103305</v>
      </c>
      <c r="D620" s="207" t="s">
        <v>406</v>
      </c>
      <c r="E620" s="208" t="s">
        <v>6</v>
      </c>
      <c r="F620" s="209" t="s">
        <v>910</v>
      </c>
      <c r="G620" s="100">
        <f>IF(F620="S",IFERROR(VLOOKUP(C620,'BG 2022'!$A$5:$E$300,3,FALSE),0),0)</f>
        <v>0</v>
      </c>
      <c r="H620" s="101"/>
      <c r="I620" s="102">
        <f>IF(F620="S",IFERROR(VLOOKUP(C620,'BG 2022'!$A$5:$E$300,4,FALSE),0),0)</f>
        <v>0</v>
      </c>
      <c r="J620" s="101"/>
      <c r="K620" s="118" t="s">
        <v>1221</v>
      </c>
    </row>
    <row r="621" spans="1:11">
      <c r="A621" s="204" t="s">
        <v>88</v>
      </c>
      <c r="B621" s="205"/>
      <c r="C621" s="206">
        <v>51103306</v>
      </c>
      <c r="D621" s="207" t="s">
        <v>407</v>
      </c>
      <c r="E621" s="208" t="s">
        <v>69</v>
      </c>
      <c r="F621" s="209" t="s">
        <v>910</v>
      </c>
      <c r="G621" s="100">
        <f>IF(F621="S",IFERROR(VLOOKUP(C621,'BG 2022'!$A$5:$E$300,3,FALSE),0),0)</f>
        <v>0</v>
      </c>
      <c r="H621" s="101"/>
      <c r="I621" s="102">
        <f>IF(F621="S",IFERROR(VLOOKUP(C621,'BG 2022'!$A$5:$E$300,4,FALSE),0),0)</f>
        <v>0</v>
      </c>
      <c r="J621" s="101"/>
    </row>
    <row r="622" spans="1:11">
      <c r="A622" s="204" t="s">
        <v>88</v>
      </c>
      <c r="B622" s="205"/>
      <c r="C622" s="206">
        <v>51103307</v>
      </c>
      <c r="D622" s="207" t="s">
        <v>410</v>
      </c>
      <c r="E622" s="208" t="s">
        <v>6</v>
      </c>
      <c r="F622" s="209" t="s">
        <v>910</v>
      </c>
      <c r="G622" s="100">
        <f>IF(F622="S",IFERROR(VLOOKUP(C622,'BG 2022'!$A$5:$E$300,3,FALSE),0),0)</f>
        <v>0</v>
      </c>
      <c r="H622" s="101"/>
      <c r="I622" s="102">
        <f>IF(F622="S",IFERROR(VLOOKUP(C622,'BG 2022'!$A$5:$E$300,4,FALSE),0),0)</f>
        <v>0</v>
      </c>
      <c r="J622" s="101"/>
    </row>
    <row r="623" spans="1:11">
      <c r="A623" s="204" t="s">
        <v>88</v>
      </c>
      <c r="B623" s="205"/>
      <c r="C623" s="206">
        <v>51103308</v>
      </c>
      <c r="D623" s="207" t="s">
        <v>411</v>
      </c>
      <c r="E623" s="208" t="s">
        <v>69</v>
      </c>
      <c r="F623" s="209" t="s">
        <v>910</v>
      </c>
      <c r="G623" s="100">
        <f>IF(F623="S",IFERROR(VLOOKUP(C623,'BG 2022'!$A$5:$E$300,3,FALSE),0),0)</f>
        <v>0</v>
      </c>
      <c r="H623" s="101"/>
      <c r="I623" s="102">
        <f>IF(F623="S",IFERROR(VLOOKUP(C623,'BG 2022'!$A$5:$E$300,4,FALSE),0),0)</f>
        <v>0</v>
      </c>
      <c r="J623" s="101"/>
    </row>
    <row r="624" spans="1:11">
      <c r="A624" s="204" t="s">
        <v>88</v>
      </c>
      <c r="B624" s="205"/>
      <c r="C624" s="206">
        <v>51103309</v>
      </c>
      <c r="D624" s="207" t="s">
        <v>413</v>
      </c>
      <c r="E624" s="208" t="s">
        <v>6</v>
      </c>
      <c r="F624" s="209" t="s">
        <v>910</v>
      </c>
      <c r="G624" s="100">
        <f>IF(F624="S",IFERROR(VLOOKUP(C624,'BG 2022'!$A$5:$E$300,3,FALSE),0),0)</f>
        <v>0</v>
      </c>
      <c r="H624" s="101"/>
      <c r="I624" s="102">
        <f>IF(F624="S",IFERROR(VLOOKUP(C624,'BG 2022'!$A$5:$E$300,4,FALSE),0),0)</f>
        <v>0</v>
      </c>
      <c r="J624" s="101"/>
    </row>
    <row r="625" spans="1:10">
      <c r="A625" s="204" t="s">
        <v>88</v>
      </c>
      <c r="B625" s="205"/>
      <c r="C625" s="206">
        <v>51103310</v>
      </c>
      <c r="D625" s="207" t="s">
        <v>414</v>
      </c>
      <c r="E625" s="208" t="s">
        <v>69</v>
      </c>
      <c r="F625" s="209" t="s">
        <v>910</v>
      </c>
      <c r="G625" s="100">
        <f>IF(F625="S",IFERROR(VLOOKUP(C625,'BG 2022'!$A$5:$E$300,3,FALSE),0),0)</f>
        <v>0</v>
      </c>
      <c r="H625" s="101"/>
      <c r="I625" s="102">
        <f>IF(F625="S",IFERROR(VLOOKUP(C625,'BG 2022'!$A$5:$E$300,4,FALSE),0),0)</f>
        <v>0</v>
      </c>
      <c r="J625" s="101"/>
    </row>
    <row r="626" spans="1:10">
      <c r="A626" s="204" t="s">
        <v>88</v>
      </c>
      <c r="B626" s="205"/>
      <c r="C626" s="206">
        <v>51103311</v>
      </c>
      <c r="D626" s="207" t="s">
        <v>803</v>
      </c>
      <c r="E626" s="208" t="s">
        <v>6</v>
      </c>
      <c r="F626" s="209" t="s">
        <v>910</v>
      </c>
      <c r="G626" s="100">
        <f>IF(F626="S",IFERROR(VLOOKUP(C626,'BG 2022'!$A$5:$E$300,3,FALSE),0),0)</f>
        <v>0</v>
      </c>
      <c r="H626" s="101"/>
      <c r="I626" s="102">
        <f>IF(F626="S",IFERROR(VLOOKUP(C626,'BG 2022'!$A$5:$E$300,4,FALSE),0),0)</f>
        <v>0</v>
      </c>
      <c r="J626" s="101"/>
    </row>
    <row r="627" spans="1:10">
      <c r="A627" s="204" t="s">
        <v>88</v>
      </c>
      <c r="B627" s="205"/>
      <c r="C627" s="206">
        <v>51103312</v>
      </c>
      <c r="D627" s="207" t="s">
        <v>549</v>
      </c>
      <c r="E627" s="208" t="s">
        <v>69</v>
      </c>
      <c r="F627" s="209" t="s">
        <v>910</v>
      </c>
      <c r="G627" s="100">
        <f>IF(F627="S",IFERROR(VLOOKUP(C627,'BG 2022'!$A$5:$E$300,3,FALSE),0),0)</f>
        <v>0</v>
      </c>
      <c r="H627" s="101"/>
      <c r="I627" s="102">
        <f>IF(F627="S",IFERROR(VLOOKUP(C627,'BG 2022'!$A$5:$E$300,4,FALSE),0),0)</f>
        <v>0</v>
      </c>
      <c r="J627" s="101"/>
    </row>
    <row r="628" spans="1:10">
      <c r="A628" s="204" t="s">
        <v>88</v>
      </c>
      <c r="B628" s="205"/>
      <c r="C628" s="206">
        <v>51103313</v>
      </c>
      <c r="D628" s="207" t="s">
        <v>417</v>
      </c>
      <c r="E628" s="208" t="s">
        <v>6</v>
      </c>
      <c r="F628" s="209" t="s">
        <v>910</v>
      </c>
      <c r="G628" s="100">
        <f>IF(F628="S",IFERROR(VLOOKUP(C628,'BG 2022'!$A$5:$E$300,3,FALSE),0),0)</f>
        <v>0</v>
      </c>
      <c r="H628" s="101"/>
      <c r="I628" s="102">
        <f>IF(F628="S",IFERROR(VLOOKUP(C628,'BG 2022'!$A$5:$E$300,4,FALSE),0),0)</f>
        <v>0</v>
      </c>
      <c r="J628" s="101"/>
    </row>
    <row r="629" spans="1:10">
      <c r="A629" s="204" t="s">
        <v>88</v>
      </c>
      <c r="B629" s="205"/>
      <c r="C629" s="206">
        <v>51103314</v>
      </c>
      <c r="D629" s="207" t="s">
        <v>418</v>
      </c>
      <c r="E629" s="208" t="s">
        <v>69</v>
      </c>
      <c r="F629" s="209" t="s">
        <v>910</v>
      </c>
      <c r="G629" s="100">
        <f>IF(F629="S",IFERROR(VLOOKUP(C629,'BG 2022'!$A$5:$E$300,3,FALSE),0),0)</f>
        <v>0</v>
      </c>
      <c r="H629" s="101"/>
      <c r="I629" s="102">
        <f>IF(F629="S",IFERROR(VLOOKUP(C629,'BG 2022'!$A$5:$E$300,4,FALSE),0),0)</f>
        <v>0</v>
      </c>
      <c r="J629" s="101"/>
    </row>
    <row r="630" spans="1:10">
      <c r="A630" s="204" t="s">
        <v>88</v>
      </c>
      <c r="B630" s="205"/>
      <c r="C630" s="206">
        <v>51103315</v>
      </c>
      <c r="D630" s="207" t="s">
        <v>420</v>
      </c>
      <c r="E630" s="208" t="s">
        <v>6</v>
      </c>
      <c r="F630" s="209" t="s">
        <v>910</v>
      </c>
      <c r="G630" s="100">
        <f>IF(F630="S",IFERROR(VLOOKUP(C630,'BG 2022'!$A$5:$E$300,3,FALSE),0),0)</f>
        <v>0</v>
      </c>
      <c r="H630" s="101"/>
      <c r="I630" s="102">
        <f>IF(F630="S",IFERROR(VLOOKUP(C630,'BG 2022'!$A$5:$E$300,4,FALSE),0),0)</f>
        <v>0</v>
      </c>
      <c r="J630" s="101"/>
    </row>
    <row r="631" spans="1:10">
      <c r="A631" s="204" t="s">
        <v>88</v>
      </c>
      <c r="B631" s="205"/>
      <c r="C631" s="206">
        <v>51103316</v>
      </c>
      <c r="D631" s="207" t="s">
        <v>550</v>
      </c>
      <c r="E631" s="208" t="s">
        <v>69</v>
      </c>
      <c r="F631" s="209" t="s">
        <v>910</v>
      </c>
      <c r="G631" s="100">
        <f>IF(F631="S",IFERROR(VLOOKUP(C631,'BG 2022'!$A$5:$E$300,3,FALSE),0),0)</f>
        <v>0</v>
      </c>
      <c r="H631" s="101"/>
      <c r="I631" s="102">
        <f>IF(F631="S",IFERROR(VLOOKUP(C631,'BG 2022'!$A$5:$E$300,4,FALSE),0),0)</f>
        <v>0</v>
      </c>
      <c r="J631" s="101"/>
    </row>
    <row r="632" spans="1:10">
      <c r="A632" s="204" t="s">
        <v>88</v>
      </c>
      <c r="B632" s="205" t="s">
        <v>143</v>
      </c>
      <c r="C632" s="206">
        <v>51103317</v>
      </c>
      <c r="D632" s="207" t="s">
        <v>423</v>
      </c>
      <c r="E632" s="208" t="s">
        <v>6</v>
      </c>
      <c r="F632" s="209" t="s">
        <v>910</v>
      </c>
      <c r="G632" s="100">
        <f>IF(F632="S",IFERROR(VLOOKUP(C632,'BG 2022'!$A$5:$E$300,3,FALSE),0),0)</f>
        <v>1840016</v>
      </c>
      <c r="H632" s="101"/>
      <c r="I632" s="102">
        <f>IF(F632="S",IFERROR(VLOOKUP(C632,'BG 2022'!$A$5:$E$300,4,FALSE),0),0)</f>
        <v>418.18999999999875</v>
      </c>
      <c r="J632" s="101"/>
    </row>
    <row r="633" spans="1:10">
      <c r="A633" s="204" t="s">
        <v>88</v>
      </c>
      <c r="B633" s="205"/>
      <c r="C633" s="206">
        <v>51103318</v>
      </c>
      <c r="D633" s="207" t="s">
        <v>424</v>
      </c>
      <c r="E633" s="208" t="s">
        <v>69</v>
      </c>
      <c r="F633" s="209" t="s">
        <v>910</v>
      </c>
      <c r="G633" s="100">
        <f>IF(F633="S",IFERROR(VLOOKUP(C633,'BG 2022'!$A$5:$E$300,3,FALSE),0),0)</f>
        <v>0</v>
      </c>
      <c r="H633" s="101"/>
      <c r="I633" s="102">
        <f>IF(F633="S",IFERROR(VLOOKUP(C633,'BG 2022'!$A$5:$E$300,4,FALSE),0),0)</f>
        <v>0</v>
      </c>
      <c r="J633" s="101"/>
    </row>
    <row r="634" spans="1:10">
      <c r="A634" s="204" t="s">
        <v>88</v>
      </c>
      <c r="B634" s="205"/>
      <c r="C634" s="206">
        <v>51103319</v>
      </c>
      <c r="D634" s="207" t="s">
        <v>551</v>
      </c>
      <c r="E634" s="208" t="s">
        <v>6</v>
      </c>
      <c r="F634" s="209" t="s">
        <v>910</v>
      </c>
      <c r="G634" s="100">
        <f>IF(F634="S",IFERROR(VLOOKUP(C634,'BG 2022'!$A$5:$E$300,3,FALSE),0),0)</f>
        <v>0</v>
      </c>
      <c r="H634" s="101"/>
      <c r="I634" s="102">
        <f>IF(F634="S",IFERROR(VLOOKUP(C634,'BG 2022'!$A$5:$E$300,4,FALSE),0),0)</f>
        <v>0</v>
      </c>
      <c r="J634" s="101"/>
    </row>
    <row r="635" spans="1:10">
      <c r="A635" s="204" t="s">
        <v>88</v>
      </c>
      <c r="B635" s="205"/>
      <c r="C635" s="206">
        <v>51103320</v>
      </c>
      <c r="D635" s="207" t="s">
        <v>427</v>
      </c>
      <c r="E635" s="208" t="s">
        <v>69</v>
      </c>
      <c r="F635" s="209" t="s">
        <v>910</v>
      </c>
      <c r="G635" s="100">
        <f>IF(F635="S",IFERROR(VLOOKUP(C635,'BG 2022'!$A$5:$E$300,3,FALSE),0),0)</f>
        <v>0</v>
      </c>
      <c r="H635" s="101"/>
      <c r="I635" s="102">
        <f>IF(F635="S",IFERROR(VLOOKUP(C635,'BG 2022'!$A$5:$E$300,4,FALSE),0),0)</f>
        <v>0</v>
      </c>
      <c r="J635" s="101"/>
    </row>
    <row r="636" spans="1:10">
      <c r="A636" s="204" t="s">
        <v>88</v>
      </c>
      <c r="B636" s="205"/>
      <c r="C636" s="206">
        <v>51103321</v>
      </c>
      <c r="D636" s="207" t="s">
        <v>429</v>
      </c>
      <c r="E636" s="208" t="s">
        <v>6</v>
      </c>
      <c r="F636" s="209" t="s">
        <v>910</v>
      </c>
      <c r="G636" s="100">
        <f>IF(F636="S",IFERROR(VLOOKUP(C636,'BG 2022'!$A$5:$E$300,3,FALSE),0),0)</f>
        <v>0</v>
      </c>
      <c r="H636" s="101"/>
      <c r="I636" s="102">
        <f>IF(F636="S",IFERROR(VLOOKUP(C636,'BG 2022'!$A$5:$E$300,4,FALSE),0),0)</f>
        <v>0</v>
      </c>
      <c r="J636" s="101"/>
    </row>
    <row r="637" spans="1:10">
      <c r="A637" s="204" t="s">
        <v>88</v>
      </c>
      <c r="B637" s="205"/>
      <c r="C637" s="206">
        <v>51103322</v>
      </c>
      <c r="D637" s="207" t="s">
        <v>430</v>
      </c>
      <c r="E637" s="208" t="s">
        <v>69</v>
      </c>
      <c r="F637" s="209" t="s">
        <v>910</v>
      </c>
      <c r="G637" s="100">
        <f>IF(F637="S",IFERROR(VLOOKUP(C637,'BG 2022'!$A$5:$E$300,3,FALSE),0),0)</f>
        <v>0</v>
      </c>
      <c r="H637" s="101"/>
      <c r="I637" s="102">
        <f>IF(F637="S",IFERROR(VLOOKUP(C637,'BG 2022'!$A$5:$E$300,4,FALSE),0),0)</f>
        <v>0</v>
      </c>
      <c r="J637" s="101"/>
    </row>
    <row r="638" spans="1:10">
      <c r="A638" s="204" t="s">
        <v>88</v>
      </c>
      <c r="B638" s="205"/>
      <c r="C638" s="206">
        <v>51103323</v>
      </c>
      <c r="D638" s="207" t="s">
        <v>804</v>
      </c>
      <c r="E638" s="208" t="s">
        <v>6</v>
      </c>
      <c r="F638" s="209" t="s">
        <v>910</v>
      </c>
      <c r="G638" s="100">
        <f>IF(F638="S",IFERROR(VLOOKUP(C638,'BG 2022'!$A$5:$E$300,3,FALSE),0),0)</f>
        <v>0</v>
      </c>
      <c r="H638" s="101"/>
      <c r="I638" s="102">
        <f>IF(F638="S",IFERROR(VLOOKUP(C638,'BG 2022'!$A$5:$E$300,4,FALSE),0),0)</f>
        <v>0</v>
      </c>
      <c r="J638" s="101"/>
    </row>
    <row r="639" spans="1:10">
      <c r="A639" s="204" t="s">
        <v>88</v>
      </c>
      <c r="B639" s="205"/>
      <c r="C639" s="206">
        <v>51103324</v>
      </c>
      <c r="D639" s="207" t="s">
        <v>553</v>
      </c>
      <c r="E639" s="208" t="s">
        <v>69</v>
      </c>
      <c r="F639" s="209" t="s">
        <v>910</v>
      </c>
      <c r="G639" s="100">
        <f>IF(F639="S",IFERROR(VLOOKUP(C639,'BG 2022'!$A$5:$E$300,3,FALSE),0),0)</f>
        <v>0</v>
      </c>
      <c r="H639" s="101"/>
      <c r="I639" s="102">
        <f>IF(F639="S",IFERROR(VLOOKUP(C639,'BG 2022'!$A$5:$E$300,4,FALSE),0),0)</f>
        <v>0</v>
      </c>
      <c r="J639" s="101"/>
    </row>
    <row r="640" spans="1:10">
      <c r="A640" s="204" t="s">
        <v>88</v>
      </c>
      <c r="B640" s="205"/>
      <c r="C640" s="206">
        <v>51103329</v>
      </c>
      <c r="D640" s="207" t="s">
        <v>805</v>
      </c>
      <c r="E640" s="208" t="s">
        <v>6</v>
      </c>
      <c r="F640" s="209" t="s">
        <v>910</v>
      </c>
      <c r="G640" s="100">
        <f>IF(F640="S",IFERROR(VLOOKUP(C640,'BG 2022'!$A$5:$E$300,3,FALSE),0),0)</f>
        <v>0</v>
      </c>
      <c r="H640" s="101"/>
      <c r="I640" s="102">
        <f>IF(F640="S",IFERROR(VLOOKUP(C640,'BG 2022'!$A$5:$E$300,4,FALSE),0),0)</f>
        <v>0</v>
      </c>
      <c r="J640" s="101"/>
    </row>
    <row r="641" spans="1:10">
      <c r="A641" s="204" t="s">
        <v>88</v>
      </c>
      <c r="B641" s="205"/>
      <c r="C641" s="206">
        <v>51103330</v>
      </c>
      <c r="D641" s="207" t="s">
        <v>755</v>
      </c>
      <c r="E641" s="208" t="s">
        <v>69</v>
      </c>
      <c r="F641" s="209" t="s">
        <v>910</v>
      </c>
      <c r="G641" s="100">
        <f>IF(F641="S",IFERROR(VLOOKUP(C641,'BG 2022'!$A$5:$E$300,3,FALSE),0),0)</f>
        <v>0</v>
      </c>
      <c r="H641" s="101"/>
      <c r="I641" s="102">
        <f>IF(F641="S",IFERROR(VLOOKUP(C641,'BG 2022'!$A$5:$E$300,4,FALSE),0),0)</f>
        <v>0</v>
      </c>
      <c r="J641" s="101"/>
    </row>
    <row r="642" spans="1:10">
      <c r="A642" s="204" t="s">
        <v>88</v>
      </c>
      <c r="B642" s="205"/>
      <c r="C642" s="206">
        <v>51103331</v>
      </c>
      <c r="D642" s="207" t="s">
        <v>806</v>
      </c>
      <c r="E642" s="208" t="s">
        <v>6</v>
      </c>
      <c r="F642" s="209" t="s">
        <v>910</v>
      </c>
      <c r="G642" s="100">
        <f>IF(F642="S",IFERROR(VLOOKUP(C642,'BG 2022'!$A$5:$E$300,3,FALSE),0),0)</f>
        <v>0</v>
      </c>
      <c r="H642" s="101"/>
      <c r="I642" s="102">
        <f>IF(F642="S",IFERROR(VLOOKUP(C642,'BG 2022'!$A$5:$E$300,4,FALSE),0),0)</f>
        <v>0</v>
      </c>
      <c r="J642" s="101"/>
    </row>
    <row r="643" spans="1:10">
      <c r="A643" s="204" t="s">
        <v>88</v>
      </c>
      <c r="B643" s="205"/>
      <c r="C643" s="206">
        <v>51103332</v>
      </c>
      <c r="D643" s="207" t="s">
        <v>807</v>
      </c>
      <c r="E643" s="208" t="s">
        <v>69</v>
      </c>
      <c r="F643" s="209" t="s">
        <v>910</v>
      </c>
      <c r="G643" s="100">
        <f>IF(F643="S",IFERROR(VLOOKUP(C643,'BG 2022'!$A$5:$E$300,3,FALSE),0),0)</f>
        <v>0</v>
      </c>
      <c r="H643" s="101"/>
      <c r="I643" s="102">
        <f>IF(F643="S",IFERROR(VLOOKUP(C643,'BG 2022'!$A$5:$E$300,4,FALSE),0),0)</f>
        <v>0</v>
      </c>
      <c r="J643" s="101"/>
    </row>
    <row r="644" spans="1:10" s="76" customFormat="1">
      <c r="A644" s="91" t="s">
        <v>88</v>
      </c>
      <c r="B644" s="92"/>
      <c r="C644" s="93">
        <v>511034</v>
      </c>
      <c r="D644" s="94" t="s">
        <v>808</v>
      </c>
      <c r="E644" s="95" t="s">
        <v>6</v>
      </c>
      <c r="F644" s="96" t="s">
        <v>909</v>
      </c>
      <c r="G644" s="186">
        <f>IF(F644="S",IFERROR(VLOOKUP(C644,'BG 2022'!$A$5:$E$300,3,FALSE),0),0)</f>
        <v>0</v>
      </c>
      <c r="H644" s="98"/>
      <c r="I644" s="99">
        <f>IF(F644="S",IFERROR(VLOOKUP(C644,'BG 2022'!$A$5:$E$300,4,FALSE),0),0)</f>
        <v>0</v>
      </c>
      <c r="J644" s="98"/>
    </row>
    <row r="645" spans="1:10">
      <c r="A645" s="204" t="s">
        <v>88</v>
      </c>
      <c r="B645" s="205"/>
      <c r="C645" s="206">
        <v>51103401</v>
      </c>
      <c r="D645" s="207" t="s">
        <v>809</v>
      </c>
      <c r="E645" s="208" t="s">
        <v>6</v>
      </c>
      <c r="F645" s="209" t="s">
        <v>910</v>
      </c>
      <c r="G645" s="100">
        <f>IF(F645="S",IFERROR(VLOOKUP(C645,'BG 2022'!$A$5:$E$300,3,FALSE),0),0)</f>
        <v>0</v>
      </c>
      <c r="H645" s="101"/>
      <c r="I645" s="102">
        <f>IF(F645="S",IFERROR(VLOOKUP(C645,'BG 2022'!$A$5:$E$300,4,FALSE),0),0)</f>
        <v>0</v>
      </c>
      <c r="J645" s="101"/>
    </row>
    <row r="646" spans="1:10">
      <c r="A646" s="204" t="s">
        <v>88</v>
      </c>
      <c r="B646" s="205"/>
      <c r="C646" s="206">
        <v>51103402</v>
      </c>
      <c r="D646" s="207" t="s">
        <v>810</v>
      </c>
      <c r="E646" s="208" t="s">
        <v>69</v>
      </c>
      <c r="F646" s="209" t="s">
        <v>910</v>
      </c>
      <c r="G646" s="100">
        <f>IF(F646="S",IFERROR(VLOOKUP(C646,'BG 2022'!$A$5:$E$300,3,FALSE),0),0)</f>
        <v>0</v>
      </c>
      <c r="H646" s="101"/>
      <c r="I646" s="102">
        <f>IF(F646="S",IFERROR(VLOOKUP(C646,'BG 2022'!$A$5:$E$300,4,FALSE),0),0)</f>
        <v>0</v>
      </c>
      <c r="J646" s="101"/>
    </row>
    <row r="647" spans="1:10" s="76" customFormat="1">
      <c r="A647" s="91" t="s">
        <v>88</v>
      </c>
      <c r="B647" s="92"/>
      <c r="C647" s="93">
        <v>51104</v>
      </c>
      <c r="D647" s="94" t="s">
        <v>811</v>
      </c>
      <c r="E647" s="95" t="s">
        <v>6</v>
      </c>
      <c r="F647" s="96" t="s">
        <v>909</v>
      </c>
      <c r="G647" s="186">
        <f>IF(F647="S",IFERROR(VLOOKUP(C647,'BG 2022'!$A$5:$E$300,3,FALSE),0),0)</f>
        <v>0</v>
      </c>
      <c r="H647" s="98"/>
      <c r="I647" s="99">
        <f>IF(F647="S",IFERROR(VLOOKUP(C647,'BG 2022'!$A$5:$E$300,4,FALSE),0),0)</f>
        <v>0</v>
      </c>
      <c r="J647" s="98"/>
    </row>
    <row r="648" spans="1:10" s="76" customFormat="1">
      <c r="A648" s="91" t="s">
        <v>88</v>
      </c>
      <c r="B648" s="92"/>
      <c r="C648" s="93">
        <v>511041</v>
      </c>
      <c r="D648" s="94" t="s">
        <v>812</v>
      </c>
      <c r="E648" s="95" t="s">
        <v>6</v>
      </c>
      <c r="F648" s="96" t="s">
        <v>909</v>
      </c>
      <c r="G648" s="186">
        <f>IF(F648="S",IFERROR(VLOOKUP(C648,'BG 2022'!$A$5:$E$300,3,FALSE),0),0)</f>
        <v>0</v>
      </c>
      <c r="H648" s="98"/>
      <c r="I648" s="99">
        <f>IF(F648="S",IFERROR(VLOOKUP(C648,'BG 2022'!$A$5:$E$300,4,FALSE),0),0)</f>
        <v>0</v>
      </c>
      <c r="J648" s="98"/>
    </row>
    <row r="649" spans="1:10">
      <c r="A649" s="204" t="s">
        <v>88</v>
      </c>
      <c r="B649" s="205" t="s">
        <v>1258</v>
      </c>
      <c r="C649" s="206">
        <v>51104101</v>
      </c>
      <c r="D649" s="207" t="s">
        <v>1232</v>
      </c>
      <c r="E649" s="208" t="s">
        <v>6</v>
      </c>
      <c r="F649" s="209" t="s">
        <v>910</v>
      </c>
      <c r="G649" s="100">
        <f>IF(F649="S",IFERROR(VLOOKUP(C649,'BG 2022'!$A$5:$E$300,3,FALSE),0),0)</f>
        <v>1981150</v>
      </c>
      <c r="H649" s="101"/>
      <c r="I649" s="102">
        <f>IF(F649="S",IFERROR(VLOOKUP(C649,'BG 2022'!$A$5:$E$300,4,FALSE),0),0)</f>
        <v>283.95999999999998</v>
      </c>
      <c r="J649" s="101"/>
    </row>
    <row r="650" spans="1:10">
      <c r="A650" s="204" t="s">
        <v>88</v>
      </c>
      <c r="B650" s="205"/>
      <c r="C650" s="206">
        <v>51104102</v>
      </c>
      <c r="D650" s="207" t="s">
        <v>813</v>
      </c>
      <c r="E650" s="208" t="s">
        <v>69</v>
      </c>
      <c r="F650" s="209" t="s">
        <v>910</v>
      </c>
      <c r="G650" s="100">
        <f>IF(F650="S",IFERROR(VLOOKUP(C650,'BG 2022'!$A$5:$E$300,3,FALSE),0),0)</f>
        <v>0</v>
      </c>
      <c r="H650" s="101"/>
      <c r="I650" s="102">
        <f>IF(F650="S",IFERROR(VLOOKUP(C650,'BG 2022'!$A$5:$E$300,4,FALSE),0),0)</f>
        <v>0</v>
      </c>
      <c r="J650" s="101"/>
    </row>
    <row r="651" spans="1:10" s="76" customFormat="1">
      <c r="A651" s="91" t="s">
        <v>88</v>
      </c>
      <c r="B651" s="92"/>
      <c r="C651" s="93">
        <v>51105</v>
      </c>
      <c r="D651" s="94" t="s">
        <v>1207</v>
      </c>
      <c r="E651" s="95" t="s">
        <v>6</v>
      </c>
      <c r="F651" s="96" t="s">
        <v>909</v>
      </c>
      <c r="G651" s="186">
        <f>IF(F651="S",IFERROR(VLOOKUP(C651,'BG 2022'!$A$5:$E$300,3,FALSE),0),0)</f>
        <v>0</v>
      </c>
      <c r="H651" s="98"/>
      <c r="I651" s="99">
        <f>IF(F651="S",IFERROR(VLOOKUP(C651,'BG 2022'!$A$5:$E$300,4,FALSE),0),0)</f>
        <v>0</v>
      </c>
      <c r="J651" s="98"/>
    </row>
    <row r="652" spans="1:10" s="76" customFormat="1">
      <c r="A652" s="91" t="s">
        <v>88</v>
      </c>
      <c r="B652" s="92"/>
      <c r="C652" s="93">
        <v>511051</v>
      </c>
      <c r="D652" s="94" t="s">
        <v>1208</v>
      </c>
      <c r="E652" s="95" t="s">
        <v>6</v>
      </c>
      <c r="F652" s="96" t="s">
        <v>909</v>
      </c>
      <c r="G652" s="186">
        <f>IF(F652="S",IFERROR(VLOOKUP(C652,'BG 2022'!$A$5:$E$300,3,FALSE),0),0)</f>
        <v>0</v>
      </c>
      <c r="H652" s="98"/>
      <c r="I652" s="99">
        <f>IF(F652="S",IFERROR(VLOOKUP(C652,'BG 2022'!$A$5:$E$300,4,FALSE),0),0)</f>
        <v>0</v>
      </c>
      <c r="J652" s="98"/>
    </row>
    <row r="653" spans="1:10">
      <c r="A653" s="204" t="s">
        <v>88</v>
      </c>
      <c r="B653" s="205" t="s">
        <v>143</v>
      </c>
      <c r="C653" s="206">
        <v>51105101</v>
      </c>
      <c r="D653" s="207" t="s">
        <v>1235</v>
      </c>
      <c r="E653" s="208" t="s">
        <v>6</v>
      </c>
      <c r="F653" s="209" t="s">
        <v>910</v>
      </c>
      <c r="G653" s="100">
        <f>IF(F653="S",IFERROR(VLOOKUP(C653,'BG 2022'!$A$5:$E$300,3,FALSE),0),0)</f>
        <v>238871</v>
      </c>
      <c r="H653" s="101"/>
      <c r="I653" s="102">
        <f>IF(F653="S",IFERROR(VLOOKUP(C653,'BG 2022'!$A$5:$E$300,4,FALSE),0),0)</f>
        <v>34.379999999999995</v>
      </c>
      <c r="J653" s="101"/>
    </row>
    <row r="654" spans="1:10" s="76" customFormat="1">
      <c r="A654" s="91" t="s">
        <v>88</v>
      </c>
      <c r="B654" s="92"/>
      <c r="C654" s="93">
        <v>512</v>
      </c>
      <c r="D654" s="94" t="s">
        <v>814</v>
      </c>
      <c r="E654" s="95" t="s">
        <v>6</v>
      </c>
      <c r="F654" s="96" t="s">
        <v>909</v>
      </c>
      <c r="G654" s="186">
        <f>IF(F654="S",IFERROR(VLOOKUP(C654,'BG 2022'!$A$5:$E$300,3,FALSE),0),0)</f>
        <v>0</v>
      </c>
      <c r="H654" s="98"/>
      <c r="I654" s="99">
        <f>IF(F654="S",IFERROR(VLOOKUP(C654,'BG 2022'!$A$5:$E$300,4,FALSE),0),0)</f>
        <v>0</v>
      </c>
      <c r="J654" s="98"/>
    </row>
    <row r="655" spans="1:10" s="76" customFormat="1">
      <c r="A655" s="91" t="s">
        <v>88</v>
      </c>
      <c r="B655" s="92"/>
      <c r="C655" s="93">
        <v>51201</v>
      </c>
      <c r="D655" s="94" t="s">
        <v>815</v>
      </c>
      <c r="E655" s="95" t="s">
        <v>6</v>
      </c>
      <c r="F655" s="96" t="s">
        <v>909</v>
      </c>
      <c r="G655" s="186">
        <f>IF(F655="S",IFERROR(VLOOKUP(C655,'BG 2022'!$A$5:$E$300,3,FALSE),0),0)</f>
        <v>0</v>
      </c>
      <c r="H655" s="98"/>
      <c r="I655" s="99">
        <f>IF(F655="S",IFERROR(VLOOKUP(C655,'BG 2022'!$A$5:$E$300,4,FALSE),0),0)</f>
        <v>0</v>
      </c>
      <c r="J655" s="98"/>
    </row>
    <row r="656" spans="1:10" s="76" customFormat="1">
      <c r="A656" s="91" t="s">
        <v>88</v>
      </c>
      <c r="B656" s="92"/>
      <c r="C656" s="93">
        <v>512011</v>
      </c>
      <c r="D656" s="94" t="s">
        <v>816</v>
      </c>
      <c r="E656" s="95" t="s">
        <v>6</v>
      </c>
      <c r="F656" s="96" t="s">
        <v>909</v>
      </c>
      <c r="G656" s="186">
        <f>IF(F656="S",IFERROR(VLOOKUP(C656,'BG 2022'!$A$5:$E$300,3,FALSE),0),0)</f>
        <v>0</v>
      </c>
      <c r="H656" s="98"/>
      <c r="I656" s="99">
        <f>IF(F656="S",IFERROR(VLOOKUP(C656,'BG 2022'!$A$5:$E$300,4,FALSE),0),0)</f>
        <v>0</v>
      </c>
      <c r="J656" s="98"/>
    </row>
    <row r="657" spans="1:11">
      <c r="A657" s="204" t="s">
        <v>88</v>
      </c>
      <c r="B657" s="205" t="s">
        <v>1259</v>
      </c>
      <c r="C657" s="206">
        <v>51201101</v>
      </c>
      <c r="D657" s="207" t="s">
        <v>1222</v>
      </c>
      <c r="E657" s="208" t="s">
        <v>6</v>
      </c>
      <c r="F657" s="209" t="s">
        <v>910</v>
      </c>
      <c r="G657" s="100">
        <f>IF(F657="S",IFERROR(VLOOKUP(C657,'BG 2022'!$A$5:$E$300,3,FALSE),0),0)</f>
        <v>88300001</v>
      </c>
      <c r="H657" s="101"/>
      <c r="I657" s="102">
        <f>IF(F657="S",IFERROR(VLOOKUP(C657,'BG 2022'!$A$5:$E$300,4,FALSE),0),0)</f>
        <v>12799.41</v>
      </c>
      <c r="J657" s="101"/>
    </row>
    <row r="658" spans="1:11">
      <c r="A658" s="204" t="s">
        <v>88</v>
      </c>
      <c r="B658" s="205"/>
      <c r="C658" s="206">
        <v>51201102</v>
      </c>
      <c r="D658" s="207" t="s">
        <v>817</v>
      </c>
      <c r="E658" s="208" t="s">
        <v>6</v>
      </c>
      <c r="F658" s="209" t="s">
        <v>910</v>
      </c>
      <c r="G658" s="100">
        <f>IF(F658="S",IFERROR(VLOOKUP(C658,'BG 2022'!$A$5:$E$300,3,FALSE),0),0)</f>
        <v>0</v>
      </c>
      <c r="H658" s="101"/>
      <c r="I658" s="102">
        <f>IF(F658="S",IFERROR(VLOOKUP(C658,'BG 2022'!$A$5:$E$300,4,FALSE),0),0)</f>
        <v>0</v>
      </c>
      <c r="J658" s="101"/>
    </row>
    <row r="659" spans="1:11">
      <c r="A659" s="204" t="s">
        <v>88</v>
      </c>
      <c r="B659" s="205"/>
      <c r="C659" s="206">
        <v>51201103</v>
      </c>
      <c r="D659" s="207" t="s">
        <v>818</v>
      </c>
      <c r="E659" s="208" t="s">
        <v>6</v>
      </c>
      <c r="F659" s="209" t="s">
        <v>910</v>
      </c>
      <c r="G659" s="100">
        <f>IF(F659="S",IFERROR(VLOOKUP(C659,'BG 2022'!$A$5:$E$300,3,FALSE),0),0)</f>
        <v>0</v>
      </c>
      <c r="H659" s="101"/>
      <c r="I659" s="102">
        <f>IF(F659="S",IFERROR(VLOOKUP(C659,'BG 2022'!$A$5:$E$300,4,FALSE),0),0)</f>
        <v>0</v>
      </c>
      <c r="J659" s="101"/>
    </row>
    <row r="660" spans="1:11">
      <c r="A660" s="204" t="s">
        <v>88</v>
      </c>
      <c r="B660" s="205" t="s">
        <v>271</v>
      </c>
      <c r="C660" s="206">
        <v>51201104</v>
      </c>
      <c r="D660" s="207" t="s">
        <v>819</v>
      </c>
      <c r="E660" s="208" t="s">
        <v>6</v>
      </c>
      <c r="F660" s="209" t="s">
        <v>910</v>
      </c>
      <c r="G660" s="100">
        <f>IF(F660="S",IFERROR(VLOOKUP(C660,'BG 2022'!$A$5:$E$300,3,FALSE),0),0)</f>
        <v>72000</v>
      </c>
      <c r="H660" s="101"/>
      <c r="I660" s="102">
        <f>IF(F660="S",IFERROR(VLOOKUP(C660,'BG 2022'!$A$5:$E$300,4,FALSE),0),0)</f>
        <v>10.45</v>
      </c>
      <c r="J660" s="101"/>
      <c r="K660" s="118" t="s">
        <v>1221</v>
      </c>
    </row>
    <row r="661" spans="1:11">
      <c r="A661" s="204" t="s">
        <v>88</v>
      </c>
      <c r="B661" s="205"/>
      <c r="C661" s="206">
        <v>51201105</v>
      </c>
      <c r="D661" s="207" t="s">
        <v>820</v>
      </c>
      <c r="E661" s="208" t="s">
        <v>6</v>
      </c>
      <c r="F661" s="209" t="s">
        <v>910</v>
      </c>
      <c r="G661" s="100">
        <f>IF(F661="S",IFERROR(VLOOKUP(C661,'BG 2022'!$A$5:$E$300,3,FALSE),0),0)</f>
        <v>0</v>
      </c>
      <c r="H661" s="101"/>
      <c r="I661" s="102">
        <f>IF(F661="S",IFERROR(VLOOKUP(C661,'BG 2022'!$A$5:$E$300,4,FALSE),0),0)</f>
        <v>0</v>
      </c>
      <c r="J661" s="101"/>
    </row>
    <row r="662" spans="1:11">
      <c r="A662" s="204" t="s">
        <v>88</v>
      </c>
      <c r="B662" s="205"/>
      <c r="C662" s="206">
        <v>51201106</v>
      </c>
      <c r="D662" s="207" t="s">
        <v>821</v>
      </c>
      <c r="E662" s="208" t="s">
        <v>6</v>
      </c>
      <c r="F662" s="209" t="s">
        <v>910</v>
      </c>
      <c r="G662" s="100">
        <f>IF(F662="S",IFERROR(VLOOKUP(C662,'BG 2022'!$A$5:$E$300,3,FALSE),0),0)</f>
        <v>0</v>
      </c>
      <c r="H662" s="101"/>
      <c r="I662" s="102">
        <f>IF(F662="S",IFERROR(VLOOKUP(C662,'BG 2022'!$A$5:$E$300,4,FALSE),0),0)</f>
        <v>0</v>
      </c>
      <c r="J662" s="101"/>
    </row>
    <row r="663" spans="1:11" s="76" customFormat="1">
      <c r="A663" s="91" t="s">
        <v>88</v>
      </c>
      <c r="B663" s="92"/>
      <c r="C663" s="93">
        <v>513</v>
      </c>
      <c r="D663" s="94" t="s">
        <v>822</v>
      </c>
      <c r="E663" s="95" t="s">
        <v>6</v>
      </c>
      <c r="F663" s="96" t="s">
        <v>909</v>
      </c>
      <c r="G663" s="186">
        <f>IF(F663="S",IFERROR(VLOOKUP(C663,'BG 2022'!$A$5:$E$300,3,FALSE),0),0)</f>
        <v>0</v>
      </c>
      <c r="H663" s="98"/>
      <c r="I663" s="99">
        <f>IF(F663="S",IFERROR(VLOOKUP(C663,'BG 2022'!$A$5:$E$300,4,FALSE),0),0)</f>
        <v>0</v>
      </c>
      <c r="J663" s="98"/>
    </row>
    <row r="664" spans="1:11" s="76" customFormat="1">
      <c r="A664" s="91" t="s">
        <v>88</v>
      </c>
      <c r="B664" s="92"/>
      <c r="C664" s="93">
        <v>51301</v>
      </c>
      <c r="D664" s="94" t="s">
        <v>823</v>
      </c>
      <c r="E664" s="95" t="s">
        <v>6</v>
      </c>
      <c r="F664" s="96" t="s">
        <v>909</v>
      </c>
      <c r="G664" s="186">
        <f>IF(F664="S",IFERROR(VLOOKUP(C664,'BG 2022'!$A$5:$E$300,3,FALSE),0),0)</f>
        <v>0</v>
      </c>
      <c r="H664" s="98"/>
      <c r="I664" s="99">
        <f>IF(F664="S",IFERROR(VLOOKUP(C664,'BG 2022'!$A$5:$E$300,4,FALSE),0),0)</f>
        <v>0</v>
      </c>
      <c r="J664" s="98"/>
    </row>
    <row r="665" spans="1:11" s="76" customFormat="1">
      <c r="A665" s="91" t="s">
        <v>88</v>
      </c>
      <c r="B665" s="92"/>
      <c r="C665" s="93">
        <v>513011</v>
      </c>
      <c r="D665" s="94" t="s">
        <v>824</v>
      </c>
      <c r="E665" s="95" t="s">
        <v>6</v>
      </c>
      <c r="F665" s="96" t="s">
        <v>909</v>
      </c>
      <c r="G665" s="186">
        <f>IF(F665="S",IFERROR(VLOOKUP(C665,'BG 2022'!$A$5:$E$300,3,FALSE),0),0)</f>
        <v>0</v>
      </c>
      <c r="H665" s="98"/>
      <c r="I665" s="99">
        <f>IF(F665="S",IFERROR(VLOOKUP(C665,'BG 2022'!$A$5:$E$300,4,FALSE),0),0)</f>
        <v>0</v>
      </c>
      <c r="J665" s="98"/>
    </row>
    <row r="666" spans="1:11">
      <c r="A666" s="204" t="s">
        <v>88</v>
      </c>
      <c r="B666" s="205" t="s">
        <v>1258</v>
      </c>
      <c r="C666" s="206">
        <v>51301101</v>
      </c>
      <c r="D666" s="207" t="s">
        <v>969</v>
      </c>
      <c r="E666" s="208" t="s">
        <v>6</v>
      </c>
      <c r="F666" s="209" t="s">
        <v>910</v>
      </c>
      <c r="G666" s="100">
        <f>IF(F666="S",IFERROR(VLOOKUP(C666,'BG 2022'!$A$5:$E$300,3,FALSE),0),0)</f>
        <v>505195383</v>
      </c>
      <c r="H666" s="101"/>
      <c r="I666" s="102">
        <f>IF(F666="S",IFERROR(VLOOKUP(C666,'BG 2022'!$A$5:$E$300,4,FALSE),0),0)</f>
        <v>73100.33</v>
      </c>
      <c r="J666" s="101"/>
    </row>
    <row r="667" spans="1:11">
      <c r="A667" s="204" t="s">
        <v>88</v>
      </c>
      <c r="B667" s="205" t="s">
        <v>269</v>
      </c>
      <c r="C667" s="206">
        <v>51301102</v>
      </c>
      <c r="D667" s="207" t="s">
        <v>825</v>
      </c>
      <c r="E667" s="208" t="s">
        <v>6</v>
      </c>
      <c r="F667" s="209" t="s">
        <v>910</v>
      </c>
      <c r="G667" s="100">
        <f>IF(F667="S",IFERROR(VLOOKUP(C667,'BG 2022'!$A$5:$E$300,3,FALSE),0),0)</f>
        <v>0</v>
      </c>
      <c r="H667" s="101"/>
      <c r="I667" s="102">
        <f>IF(F667="S",IFERROR(VLOOKUP(C667,'BG 2022'!$A$5:$E$300,4,FALSE),0),0)</f>
        <v>0</v>
      </c>
      <c r="J667" s="101"/>
    </row>
    <row r="668" spans="1:11">
      <c r="A668" s="204" t="s">
        <v>88</v>
      </c>
      <c r="B668" s="205" t="s">
        <v>269</v>
      </c>
      <c r="C668" s="206">
        <v>51301103</v>
      </c>
      <c r="D668" s="207" t="s">
        <v>826</v>
      </c>
      <c r="E668" s="208" t="s">
        <v>6</v>
      </c>
      <c r="F668" s="209" t="s">
        <v>910</v>
      </c>
      <c r="G668" s="100">
        <f>IF(F668="S",IFERROR(VLOOKUP(C668,'BG 2022'!$A$5:$E$300,3,FALSE),0),0)</f>
        <v>0</v>
      </c>
      <c r="H668" s="101"/>
      <c r="I668" s="102">
        <f>IF(F668="S",IFERROR(VLOOKUP(C668,'BG 2022'!$A$5:$E$300,4,FALSE),0),0)</f>
        <v>0</v>
      </c>
      <c r="J668" s="101"/>
    </row>
    <row r="669" spans="1:11">
      <c r="A669" s="204" t="s">
        <v>88</v>
      </c>
      <c r="B669" s="205" t="s">
        <v>1258</v>
      </c>
      <c r="C669" s="206">
        <v>51301104</v>
      </c>
      <c r="D669" s="207" t="s">
        <v>294</v>
      </c>
      <c r="E669" s="208" t="s">
        <v>6</v>
      </c>
      <c r="F669" s="209" t="s">
        <v>910</v>
      </c>
      <c r="G669" s="100">
        <f>IF(F669="S",IFERROR(VLOOKUP(C669,'BG 2022'!$A$5:$E$300,3,FALSE),0),0)</f>
        <v>42099615</v>
      </c>
      <c r="H669" s="101"/>
      <c r="I669" s="102">
        <f>IF(F669="S",IFERROR(VLOOKUP(C669,'BG 2022'!$A$5:$E$300,4,FALSE),0),0)</f>
        <v>6091.67</v>
      </c>
      <c r="J669" s="101"/>
    </row>
    <row r="670" spans="1:11">
      <c r="A670" s="204" t="s">
        <v>88</v>
      </c>
      <c r="B670" s="205" t="s">
        <v>269</v>
      </c>
      <c r="C670" s="206">
        <v>51301105</v>
      </c>
      <c r="D670" s="207" t="s">
        <v>827</v>
      </c>
      <c r="E670" s="208" t="s">
        <v>6</v>
      </c>
      <c r="F670" s="209" t="s">
        <v>910</v>
      </c>
      <c r="G670" s="100">
        <f>IF(F670="S",IFERROR(VLOOKUP(C670,'BG 2022'!$A$5:$E$300,3,FALSE),0),0)</f>
        <v>0</v>
      </c>
      <c r="H670" s="101"/>
      <c r="I670" s="102">
        <f>IF(F670="S",IFERROR(VLOOKUP(C670,'BG 2022'!$A$5:$E$300,4,FALSE),0),0)</f>
        <v>0</v>
      </c>
      <c r="J670" s="101"/>
    </row>
    <row r="671" spans="1:11">
      <c r="A671" s="204" t="s">
        <v>88</v>
      </c>
      <c r="B671" s="205" t="s">
        <v>269</v>
      </c>
      <c r="C671" s="206">
        <v>51301106</v>
      </c>
      <c r="D671" s="207" t="s">
        <v>828</v>
      </c>
      <c r="E671" s="208" t="s">
        <v>6</v>
      </c>
      <c r="F671" s="209" t="s">
        <v>910</v>
      </c>
      <c r="G671" s="100">
        <f>IF(F671="S",IFERROR(VLOOKUP(C671,'BG 2022'!$A$5:$E$300,3,FALSE),0),0)</f>
        <v>0</v>
      </c>
      <c r="H671" s="101"/>
      <c r="I671" s="102">
        <f>IF(F671="S",IFERROR(VLOOKUP(C671,'BG 2022'!$A$5:$E$300,4,FALSE),0),0)</f>
        <v>0</v>
      </c>
      <c r="J671" s="101"/>
    </row>
    <row r="672" spans="1:11">
      <c r="A672" s="204" t="s">
        <v>88</v>
      </c>
      <c r="B672" s="205" t="s">
        <v>269</v>
      </c>
      <c r="C672" s="206">
        <v>51301107</v>
      </c>
      <c r="D672" s="207" t="s">
        <v>829</v>
      </c>
      <c r="E672" s="208" t="s">
        <v>6</v>
      </c>
      <c r="F672" s="209" t="s">
        <v>910</v>
      </c>
      <c r="G672" s="100">
        <f>IF(F672="S",IFERROR(VLOOKUP(C672,'BG 2022'!$A$5:$E$300,3,FALSE),0),0)</f>
        <v>0</v>
      </c>
      <c r="H672" s="101"/>
      <c r="I672" s="102">
        <f>IF(F672="S",IFERROR(VLOOKUP(C672,'BG 2022'!$A$5:$E$300,4,FALSE),0),0)</f>
        <v>0</v>
      </c>
      <c r="J672" s="101"/>
    </row>
    <row r="673" spans="1:10" s="76" customFormat="1">
      <c r="A673" s="91" t="s">
        <v>88</v>
      </c>
      <c r="B673" s="92" t="s">
        <v>269</v>
      </c>
      <c r="C673" s="93">
        <v>51302</v>
      </c>
      <c r="D673" s="94" t="s">
        <v>830</v>
      </c>
      <c r="E673" s="95" t="s">
        <v>6</v>
      </c>
      <c r="F673" s="96" t="s">
        <v>909</v>
      </c>
      <c r="G673" s="186">
        <f>IF(F673="S",IFERROR(VLOOKUP(C673,'BG 2022'!$A$5:$E$300,3,FALSE),0),0)</f>
        <v>0</v>
      </c>
      <c r="H673" s="98"/>
      <c r="I673" s="99">
        <f>IF(F673="S",IFERROR(VLOOKUP(C673,'BG 2022'!$A$5:$E$300,4,FALSE),0),0)</f>
        <v>0</v>
      </c>
      <c r="J673" s="98"/>
    </row>
    <row r="674" spans="1:10" s="76" customFormat="1">
      <c r="A674" s="91" t="s">
        <v>88</v>
      </c>
      <c r="B674" s="92" t="s">
        <v>269</v>
      </c>
      <c r="C674" s="93">
        <v>513021</v>
      </c>
      <c r="D674" s="94" t="s">
        <v>831</v>
      </c>
      <c r="E674" s="95" t="s">
        <v>6</v>
      </c>
      <c r="F674" s="96" t="s">
        <v>909</v>
      </c>
      <c r="G674" s="186">
        <f>IF(F674="S",IFERROR(VLOOKUP(C674,'BG 2022'!$A$5:$E$300,3,FALSE),0),0)</f>
        <v>0</v>
      </c>
      <c r="H674" s="98"/>
      <c r="I674" s="99">
        <f>IF(F674="S",IFERROR(VLOOKUP(C674,'BG 2022'!$A$5:$E$300,4,FALSE),0),0)</f>
        <v>0</v>
      </c>
      <c r="J674" s="98"/>
    </row>
    <row r="675" spans="1:10">
      <c r="A675" s="204" t="s">
        <v>88</v>
      </c>
      <c r="B675" s="205" t="s">
        <v>1258</v>
      </c>
      <c r="C675" s="206">
        <v>51302101</v>
      </c>
      <c r="D675" s="207" t="s">
        <v>971</v>
      </c>
      <c r="E675" s="208" t="s">
        <v>6</v>
      </c>
      <c r="F675" s="209" t="s">
        <v>910</v>
      </c>
      <c r="G675" s="100">
        <f>IF(F675="S",IFERROR(VLOOKUP(C675,'BG 2022'!$A$5:$E$300,3,FALSE),0),0)</f>
        <v>83357238</v>
      </c>
      <c r="H675" s="101"/>
      <c r="I675" s="102">
        <f>IF(F675="S",IFERROR(VLOOKUP(C675,'BG 2022'!$A$5:$E$300,4,FALSE),0),0)</f>
        <v>12061.56</v>
      </c>
      <c r="J675" s="101"/>
    </row>
    <row r="676" spans="1:10">
      <c r="A676" s="204" t="s">
        <v>88</v>
      </c>
      <c r="B676" s="205" t="s">
        <v>269</v>
      </c>
      <c r="C676" s="206">
        <v>51302102</v>
      </c>
      <c r="D676" s="207" t="s">
        <v>832</v>
      </c>
      <c r="E676" s="208" t="s">
        <v>6</v>
      </c>
      <c r="F676" s="209" t="s">
        <v>910</v>
      </c>
      <c r="G676" s="100">
        <f>IF(F676="S",IFERROR(VLOOKUP(C676,'BG 2022'!$A$5:$E$300,3,FALSE),0),0)</f>
        <v>0</v>
      </c>
      <c r="H676" s="101"/>
      <c r="I676" s="102">
        <f>IF(F676="S",IFERROR(VLOOKUP(C676,'BG 2022'!$A$5:$E$300,4,FALSE),0),0)</f>
        <v>0</v>
      </c>
      <c r="J676" s="101"/>
    </row>
    <row r="677" spans="1:10">
      <c r="A677" s="204" t="s">
        <v>88</v>
      </c>
      <c r="B677" s="205" t="s">
        <v>1258</v>
      </c>
      <c r="C677" s="206">
        <v>51302103</v>
      </c>
      <c r="D677" s="207" t="s">
        <v>1063</v>
      </c>
      <c r="E677" s="208" t="s">
        <v>6</v>
      </c>
      <c r="F677" s="209" t="s">
        <v>910</v>
      </c>
      <c r="G677" s="100">
        <f>IF(F677="S",IFERROR(VLOOKUP(C677,'BG 2022'!$A$5:$E$300,3,FALSE),0),0)</f>
        <v>13636364</v>
      </c>
      <c r="H677" s="101"/>
      <c r="I677" s="102">
        <f>IF(F677="S",IFERROR(VLOOKUP(C677,'BG 2022'!$A$5:$E$300,4,FALSE),0),0)</f>
        <v>1957.6</v>
      </c>
      <c r="J677" s="101"/>
    </row>
    <row r="678" spans="1:10">
      <c r="A678" s="204" t="s">
        <v>88</v>
      </c>
      <c r="B678" s="205" t="s">
        <v>1258</v>
      </c>
      <c r="C678" s="206">
        <v>51302104</v>
      </c>
      <c r="D678" s="207" t="s">
        <v>1100</v>
      </c>
      <c r="E678" s="208" t="s">
        <v>6</v>
      </c>
      <c r="F678" s="209" t="s">
        <v>910</v>
      </c>
      <c r="G678" s="100">
        <f>IF(F678="S",IFERROR(VLOOKUP(C678,'BG 2022'!$A$5:$E$300,3,FALSE),0),0)</f>
        <v>9636364</v>
      </c>
      <c r="H678" s="101"/>
      <c r="I678" s="102">
        <f>IF(F678="S",IFERROR(VLOOKUP(C678,'BG 2022'!$A$5:$E$300,4,FALSE),0),0)</f>
        <v>1401.28</v>
      </c>
      <c r="J678" s="101"/>
    </row>
    <row r="679" spans="1:10">
      <c r="A679" s="204" t="s">
        <v>88</v>
      </c>
      <c r="B679" s="205" t="s">
        <v>269</v>
      </c>
      <c r="C679" s="206">
        <v>51302105</v>
      </c>
      <c r="D679" s="207" t="s">
        <v>833</v>
      </c>
      <c r="E679" s="208" t="s">
        <v>6</v>
      </c>
      <c r="F679" s="209" t="s">
        <v>910</v>
      </c>
      <c r="G679" s="100">
        <f>IF(F679="S",IFERROR(VLOOKUP(C679,'BG 2022'!$A$5:$E$300,3,FALSE),0),0)</f>
        <v>0</v>
      </c>
      <c r="H679" s="101"/>
      <c r="I679" s="102">
        <f>IF(F679="S",IFERROR(VLOOKUP(C679,'BG 2022'!$A$5:$E$300,4,FALSE),0),0)</f>
        <v>0</v>
      </c>
      <c r="J679" s="101"/>
    </row>
    <row r="680" spans="1:10">
      <c r="A680" s="204" t="s">
        <v>88</v>
      </c>
      <c r="B680" s="514" t="s">
        <v>143</v>
      </c>
      <c r="C680" s="206">
        <v>51302106</v>
      </c>
      <c r="D680" s="207" t="s">
        <v>1101</v>
      </c>
      <c r="E680" s="208" t="s">
        <v>6</v>
      </c>
      <c r="F680" s="209" t="s">
        <v>910</v>
      </c>
      <c r="G680" s="100">
        <f>IF(F680="S",IFERROR(VLOOKUP(C680,'BG 2022'!$A$5:$E$300,3,FALSE),0),0)</f>
        <v>18844045</v>
      </c>
      <c r="H680" s="101"/>
      <c r="I680" s="102">
        <f>IF(F680="S",IFERROR(VLOOKUP(C680,'BG 2022'!$A$5:$E$300,4,FALSE),0),0)</f>
        <v>2726.95</v>
      </c>
      <c r="J680" s="101"/>
    </row>
    <row r="681" spans="1:10">
      <c r="A681" s="204" t="s">
        <v>88</v>
      </c>
      <c r="B681" s="205" t="s">
        <v>269</v>
      </c>
      <c r="C681" s="206">
        <v>51302107</v>
      </c>
      <c r="D681" s="207" t="s">
        <v>834</v>
      </c>
      <c r="E681" s="208" t="s">
        <v>6</v>
      </c>
      <c r="F681" s="209" t="s">
        <v>910</v>
      </c>
      <c r="G681" s="100">
        <f>IF(F681="S",IFERROR(VLOOKUP(C681,'BG 2022'!$A$5:$E$300,3,FALSE),0),0)</f>
        <v>0</v>
      </c>
      <c r="H681" s="101"/>
      <c r="I681" s="102">
        <f>IF(F681="S",IFERROR(VLOOKUP(C681,'BG 2022'!$A$5:$E$300,4,FALSE),0),0)</f>
        <v>0</v>
      </c>
      <c r="J681" s="101"/>
    </row>
    <row r="682" spans="1:10">
      <c r="A682" s="204" t="s">
        <v>88</v>
      </c>
      <c r="B682" s="205" t="s">
        <v>269</v>
      </c>
      <c r="C682" s="206">
        <v>51302108</v>
      </c>
      <c r="D682" s="207" t="s">
        <v>835</v>
      </c>
      <c r="E682" s="208" t="s">
        <v>6</v>
      </c>
      <c r="F682" s="209" t="s">
        <v>910</v>
      </c>
      <c r="G682" s="100">
        <f>IF(F682="S",IFERROR(VLOOKUP(C682,'BG 2022'!$A$5:$E$300,3,FALSE),0),0)</f>
        <v>0</v>
      </c>
      <c r="H682" s="101"/>
      <c r="I682" s="102">
        <f>IF(F682="S",IFERROR(VLOOKUP(C682,'BG 2022'!$A$5:$E$300,4,FALSE),0),0)</f>
        <v>0</v>
      </c>
      <c r="J682" s="101"/>
    </row>
    <row r="683" spans="1:10">
      <c r="A683" s="204" t="s">
        <v>88</v>
      </c>
      <c r="B683" s="205" t="s">
        <v>1258</v>
      </c>
      <c r="C683" s="206">
        <v>51302109</v>
      </c>
      <c r="D683" s="207" t="s">
        <v>1211</v>
      </c>
      <c r="E683" s="208" t="s">
        <v>6</v>
      </c>
      <c r="F683" s="209" t="s">
        <v>910</v>
      </c>
      <c r="G683" s="100">
        <f>IF(F683="S",IFERROR(VLOOKUP(C683,'BG 2022'!$A$5:$E$300,3,FALSE),0),0)</f>
        <v>0</v>
      </c>
      <c r="H683" s="101"/>
      <c r="I683" s="102">
        <f>IF(F683="S",IFERROR(VLOOKUP(C683,'BG 2022'!$A$5:$E$300,4,FALSE),0),0)</f>
        <v>0</v>
      </c>
      <c r="J683" s="101"/>
    </row>
    <row r="684" spans="1:10" s="76" customFormat="1">
      <c r="A684" s="91" t="s">
        <v>88</v>
      </c>
      <c r="B684" s="92" t="s">
        <v>269</v>
      </c>
      <c r="C684" s="93">
        <v>51303</v>
      </c>
      <c r="D684" s="94" t="s">
        <v>836</v>
      </c>
      <c r="E684" s="95" t="s">
        <v>6</v>
      </c>
      <c r="F684" s="96" t="s">
        <v>909</v>
      </c>
      <c r="G684" s="186">
        <f>IF(F684="S",IFERROR(VLOOKUP(C684,'BG 2022'!$A$5:$E$300,3,FALSE),0),0)</f>
        <v>0</v>
      </c>
      <c r="H684" s="98"/>
      <c r="I684" s="99">
        <f>IF(F684="S",IFERROR(VLOOKUP(C684,'BG 2022'!$A$5:$E$300,4,FALSE),0),0)</f>
        <v>0</v>
      </c>
      <c r="J684" s="98"/>
    </row>
    <row r="685" spans="1:10" s="76" customFormat="1">
      <c r="A685" s="91" t="s">
        <v>88</v>
      </c>
      <c r="B685" s="92" t="s">
        <v>269</v>
      </c>
      <c r="C685" s="93">
        <v>513031</v>
      </c>
      <c r="D685" s="94" t="s">
        <v>837</v>
      </c>
      <c r="E685" s="95" t="s">
        <v>6</v>
      </c>
      <c r="F685" s="96" t="s">
        <v>909</v>
      </c>
      <c r="G685" s="186">
        <f>IF(F685="S",IFERROR(VLOOKUP(C685,'BG 2022'!$A$5:$E$300,3,FALSE),0),0)</f>
        <v>0</v>
      </c>
      <c r="H685" s="98"/>
      <c r="I685" s="99">
        <f>IF(F685="S",IFERROR(VLOOKUP(C685,'BG 2022'!$A$5:$E$300,4,FALSE),0),0)</f>
        <v>0</v>
      </c>
      <c r="J685" s="98"/>
    </row>
    <row r="686" spans="1:10">
      <c r="A686" s="204" t="s">
        <v>88</v>
      </c>
      <c r="B686" s="514" t="s">
        <v>143</v>
      </c>
      <c r="C686" s="206">
        <v>51303101</v>
      </c>
      <c r="D686" s="207" t="s">
        <v>305</v>
      </c>
      <c r="E686" s="208" t="s">
        <v>6</v>
      </c>
      <c r="F686" s="209" t="s">
        <v>910</v>
      </c>
      <c r="G686" s="100">
        <f>IF(F686="S",IFERROR(VLOOKUP(C686,'BG 2022'!$A$5:$E$300,3,FALSE),0),0)</f>
        <v>169500000</v>
      </c>
      <c r="H686" s="101"/>
      <c r="I686" s="102">
        <f>IF(F686="S",IFERROR(VLOOKUP(C686,'BG 2022'!$A$5:$E$300,4,FALSE),0),0)</f>
        <v>24542.05</v>
      </c>
      <c r="J686" s="101"/>
    </row>
    <row r="687" spans="1:10">
      <c r="A687" s="204" t="s">
        <v>88</v>
      </c>
      <c r="B687" s="205" t="s">
        <v>269</v>
      </c>
      <c r="C687" s="206">
        <v>51303102</v>
      </c>
      <c r="D687" s="207" t="s">
        <v>838</v>
      </c>
      <c r="E687" s="208" t="s">
        <v>6</v>
      </c>
      <c r="F687" s="209" t="s">
        <v>910</v>
      </c>
      <c r="G687" s="100">
        <f>IF(F687="S",IFERROR(VLOOKUP(C687,'BG 2022'!$A$5:$E$300,3,FALSE),0),0)</f>
        <v>0</v>
      </c>
      <c r="H687" s="101"/>
      <c r="I687" s="102">
        <f>IF(F687="S",IFERROR(VLOOKUP(C687,'BG 2022'!$A$5:$E$300,4,FALSE),0),0)</f>
        <v>0</v>
      </c>
      <c r="J687" s="101"/>
    </row>
    <row r="688" spans="1:10">
      <c r="A688" s="204" t="s">
        <v>88</v>
      </c>
      <c r="B688" s="205" t="s">
        <v>269</v>
      </c>
      <c r="C688" s="206">
        <v>51303103</v>
      </c>
      <c r="D688" s="207" t="s">
        <v>839</v>
      </c>
      <c r="E688" s="208" t="s">
        <v>6</v>
      </c>
      <c r="F688" s="209" t="s">
        <v>910</v>
      </c>
      <c r="G688" s="100">
        <f>IF(F688="S",IFERROR(VLOOKUP(C688,'BG 2022'!$A$5:$E$300,3,FALSE),0),0)</f>
        <v>0</v>
      </c>
      <c r="H688" s="101"/>
      <c r="I688" s="102">
        <f>IF(F688="S",IFERROR(VLOOKUP(C688,'BG 2022'!$A$5:$E$300,4,FALSE),0),0)</f>
        <v>0</v>
      </c>
      <c r="J688" s="101"/>
    </row>
    <row r="689" spans="1:10">
      <c r="A689" s="204" t="s">
        <v>88</v>
      </c>
      <c r="B689" s="205" t="s">
        <v>269</v>
      </c>
      <c r="C689" s="206">
        <v>51303104</v>
      </c>
      <c r="D689" s="207" t="s">
        <v>840</v>
      </c>
      <c r="E689" s="208" t="s">
        <v>6</v>
      </c>
      <c r="F689" s="209" t="s">
        <v>910</v>
      </c>
      <c r="G689" s="100">
        <f>IF(F689="S",IFERROR(VLOOKUP(C689,'BG 2022'!$A$5:$E$300,3,FALSE),0),0)</f>
        <v>0</v>
      </c>
      <c r="H689" s="101"/>
      <c r="I689" s="102">
        <f>IF(F689="S",IFERROR(VLOOKUP(C689,'BG 2022'!$A$5:$E$300,4,FALSE),0),0)</f>
        <v>0</v>
      </c>
      <c r="J689" s="101"/>
    </row>
    <row r="690" spans="1:10" s="76" customFormat="1">
      <c r="A690" s="91" t="s">
        <v>88</v>
      </c>
      <c r="B690" s="92" t="s">
        <v>269</v>
      </c>
      <c r="C690" s="93">
        <v>51304</v>
      </c>
      <c r="D690" s="94" t="s">
        <v>841</v>
      </c>
      <c r="E690" s="95" t="s">
        <v>6</v>
      </c>
      <c r="F690" s="96" t="s">
        <v>909</v>
      </c>
      <c r="G690" s="186">
        <f>IF(F690="S",IFERROR(VLOOKUP(C690,'BG 2022'!$A$5:$E$300,3,FALSE),0),0)</f>
        <v>0</v>
      </c>
      <c r="H690" s="98"/>
      <c r="I690" s="99">
        <f>IF(F690="S",IFERROR(VLOOKUP(C690,'BG 2022'!$A$5:$E$300,4,FALSE),0),0)</f>
        <v>0</v>
      </c>
      <c r="J690" s="98"/>
    </row>
    <row r="691" spans="1:10" s="76" customFormat="1">
      <c r="A691" s="91" t="s">
        <v>88</v>
      </c>
      <c r="B691" s="92" t="s">
        <v>269</v>
      </c>
      <c r="C691" s="93">
        <v>513041</v>
      </c>
      <c r="D691" s="94" t="s">
        <v>842</v>
      </c>
      <c r="E691" s="95" t="s">
        <v>6</v>
      </c>
      <c r="F691" s="96" t="s">
        <v>909</v>
      </c>
      <c r="G691" s="186">
        <f>IF(F691="S",IFERROR(VLOOKUP(C691,'BG 2022'!$A$5:$E$300,3,FALSE),0),0)</f>
        <v>0</v>
      </c>
      <c r="H691" s="98"/>
      <c r="I691" s="99">
        <f>IF(F691="S",IFERROR(VLOOKUP(C691,'BG 2022'!$A$5:$E$300,4,FALSE),0),0)</f>
        <v>0</v>
      </c>
      <c r="J691" s="98"/>
    </row>
    <row r="692" spans="1:10">
      <c r="A692" s="204" t="s">
        <v>88</v>
      </c>
      <c r="B692" s="205" t="s">
        <v>1258</v>
      </c>
      <c r="C692" s="206">
        <v>51304101</v>
      </c>
      <c r="D692" s="207" t="s">
        <v>295</v>
      </c>
      <c r="E692" s="208" t="s">
        <v>6</v>
      </c>
      <c r="F692" s="209" t="s">
        <v>910</v>
      </c>
      <c r="G692" s="100">
        <f>IF(F692="S",IFERROR(VLOOKUP(C692,'BG 2022'!$A$5:$E$300,3,FALSE),0),0)</f>
        <v>15565510</v>
      </c>
      <c r="H692" s="101"/>
      <c r="I692" s="102">
        <f>IF(F692="S",IFERROR(VLOOKUP(C692,'BG 2022'!$A$5:$E$300,4,FALSE),0),0)</f>
        <v>2249.91</v>
      </c>
      <c r="J692" s="101"/>
    </row>
    <row r="693" spans="1:10">
      <c r="A693" s="204" t="s">
        <v>88</v>
      </c>
      <c r="B693" s="205" t="s">
        <v>1258</v>
      </c>
      <c r="C693" s="206">
        <v>51304102</v>
      </c>
      <c r="D693" s="207" t="s">
        <v>224</v>
      </c>
      <c r="E693" s="208" t="s">
        <v>6</v>
      </c>
      <c r="F693" s="209" t="s">
        <v>910</v>
      </c>
      <c r="G693" s="100">
        <f>IF(F693="S",IFERROR(VLOOKUP(C693,'BG 2022'!$A$5:$E$300,3,FALSE),0),0)</f>
        <v>28921388</v>
      </c>
      <c r="H693" s="101"/>
      <c r="I693" s="102">
        <f>IF(F693="S",IFERROR(VLOOKUP(C693,'BG 2022'!$A$5:$E$300,4,FALSE),0),0)</f>
        <v>4189.21</v>
      </c>
      <c r="J693" s="101"/>
    </row>
    <row r="694" spans="1:10">
      <c r="A694" s="204" t="s">
        <v>88</v>
      </c>
      <c r="B694" s="205" t="s">
        <v>1258</v>
      </c>
      <c r="C694" s="206">
        <v>51304103</v>
      </c>
      <c r="D694" s="207" t="s">
        <v>1064</v>
      </c>
      <c r="E694" s="208" t="s">
        <v>6</v>
      </c>
      <c r="F694" s="209" t="s">
        <v>910</v>
      </c>
      <c r="G694" s="100">
        <f>IF(F694="S",IFERROR(VLOOKUP(C694,'BG 2022'!$A$5:$E$300,3,FALSE),0),0)</f>
        <v>8762414</v>
      </c>
      <c r="H694" s="101"/>
      <c r="I694" s="102">
        <f>IF(F694="S",IFERROR(VLOOKUP(C694,'BG 2022'!$A$5:$E$300,4,FALSE),0),0)</f>
        <v>1269.2600000000002</v>
      </c>
      <c r="J694" s="101"/>
    </row>
    <row r="695" spans="1:10">
      <c r="A695" s="204" t="s">
        <v>88</v>
      </c>
      <c r="B695" s="205" t="s">
        <v>1258</v>
      </c>
      <c r="C695" s="206">
        <v>51304104</v>
      </c>
      <c r="D695" s="207" t="s">
        <v>1065</v>
      </c>
      <c r="E695" s="208" t="s">
        <v>6</v>
      </c>
      <c r="F695" s="209" t="s">
        <v>910</v>
      </c>
      <c r="G695" s="100">
        <f>IF(F695="S",IFERROR(VLOOKUP(C695,'BG 2022'!$A$5:$E$300,3,FALSE),0),0)</f>
        <v>2000000</v>
      </c>
      <c r="H695" s="101"/>
      <c r="I695" s="102">
        <f>IF(F695="S",IFERROR(VLOOKUP(C695,'BG 2022'!$A$5:$E$300,4,FALSE),0),0)</f>
        <v>289.05</v>
      </c>
      <c r="J695" s="101"/>
    </row>
    <row r="696" spans="1:10">
      <c r="A696" s="204" t="s">
        <v>88</v>
      </c>
      <c r="B696" s="205" t="s">
        <v>1258</v>
      </c>
      <c r="C696" s="206">
        <v>51304105</v>
      </c>
      <c r="D696" s="207" t="s">
        <v>974</v>
      </c>
      <c r="E696" s="208" t="s">
        <v>6</v>
      </c>
      <c r="F696" s="209" t="s">
        <v>910</v>
      </c>
      <c r="G696" s="100">
        <f>IF(F696="S",IFERROR(VLOOKUP(C696,'BG 2022'!$A$5:$E$300,3,FALSE),0),0)</f>
        <v>80494713</v>
      </c>
      <c r="H696" s="101"/>
      <c r="I696" s="102">
        <f>IF(F696="S",IFERROR(VLOOKUP(C696,'BG 2022'!$A$5:$E$300,4,FALSE),0),0)</f>
        <v>11635.07</v>
      </c>
      <c r="J696" s="101"/>
    </row>
    <row r="697" spans="1:10">
      <c r="A697" s="204" t="s">
        <v>88</v>
      </c>
      <c r="B697" s="205" t="s">
        <v>1258</v>
      </c>
      <c r="C697" s="206">
        <v>51304106</v>
      </c>
      <c r="D697" s="207" t="s">
        <v>308</v>
      </c>
      <c r="E697" s="208" t="s">
        <v>6</v>
      </c>
      <c r="F697" s="209" t="s">
        <v>910</v>
      </c>
      <c r="G697" s="100">
        <f>IF(F697="S",IFERROR(VLOOKUP(C697,'BG 2022'!$A$5:$E$300,3,FALSE),0),0)</f>
        <v>143700346</v>
      </c>
      <c r="H697" s="101"/>
      <c r="I697" s="102">
        <f>IF(F697="S",IFERROR(VLOOKUP(C697,'BG 2022'!$A$5:$E$300,4,FALSE),0),0)</f>
        <v>20769.5</v>
      </c>
      <c r="J697" s="101"/>
    </row>
    <row r="698" spans="1:10">
      <c r="A698" s="204" t="s">
        <v>88</v>
      </c>
      <c r="B698" s="205" t="s">
        <v>143</v>
      </c>
      <c r="C698" s="206">
        <v>51304107</v>
      </c>
      <c r="D698" s="207" t="s">
        <v>1081</v>
      </c>
      <c r="E698" s="208" t="s">
        <v>6</v>
      </c>
      <c r="F698" s="209" t="s">
        <v>910</v>
      </c>
      <c r="G698" s="100">
        <f>IF(F698="S",IFERROR(VLOOKUP(C698,'BG 2022'!$A$5:$E$300,3,FALSE),0),0)</f>
        <v>696500000</v>
      </c>
      <c r="H698" s="101"/>
      <c r="I698" s="102">
        <f>IF(F698="S",IFERROR(VLOOKUP(C698,'BG 2022'!$A$5:$E$300,4,FALSE),0),0)</f>
        <v>100898.96</v>
      </c>
      <c r="J698" s="101"/>
    </row>
    <row r="699" spans="1:10" s="520" customFormat="1">
      <c r="A699" s="515" t="s">
        <v>88</v>
      </c>
      <c r="B699" s="205" t="s">
        <v>1258</v>
      </c>
      <c r="C699" s="516">
        <v>51304108</v>
      </c>
      <c r="D699" s="517" t="s">
        <v>1102</v>
      </c>
      <c r="E699" s="518" t="s">
        <v>6</v>
      </c>
      <c r="F699" s="519" t="s">
        <v>910</v>
      </c>
      <c r="G699" s="219">
        <f>IF(F699="S",IFERROR(VLOOKUP(C699,'BG 2022'!$A$5:$E$300,3,FALSE),0),0)</f>
        <v>4861200</v>
      </c>
      <c r="H699" s="220"/>
      <c r="I699" s="221">
        <f>IF(F699="S",IFERROR(VLOOKUP(C699,'BG 2022'!$A$5:$E$300,4,FALSE),0),0)</f>
        <v>700</v>
      </c>
      <c r="J699" s="220"/>
    </row>
    <row r="700" spans="1:10" s="520" customFormat="1">
      <c r="A700" s="515" t="s">
        <v>88</v>
      </c>
      <c r="B700" s="205" t="s">
        <v>1258</v>
      </c>
      <c r="C700" s="516">
        <v>51304109</v>
      </c>
      <c r="D700" s="516" t="s">
        <v>1265</v>
      </c>
      <c r="E700" s="518" t="s">
        <v>6</v>
      </c>
      <c r="F700" s="519" t="s">
        <v>910</v>
      </c>
      <c r="G700" s="219">
        <f>IF(F700="S",IFERROR(VLOOKUP(C700,'BG 2022'!$A$5:$E$300,3,FALSE),0),0)</f>
        <v>5738058</v>
      </c>
      <c r="H700" s="220"/>
      <c r="I700" s="221">
        <f>IF(F700="S",IFERROR(VLOOKUP(C700,'BG 2022'!$A$5:$E$300,4,FALSE),0),0)</f>
        <v>833.34</v>
      </c>
      <c r="J700" s="220"/>
    </row>
    <row r="701" spans="1:10" s="76" customFormat="1">
      <c r="A701" s="91" t="s">
        <v>88</v>
      </c>
      <c r="B701" s="92" t="s">
        <v>269</v>
      </c>
      <c r="C701" s="93">
        <v>51305</v>
      </c>
      <c r="D701" s="94" t="s">
        <v>843</v>
      </c>
      <c r="E701" s="95" t="s">
        <v>6</v>
      </c>
      <c r="F701" s="96" t="s">
        <v>909</v>
      </c>
      <c r="G701" s="186">
        <f>IF(F701="S",IFERROR(VLOOKUP(C701,'BG 2022'!$A$5:$E$300,3,FALSE),0),0)</f>
        <v>0</v>
      </c>
      <c r="H701" s="98"/>
      <c r="I701" s="99">
        <f>IF(F701="S",IFERROR(VLOOKUP(C701,'BG 2022'!$A$5:$E$300,4,FALSE),0),0)</f>
        <v>0</v>
      </c>
      <c r="J701" s="98"/>
    </row>
    <row r="702" spans="1:10" s="76" customFormat="1">
      <c r="A702" s="91" t="s">
        <v>88</v>
      </c>
      <c r="B702" s="92" t="s">
        <v>269</v>
      </c>
      <c r="C702" s="93">
        <v>513051</v>
      </c>
      <c r="D702" s="94" t="s">
        <v>844</v>
      </c>
      <c r="E702" s="95" t="s">
        <v>6</v>
      </c>
      <c r="F702" s="96" t="s">
        <v>909</v>
      </c>
      <c r="G702" s="186">
        <f>IF(F702="S",IFERROR(VLOOKUP(C702,'BG 2022'!$A$5:$E$300,3,FALSE),0),0)</f>
        <v>0</v>
      </c>
      <c r="H702" s="98"/>
      <c r="I702" s="99">
        <f>IF(F702="S",IFERROR(VLOOKUP(C702,'BG 2022'!$A$5:$E$300,4,FALSE),0),0)</f>
        <v>0</v>
      </c>
      <c r="J702" s="98"/>
    </row>
    <row r="703" spans="1:10">
      <c r="A703" s="204" t="s">
        <v>88</v>
      </c>
      <c r="B703" s="205" t="s">
        <v>269</v>
      </c>
      <c r="C703" s="206">
        <v>51305101</v>
      </c>
      <c r="D703" s="207" t="s">
        <v>845</v>
      </c>
      <c r="E703" s="208" t="s">
        <v>6</v>
      </c>
      <c r="F703" s="209" t="s">
        <v>910</v>
      </c>
      <c r="G703" s="100">
        <f>IF(F703="S",IFERROR(VLOOKUP(C703,'BG 2022'!$A$5:$E$300,3,FALSE),0),0)</f>
        <v>0</v>
      </c>
      <c r="H703" s="101"/>
      <c r="I703" s="102">
        <f>IF(F703="S",IFERROR(VLOOKUP(C703,'BG 2022'!$A$5:$E$300,4,FALSE),0),0)</f>
        <v>0</v>
      </c>
      <c r="J703" s="101"/>
    </row>
    <row r="704" spans="1:10">
      <c r="A704" s="204" t="s">
        <v>88</v>
      </c>
      <c r="B704" s="205" t="s">
        <v>269</v>
      </c>
      <c r="C704" s="206">
        <v>51305102</v>
      </c>
      <c r="D704" s="207" t="s">
        <v>846</v>
      </c>
      <c r="E704" s="208" t="s">
        <v>6</v>
      </c>
      <c r="F704" s="209" t="s">
        <v>910</v>
      </c>
      <c r="G704" s="100">
        <f>IF(F704="S",IFERROR(VLOOKUP(C704,'BG 2022'!$A$5:$E$300,3,FALSE),0),0)</f>
        <v>0</v>
      </c>
      <c r="H704" s="101"/>
      <c r="I704" s="102">
        <f>IF(F704="S",IFERROR(VLOOKUP(C704,'BG 2022'!$A$5:$E$300,4,FALSE),0),0)</f>
        <v>0</v>
      </c>
      <c r="J704" s="101"/>
    </row>
    <row r="705" spans="1:10">
      <c r="A705" s="204" t="s">
        <v>88</v>
      </c>
      <c r="B705" s="205" t="s">
        <v>1258</v>
      </c>
      <c r="C705" s="206">
        <v>51305103</v>
      </c>
      <c r="D705" s="207" t="s">
        <v>1069</v>
      </c>
      <c r="E705" s="208" t="s">
        <v>6</v>
      </c>
      <c r="F705" s="209" t="s">
        <v>910</v>
      </c>
      <c r="G705" s="100">
        <f>IF(F705="S",IFERROR(VLOOKUP(C705,'BG 2022'!$A$5:$E$300,3,FALSE),0),0)</f>
        <v>8937124</v>
      </c>
      <c r="H705" s="101"/>
      <c r="I705" s="102">
        <f>IF(F705="S",IFERROR(VLOOKUP(C705,'BG 2022'!$A$5:$E$300,4,FALSE),0),0)</f>
        <v>1293.1099999999999</v>
      </c>
      <c r="J705" s="101"/>
    </row>
    <row r="706" spans="1:10">
      <c r="A706" s="204" t="s">
        <v>88</v>
      </c>
      <c r="B706" s="205" t="s">
        <v>269</v>
      </c>
      <c r="C706" s="206">
        <v>51305104</v>
      </c>
      <c r="D706" s="207" t="s">
        <v>847</v>
      </c>
      <c r="E706" s="208" t="s">
        <v>6</v>
      </c>
      <c r="F706" s="209" t="s">
        <v>910</v>
      </c>
      <c r="G706" s="100">
        <f>IF(F706="S",IFERROR(VLOOKUP(C706,'BG 2022'!$A$5:$E$300,3,FALSE),0),0)</f>
        <v>0</v>
      </c>
      <c r="H706" s="101"/>
      <c r="I706" s="102">
        <f>IF(F706="S",IFERROR(VLOOKUP(C706,'BG 2022'!$A$5:$E$300,4,FALSE),0),0)</f>
        <v>0</v>
      </c>
      <c r="J706" s="101"/>
    </row>
    <row r="707" spans="1:10">
      <c r="A707" s="204" t="s">
        <v>88</v>
      </c>
      <c r="B707" s="205" t="s">
        <v>269</v>
      </c>
      <c r="C707" s="206">
        <v>51305105</v>
      </c>
      <c r="D707" s="207" t="s">
        <v>848</v>
      </c>
      <c r="E707" s="208" t="s">
        <v>6</v>
      </c>
      <c r="F707" s="209" t="s">
        <v>910</v>
      </c>
      <c r="G707" s="100">
        <f>IF(F707="S",IFERROR(VLOOKUP(C707,'BG 2022'!$A$5:$E$300,3,FALSE),0),0)</f>
        <v>0</v>
      </c>
      <c r="H707" s="101"/>
      <c r="I707" s="102">
        <f>IF(F707="S",IFERROR(VLOOKUP(C707,'BG 2022'!$A$5:$E$300,4,FALSE),0),0)</f>
        <v>0</v>
      </c>
      <c r="J707" s="101"/>
    </row>
    <row r="708" spans="1:10">
      <c r="A708" s="204" t="s">
        <v>88</v>
      </c>
      <c r="B708" s="205" t="s">
        <v>269</v>
      </c>
      <c r="C708" s="206">
        <v>51305106</v>
      </c>
      <c r="D708" s="207" t="s">
        <v>849</v>
      </c>
      <c r="E708" s="208" t="s">
        <v>6</v>
      </c>
      <c r="F708" s="209" t="s">
        <v>910</v>
      </c>
      <c r="G708" s="100">
        <f>IF(F708="S",IFERROR(VLOOKUP(C708,'BG 2022'!$A$5:$E$300,3,FALSE),0),0)</f>
        <v>0</v>
      </c>
      <c r="H708" s="101"/>
      <c r="I708" s="102">
        <f>IF(F708="S",IFERROR(VLOOKUP(C708,'BG 2022'!$A$5:$E$300,4,FALSE),0),0)</f>
        <v>0</v>
      </c>
      <c r="J708" s="101"/>
    </row>
    <row r="709" spans="1:10">
      <c r="A709" s="204" t="s">
        <v>88</v>
      </c>
      <c r="B709" s="205" t="s">
        <v>269</v>
      </c>
      <c r="C709" s="206">
        <v>51305107</v>
      </c>
      <c r="D709" s="207" t="s">
        <v>850</v>
      </c>
      <c r="E709" s="208" t="s">
        <v>6</v>
      </c>
      <c r="F709" s="209" t="s">
        <v>910</v>
      </c>
      <c r="G709" s="100">
        <f>IF(F709="S",IFERROR(VLOOKUP(C709,'BG 2022'!$A$5:$E$300,3,FALSE),0),0)</f>
        <v>0</v>
      </c>
      <c r="H709" s="101"/>
      <c r="I709" s="102">
        <f>IF(F709="S",IFERROR(VLOOKUP(C709,'BG 2022'!$A$5:$E$300,4,FALSE),0),0)</f>
        <v>0</v>
      </c>
      <c r="J709" s="101"/>
    </row>
    <row r="710" spans="1:10">
      <c r="A710" s="204" t="s">
        <v>88</v>
      </c>
      <c r="B710" s="205" t="s">
        <v>269</v>
      </c>
      <c r="C710" s="206">
        <v>51305108</v>
      </c>
      <c r="D710" s="207" t="s">
        <v>851</v>
      </c>
      <c r="E710" s="208" t="s">
        <v>6</v>
      </c>
      <c r="F710" s="209" t="s">
        <v>910</v>
      </c>
      <c r="G710" s="100">
        <f>IF(F710="S",IFERROR(VLOOKUP(C710,'BG 2022'!$A$5:$E$300,3,FALSE),0),0)</f>
        <v>0</v>
      </c>
      <c r="H710" s="101"/>
      <c r="I710" s="102">
        <f>IF(F710="S",IFERROR(VLOOKUP(C710,'BG 2022'!$A$5:$E$300,4,FALSE),0),0)</f>
        <v>0</v>
      </c>
      <c r="J710" s="101"/>
    </row>
    <row r="711" spans="1:10" s="76" customFormat="1">
      <c r="A711" s="91" t="s">
        <v>88</v>
      </c>
      <c r="B711" s="92" t="s">
        <v>269</v>
      </c>
      <c r="C711" s="93">
        <v>513052</v>
      </c>
      <c r="D711" s="94" t="s">
        <v>852</v>
      </c>
      <c r="E711" s="95" t="s">
        <v>6</v>
      </c>
      <c r="F711" s="96" t="s">
        <v>909</v>
      </c>
      <c r="G711" s="186">
        <f>IF(F711="S",IFERROR(VLOOKUP(C711,'BG 2022'!$A$5:$E$300,3,FALSE),0),0)</f>
        <v>0</v>
      </c>
      <c r="H711" s="98"/>
      <c r="I711" s="99">
        <f>IF(F711="S",IFERROR(VLOOKUP(C711,'BG 2022'!$A$5:$E$300,4,FALSE),0),0)</f>
        <v>0</v>
      </c>
      <c r="J711" s="98"/>
    </row>
    <row r="712" spans="1:10">
      <c r="A712" s="204" t="s">
        <v>88</v>
      </c>
      <c r="B712" s="205" t="s">
        <v>1258</v>
      </c>
      <c r="C712" s="206">
        <v>51305201</v>
      </c>
      <c r="D712" s="207" t="s">
        <v>1082</v>
      </c>
      <c r="E712" s="208" t="s">
        <v>6</v>
      </c>
      <c r="F712" s="209" t="s">
        <v>910</v>
      </c>
      <c r="G712" s="100">
        <f>IF(F712="S",IFERROR(VLOOKUP(C712,'BG 2022'!$A$5:$E$300,3,FALSE),0),0)</f>
        <v>38805147</v>
      </c>
      <c r="H712" s="101"/>
      <c r="I712" s="102">
        <f>IF(F712="S",IFERROR(VLOOKUP(C712,'BG 2022'!$A$5:$E$300,4,FALSE),0),0)</f>
        <v>5623.11</v>
      </c>
      <c r="J712" s="101"/>
    </row>
    <row r="713" spans="1:10">
      <c r="A713" s="204" t="s">
        <v>88</v>
      </c>
      <c r="B713" s="205" t="s">
        <v>269</v>
      </c>
      <c r="C713" s="206">
        <v>51305202</v>
      </c>
      <c r="D713" s="207" t="s">
        <v>853</v>
      </c>
      <c r="E713" s="208" t="s">
        <v>6</v>
      </c>
      <c r="F713" s="209" t="s">
        <v>910</v>
      </c>
      <c r="G713" s="100">
        <f>IF(F713="S",IFERROR(VLOOKUP(C713,'BG 2022'!$A$5:$E$300,3,FALSE),0),0)</f>
        <v>0</v>
      </c>
      <c r="H713" s="101"/>
      <c r="I713" s="102">
        <f>IF(F713="S",IFERROR(VLOOKUP(C713,'BG 2022'!$A$5:$E$300,4,FALSE),0),0)</f>
        <v>0</v>
      </c>
      <c r="J713" s="101"/>
    </row>
    <row r="714" spans="1:10" ht="11.25" customHeight="1">
      <c r="A714" s="204" t="s">
        <v>88</v>
      </c>
      <c r="B714" s="205" t="s">
        <v>269</v>
      </c>
      <c r="C714" s="206">
        <v>51305203</v>
      </c>
      <c r="D714" s="207" t="s">
        <v>854</v>
      </c>
      <c r="E714" s="208" t="s">
        <v>6</v>
      </c>
      <c r="F714" s="209" t="s">
        <v>910</v>
      </c>
      <c r="G714" s="100">
        <f>IF(F714="S",IFERROR(VLOOKUP(C714,'BG 2022'!$A$5:$E$300,3,FALSE),0),0)</f>
        <v>0</v>
      </c>
      <c r="H714" s="101"/>
      <c r="I714" s="102">
        <f>IF(F714="S",IFERROR(VLOOKUP(C714,'BG 2022'!$A$5:$E$300,4,FALSE),0),0)</f>
        <v>0</v>
      </c>
      <c r="J714" s="101"/>
    </row>
    <row r="715" spans="1:10" ht="11.25" customHeight="1">
      <c r="A715" s="204" t="s">
        <v>88</v>
      </c>
      <c r="B715" s="205" t="s">
        <v>1258</v>
      </c>
      <c r="C715" s="206">
        <v>51305204</v>
      </c>
      <c r="D715" s="207" t="s">
        <v>1072</v>
      </c>
      <c r="E715" s="208" t="s">
        <v>6</v>
      </c>
      <c r="F715" s="209" t="s">
        <v>910</v>
      </c>
      <c r="G715" s="100">
        <f>IF(F715="S",IFERROR(VLOOKUP(C715,'BG 2022'!$A$5:$E$300,3,FALSE),0),0)</f>
        <v>12884508</v>
      </c>
      <c r="H715" s="101"/>
      <c r="I715" s="102">
        <f>IF(F715="S",IFERROR(VLOOKUP(C715,'BG 2022'!$A$5:$E$300,4,FALSE),0),0)</f>
        <v>1863</v>
      </c>
      <c r="J715" s="101"/>
    </row>
    <row r="716" spans="1:10" ht="11.25" customHeight="1">
      <c r="A716" s="204" t="s">
        <v>88</v>
      </c>
      <c r="B716" s="205" t="s">
        <v>1258</v>
      </c>
      <c r="C716" s="206">
        <v>51305205</v>
      </c>
      <c r="D716" s="207" t="s">
        <v>1212</v>
      </c>
      <c r="E716" s="208" t="s">
        <v>6</v>
      </c>
      <c r="F716" s="209" t="s">
        <v>910</v>
      </c>
      <c r="G716" s="100">
        <f>IF(F716="S",IFERROR(VLOOKUP(C716,'BG 2022'!$A$5:$E$300,3,FALSE),0),0)</f>
        <v>0</v>
      </c>
      <c r="H716" s="101"/>
      <c r="I716" s="102">
        <f>IF(F716="S",IFERROR(VLOOKUP(C716,'BG 2022'!$A$5:$E$300,4,FALSE),0),0)</f>
        <v>0</v>
      </c>
      <c r="J716" s="101"/>
    </row>
    <row r="717" spans="1:10" s="76" customFormat="1">
      <c r="A717" s="91" t="s">
        <v>88</v>
      </c>
      <c r="B717" s="92" t="s">
        <v>269</v>
      </c>
      <c r="C717" s="93">
        <v>51306</v>
      </c>
      <c r="D717" s="94" t="s">
        <v>855</v>
      </c>
      <c r="E717" s="95" t="s">
        <v>6</v>
      </c>
      <c r="F717" s="96" t="s">
        <v>909</v>
      </c>
      <c r="G717" s="186">
        <f>IF(F717="S",IFERROR(VLOOKUP(C717,'BG 2022'!$A$5:$E$300,3,FALSE),0),0)</f>
        <v>0</v>
      </c>
      <c r="H717" s="98"/>
      <c r="I717" s="99">
        <f>IF(F717="S",IFERROR(VLOOKUP(C717,'BG 2022'!$A$5:$E$300,4,FALSE),0),0)</f>
        <v>0</v>
      </c>
      <c r="J717" s="98"/>
    </row>
    <row r="718" spans="1:10" s="76" customFormat="1">
      <c r="A718" s="91" t="s">
        <v>88</v>
      </c>
      <c r="B718" s="92" t="s">
        <v>269</v>
      </c>
      <c r="C718" s="93">
        <v>513061</v>
      </c>
      <c r="D718" s="94" t="s">
        <v>856</v>
      </c>
      <c r="E718" s="95" t="s">
        <v>6</v>
      </c>
      <c r="F718" s="96" t="s">
        <v>909</v>
      </c>
      <c r="G718" s="186">
        <f>IF(F718="S",IFERROR(VLOOKUP(C718,'BG 2022'!$A$5:$E$300,3,FALSE),0),0)</f>
        <v>0</v>
      </c>
      <c r="H718" s="98"/>
      <c r="I718" s="99">
        <f>IF(F718="S",IFERROR(VLOOKUP(C718,'BG 2022'!$A$5:$E$300,4,FALSE),0),0)</f>
        <v>0</v>
      </c>
      <c r="J718" s="98"/>
    </row>
    <row r="719" spans="1:10">
      <c r="A719" s="204" t="s">
        <v>88</v>
      </c>
      <c r="B719" s="205" t="s">
        <v>269</v>
      </c>
      <c r="C719" s="206">
        <v>51306101</v>
      </c>
      <c r="D719" s="207" t="s">
        <v>857</v>
      </c>
      <c r="E719" s="208" t="s">
        <v>6</v>
      </c>
      <c r="F719" s="209" t="s">
        <v>910</v>
      </c>
      <c r="G719" s="100">
        <f>IF(F719="S",IFERROR(VLOOKUP(C719,'BG 2022'!$A$5:$E$300,3,FALSE),0),0)</f>
        <v>0</v>
      </c>
      <c r="H719" s="101"/>
      <c r="I719" s="102">
        <f>IF(F719="S",IFERROR(VLOOKUP(C719,'BG 2022'!$A$5:$E$300,4,FALSE),0),0)</f>
        <v>0</v>
      </c>
      <c r="J719" s="101"/>
    </row>
    <row r="720" spans="1:10">
      <c r="A720" s="204" t="s">
        <v>88</v>
      </c>
      <c r="B720" s="205" t="s">
        <v>269</v>
      </c>
      <c r="C720" s="206">
        <v>51306102</v>
      </c>
      <c r="D720" s="207" t="s">
        <v>858</v>
      </c>
      <c r="E720" s="208" t="s">
        <v>6</v>
      </c>
      <c r="F720" s="209" t="s">
        <v>910</v>
      </c>
      <c r="G720" s="100">
        <f>IF(F720="S",IFERROR(VLOOKUP(C720,'BG 2022'!$A$5:$E$300,3,FALSE),0),0)</f>
        <v>0</v>
      </c>
      <c r="H720" s="101"/>
      <c r="I720" s="102">
        <f>IF(F720="S",IFERROR(VLOOKUP(C720,'BG 2022'!$A$5:$E$300,4,FALSE),0),0)</f>
        <v>0</v>
      </c>
      <c r="J720" s="101"/>
    </row>
    <row r="721" spans="1:10">
      <c r="A721" s="204" t="s">
        <v>88</v>
      </c>
      <c r="B721" s="205" t="s">
        <v>1258</v>
      </c>
      <c r="C721" s="206">
        <v>51306103</v>
      </c>
      <c r="D721" s="207" t="s">
        <v>588</v>
      </c>
      <c r="E721" s="208" t="s">
        <v>6</v>
      </c>
      <c r="F721" s="209" t="s">
        <v>910</v>
      </c>
      <c r="G721" s="100">
        <f>IF(F721="S",IFERROR(VLOOKUP(C721,'BG 2022'!$A$5:$E$300,3,FALSE),0),0)</f>
        <v>1825918</v>
      </c>
      <c r="H721" s="101"/>
      <c r="I721" s="102">
        <f>IF(F721="S",IFERROR(VLOOKUP(C721,'BG 2022'!$A$5:$E$300,4,FALSE),0),0)</f>
        <v>266.2</v>
      </c>
      <c r="J721" s="101"/>
    </row>
    <row r="722" spans="1:10">
      <c r="A722" s="204" t="s">
        <v>88</v>
      </c>
      <c r="B722" s="205" t="s">
        <v>269</v>
      </c>
      <c r="C722" s="206">
        <v>51306104</v>
      </c>
      <c r="D722" s="207" t="s">
        <v>589</v>
      </c>
      <c r="E722" s="208" t="s">
        <v>6</v>
      </c>
      <c r="F722" s="209" t="s">
        <v>910</v>
      </c>
      <c r="G722" s="100">
        <f>IF(F722="S",IFERROR(VLOOKUP(C722,'BG 2022'!$A$5:$E$300,3,FALSE),0),0)</f>
        <v>0</v>
      </c>
      <c r="H722" s="101"/>
      <c r="I722" s="102">
        <f>IF(F722="S",IFERROR(VLOOKUP(C722,'BG 2022'!$A$5:$E$300,4,FALSE),0),0)</f>
        <v>0</v>
      </c>
      <c r="J722" s="101"/>
    </row>
    <row r="723" spans="1:10">
      <c r="A723" s="204" t="s">
        <v>88</v>
      </c>
      <c r="B723" s="205" t="s">
        <v>269</v>
      </c>
      <c r="C723" s="206">
        <v>51306105</v>
      </c>
      <c r="D723" s="207" t="s">
        <v>859</v>
      </c>
      <c r="E723" s="208" t="s">
        <v>6</v>
      </c>
      <c r="F723" s="209" t="s">
        <v>910</v>
      </c>
      <c r="G723" s="100">
        <f>IF(F723="S",IFERROR(VLOOKUP(C723,'BG 2022'!$A$5:$E$300,3,FALSE),0),0)</f>
        <v>0</v>
      </c>
      <c r="H723" s="101"/>
      <c r="I723" s="102">
        <f>IF(F723="S",IFERROR(VLOOKUP(C723,'BG 2022'!$A$5:$E$300,4,FALSE),0),0)</f>
        <v>0</v>
      </c>
      <c r="J723" s="101"/>
    </row>
    <row r="724" spans="1:10" s="76" customFormat="1">
      <c r="A724" s="91" t="s">
        <v>88</v>
      </c>
      <c r="B724" s="92" t="s">
        <v>269</v>
      </c>
      <c r="C724" s="93">
        <v>51307</v>
      </c>
      <c r="D724" s="94" t="s">
        <v>860</v>
      </c>
      <c r="E724" s="95" t="s">
        <v>6</v>
      </c>
      <c r="F724" s="96" t="s">
        <v>909</v>
      </c>
      <c r="G724" s="186">
        <f>IF(F724="S",IFERROR(VLOOKUP(C724,'BG 2022'!$A$5:$E$300,3,FALSE),0),0)</f>
        <v>0</v>
      </c>
      <c r="H724" s="98"/>
      <c r="I724" s="99">
        <f>IF(F724="S",IFERROR(VLOOKUP(C724,'BG 2022'!$A$5:$E$300,4,FALSE),0),0)</f>
        <v>0</v>
      </c>
      <c r="J724" s="98"/>
    </row>
    <row r="725" spans="1:10" s="76" customFormat="1">
      <c r="A725" s="91" t="s">
        <v>88</v>
      </c>
      <c r="B725" s="92" t="s">
        <v>269</v>
      </c>
      <c r="C725" s="93">
        <v>513071</v>
      </c>
      <c r="D725" s="94" t="s">
        <v>861</v>
      </c>
      <c r="E725" s="95" t="s">
        <v>6</v>
      </c>
      <c r="F725" s="96" t="s">
        <v>909</v>
      </c>
      <c r="G725" s="186">
        <f>IF(F725="S",IFERROR(VLOOKUP(C725,'BG 2022'!$A$5:$E$300,3,FALSE),0),0)</f>
        <v>0</v>
      </c>
      <c r="H725" s="98"/>
      <c r="I725" s="99">
        <f>IF(F725="S",IFERROR(VLOOKUP(C725,'BG 2022'!$A$5:$E$300,4,FALSE),0),0)</f>
        <v>0</v>
      </c>
      <c r="J725" s="98"/>
    </row>
    <row r="726" spans="1:10">
      <c r="A726" s="204" t="s">
        <v>88</v>
      </c>
      <c r="B726" s="205" t="s">
        <v>269</v>
      </c>
      <c r="C726" s="206">
        <v>51307101</v>
      </c>
      <c r="D726" s="207" t="s">
        <v>862</v>
      </c>
      <c r="E726" s="208" t="s">
        <v>6</v>
      </c>
      <c r="F726" s="209" t="s">
        <v>910</v>
      </c>
      <c r="G726" s="100">
        <f>IF(F726="S",IFERROR(VLOOKUP(C726,'BG 2022'!$A$5:$E$300,3,FALSE),0),0)</f>
        <v>0</v>
      </c>
      <c r="H726" s="101"/>
      <c r="I726" s="102">
        <f>IF(F726="S",IFERROR(VLOOKUP(C726,'BG 2022'!$A$5:$E$300,4,FALSE),0),0)</f>
        <v>0</v>
      </c>
      <c r="J726" s="101"/>
    </row>
    <row r="727" spans="1:10">
      <c r="A727" s="204" t="s">
        <v>88</v>
      </c>
      <c r="B727" s="205" t="s">
        <v>269</v>
      </c>
      <c r="C727" s="206">
        <v>51307103</v>
      </c>
      <c r="D727" s="207" t="s">
        <v>863</v>
      </c>
      <c r="E727" s="208" t="s">
        <v>6</v>
      </c>
      <c r="F727" s="209" t="s">
        <v>910</v>
      </c>
      <c r="G727" s="100">
        <f>IF(F727="S",IFERROR(VLOOKUP(C727,'BG 2022'!$A$5:$E$300,3,FALSE),0),0)</f>
        <v>0</v>
      </c>
      <c r="H727" s="101"/>
      <c r="I727" s="102">
        <f>IF(F727="S",IFERROR(VLOOKUP(C727,'BG 2022'!$A$5:$E$300,4,FALSE),0),0)</f>
        <v>0</v>
      </c>
      <c r="J727" s="101"/>
    </row>
    <row r="728" spans="1:10">
      <c r="A728" s="204" t="s">
        <v>88</v>
      </c>
      <c r="B728" s="205" t="s">
        <v>269</v>
      </c>
      <c r="C728" s="206">
        <v>51307104</v>
      </c>
      <c r="D728" s="207" t="s">
        <v>864</v>
      </c>
      <c r="E728" s="208" t="s">
        <v>6</v>
      </c>
      <c r="F728" s="209" t="s">
        <v>910</v>
      </c>
      <c r="G728" s="100">
        <f>IF(F728="S",IFERROR(VLOOKUP(C728,'BG 2022'!$A$5:$E$300,3,FALSE),0),0)</f>
        <v>0</v>
      </c>
      <c r="H728" s="101"/>
      <c r="I728" s="102">
        <f>IF(F728="S",IFERROR(VLOOKUP(C728,'BG 2022'!$A$5:$E$300,4,FALSE),0),0)</f>
        <v>0</v>
      </c>
      <c r="J728" s="101"/>
    </row>
    <row r="729" spans="1:10" s="76" customFormat="1">
      <c r="A729" s="91" t="s">
        <v>88</v>
      </c>
      <c r="B729" s="92" t="s">
        <v>269</v>
      </c>
      <c r="C729" s="93">
        <v>51308</v>
      </c>
      <c r="D729" s="94" t="s">
        <v>865</v>
      </c>
      <c r="E729" s="95" t="s">
        <v>6</v>
      </c>
      <c r="F729" s="96" t="s">
        <v>909</v>
      </c>
      <c r="G729" s="186">
        <f>IF(F729="S",IFERROR(VLOOKUP(C729,'BG 2022'!$A$5:$E$300,3,FALSE),0),0)</f>
        <v>0</v>
      </c>
      <c r="H729" s="98"/>
      <c r="I729" s="99">
        <f>IF(F729="S",IFERROR(VLOOKUP(C729,'BG 2022'!$A$5:$E$300,4,FALSE),0),0)</f>
        <v>0</v>
      </c>
      <c r="J729" s="98"/>
    </row>
    <row r="730" spans="1:10" s="76" customFormat="1">
      <c r="A730" s="91" t="s">
        <v>88</v>
      </c>
      <c r="B730" s="92" t="s">
        <v>269</v>
      </c>
      <c r="C730" s="93">
        <v>513081</v>
      </c>
      <c r="D730" s="94" t="s">
        <v>866</v>
      </c>
      <c r="E730" s="95" t="s">
        <v>6</v>
      </c>
      <c r="F730" s="96" t="s">
        <v>909</v>
      </c>
      <c r="G730" s="186">
        <f>IF(F730="S",IFERROR(VLOOKUP(C730,'BG 2022'!$A$5:$E$300,3,FALSE),0),0)</f>
        <v>0</v>
      </c>
      <c r="H730" s="98"/>
      <c r="I730" s="99">
        <f>IF(F730="S",IFERROR(VLOOKUP(C730,'BG 2022'!$A$5:$E$300,4,FALSE),0),0)</f>
        <v>0</v>
      </c>
      <c r="J730" s="98"/>
    </row>
    <row r="731" spans="1:10">
      <c r="A731" s="204" t="s">
        <v>88</v>
      </c>
      <c r="B731" s="205" t="s">
        <v>269</v>
      </c>
      <c r="C731" s="206">
        <v>51308101</v>
      </c>
      <c r="D731" s="207" t="s">
        <v>867</v>
      </c>
      <c r="E731" s="208" t="s">
        <v>6</v>
      </c>
      <c r="F731" s="209" t="s">
        <v>910</v>
      </c>
      <c r="G731" s="100">
        <f>IF(F731="S",IFERROR(VLOOKUP(C731,'BG 2022'!$A$5:$E$300,3,FALSE),0),0)</f>
        <v>0</v>
      </c>
      <c r="H731" s="101"/>
      <c r="I731" s="102">
        <f>IF(F731="S",IFERROR(VLOOKUP(C731,'BG 2022'!$A$5:$E$300,4,FALSE),0),0)</f>
        <v>0</v>
      </c>
      <c r="J731" s="101"/>
    </row>
    <row r="732" spans="1:10" s="76" customFormat="1">
      <c r="A732" s="91" t="s">
        <v>88</v>
      </c>
      <c r="B732" s="92" t="s">
        <v>269</v>
      </c>
      <c r="C732" s="93">
        <v>51309</v>
      </c>
      <c r="D732" s="94" t="s">
        <v>868</v>
      </c>
      <c r="E732" s="95" t="s">
        <v>6</v>
      </c>
      <c r="F732" s="96" t="s">
        <v>909</v>
      </c>
      <c r="G732" s="186">
        <f>IF(F732="S",IFERROR(VLOOKUP(C732,'BG 2022'!$A$5:$E$300,3,FALSE),0),0)</f>
        <v>0</v>
      </c>
      <c r="H732" s="98"/>
      <c r="I732" s="99">
        <f>IF(F732="S",IFERROR(VLOOKUP(C732,'BG 2022'!$A$5:$E$300,4,FALSE),0),0)</f>
        <v>0</v>
      </c>
      <c r="J732" s="98"/>
    </row>
    <row r="733" spans="1:10" s="76" customFormat="1">
      <c r="A733" s="91" t="s">
        <v>88</v>
      </c>
      <c r="B733" s="92" t="s">
        <v>269</v>
      </c>
      <c r="C733" s="93">
        <v>513091</v>
      </c>
      <c r="D733" s="94" t="s">
        <v>869</v>
      </c>
      <c r="E733" s="95" t="s">
        <v>6</v>
      </c>
      <c r="F733" s="96" t="s">
        <v>909</v>
      </c>
      <c r="G733" s="186">
        <f>IF(F733="S",IFERROR(VLOOKUP(C733,'BG 2022'!$A$5:$E$300,3,FALSE),0),0)</f>
        <v>0</v>
      </c>
      <c r="H733" s="98"/>
      <c r="I733" s="99">
        <f>IF(F733="S",IFERROR(VLOOKUP(C733,'BG 2022'!$A$5:$E$300,4,FALSE),0),0)</f>
        <v>0</v>
      </c>
      <c r="J733" s="98"/>
    </row>
    <row r="734" spans="1:10">
      <c r="A734" s="204" t="s">
        <v>88</v>
      </c>
      <c r="B734" s="205" t="s">
        <v>269</v>
      </c>
      <c r="C734" s="206">
        <v>51309101</v>
      </c>
      <c r="D734" s="207" t="s">
        <v>870</v>
      </c>
      <c r="E734" s="208" t="s">
        <v>6</v>
      </c>
      <c r="F734" s="209" t="s">
        <v>910</v>
      </c>
      <c r="G734" s="100">
        <f>IF(F734="S",IFERROR(VLOOKUP(C734,'BG 2022'!$A$5:$E$300,3,FALSE),0),0)</f>
        <v>0</v>
      </c>
      <c r="H734" s="101"/>
      <c r="I734" s="102">
        <f>IF(F734="S",IFERROR(VLOOKUP(C734,'BG 2022'!$A$5:$E$300,4,FALSE),0),0)</f>
        <v>0</v>
      </c>
      <c r="J734" s="101"/>
    </row>
    <row r="735" spans="1:10">
      <c r="A735" s="204" t="s">
        <v>88</v>
      </c>
      <c r="B735" s="205" t="s">
        <v>1258</v>
      </c>
      <c r="C735" s="206">
        <v>51309102</v>
      </c>
      <c r="D735" s="207" t="s">
        <v>976</v>
      </c>
      <c r="E735" s="208" t="s">
        <v>6</v>
      </c>
      <c r="F735" s="209" t="s">
        <v>910</v>
      </c>
      <c r="G735" s="100">
        <f>IF(F735="S",IFERROR(VLOOKUP(C735,'BG 2022'!$A$5:$E$300,3,FALSE),0),0)</f>
        <v>7147750</v>
      </c>
      <c r="H735" s="101"/>
      <c r="I735" s="102">
        <f>IF(F735="S",IFERROR(VLOOKUP(C735,'BG 2022'!$A$5:$E$300,4,FALSE),0),0)</f>
        <v>1026.1199999999999</v>
      </c>
      <c r="J735" s="101"/>
    </row>
    <row r="736" spans="1:10">
      <c r="A736" s="204" t="s">
        <v>88</v>
      </c>
      <c r="B736" s="205" t="s">
        <v>269</v>
      </c>
      <c r="C736" s="206">
        <v>51309103</v>
      </c>
      <c r="D736" s="207" t="s">
        <v>871</v>
      </c>
      <c r="E736" s="208" t="s">
        <v>6</v>
      </c>
      <c r="F736" s="209" t="s">
        <v>910</v>
      </c>
      <c r="G736" s="100">
        <f>IF(F736="S",IFERROR(VLOOKUP(C736,'BG 2022'!$A$5:$E$300,3,FALSE),0),0)</f>
        <v>0</v>
      </c>
      <c r="H736" s="101"/>
      <c r="I736" s="102">
        <f>IF(F736="S",IFERROR(VLOOKUP(C736,'BG 2022'!$A$5:$E$300,4,FALSE),0),0)</f>
        <v>0</v>
      </c>
      <c r="J736" s="101"/>
    </row>
    <row r="737" spans="1:10">
      <c r="A737" s="204" t="s">
        <v>88</v>
      </c>
      <c r="B737" s="205" t="s">
        <v>269</v>
      </c>
      <c r="C737" s="206">
        <v>51309104</v>
      </c>
      <c r="D737" s="207" t="s">
        <v>872</v>
      </c>
      <c r="E737" s="208" t="s">
        <v>6</v>
      </c>
      <c r="F737" s="209" t="s">
        <v>910</v>
      </c>
      <c r="G737" s="100">
        <f>IF(F737="S",IFERROR(VLOOKUP(C737,'BG 2022'!$A$5:$E$300,3,FALSE),0),0)</f>
        <v>0</v>
      </c>
      <c r="H737" s="101"/>
      <c r="I737" s="102">
        <f>IF(F737="S",IFERROR(VLOOKUP(C737,'BG 2022'!$A$5:$E$300,4,FALSE),0),0)</f>
        <v>0</v>
      </c>
      <c r="J737" s="101"/>
    </row>
    <row r="738" spans="1:10">
      <c r="A738" s="204" t="s">
        <v>88</v>
      </c>
      <c r="B738" s="205" t="s">
        <v>1258</v>
      </c>
      <c r="C738" s="206">
        <v>51309105</v>
      </c>
      <c r="D738" s="207" t="s">
        <v>1104</v>
      </c>
      <c r="E738" s="208" t="s">
        <v>6</v>
      </c>
      <c r="F738" s="209" t="s">
        <v>910</v>
      </c>
      <c r="G738" s="100">
        <f>IF(F738="S",IFERROR(VLOOKUP(C738,'BG 2022'!$A$5:$E$300,3,FALSE),0),0)</f>
        <v>3641710</v>
      </c>
      <c r="H738" s="101"/>
      <c r="I738" s="102">
        <f>IF(F738="S",IFERROR(VLOOKUP(C738,'BG 2022'!$A$5:$E$300,4,FALSE),0),0)</f>
        <v>530.5</v>
      </c>
      <c r="J738" s="101"/>
    </row>
    <row r="739" spans="1:10" s="76" customFormat="1">
      <c r="A739" s="91" t="s">
        <v>88</v>
      </c>
      <c r="B739" s="92" t="s">
        <v>269</v>
      </c>
      <c r="C739" s="93">
        <v>51310</v>
      </c>
      <c r="D739" s="94" t="s">
        <v>873</v>
      </c>
      <c r="E739" s="95" t="s">
        <v>6</v>
      </c>
      <c r="F739" s="96" t="s">
        <v>909</v>
      </c>
      <c r="G739" s="186">
        <f>IF(F739="S",IFERROR(VLOOKUP(C739,'BG 2022'!$A$5:$E$300,3,FALSE),0),0)</f>
        <v>0</v>
      </c>
      <c r="H739" s="98"/>
      <c r="I739" s="99">
        <f>IF(F739="S",IFERROR(VLOOKUP(C739,'BG 2022'!$A$5:$E$300,4,FALSE),0),0)</f>
        <v>0</v>
      </c>
      <c r="J739" s="98"/>
    </row>
    <row r="740" spans="1:10" s="76" customFormat="1">
      <c r="A740" s="91" t="s">
        <v>88</v>
      </c>
      <c r="B740" s="92" t="s">
        <v>269</v>
      </c>
      <c r="C740" s="93">
        <v>513101</v>
      </c>
      <c r="D740" s="94" t="s">
        <v>874</v>
      </c>
      <c r="E740" s="95" t="s">
        <v>6</v>
      </c>
      <c r="F740" s="96" t="s">
        <v>909</v>
      </c>
      <c r="G740" s="186">
        <f>IF(F740="S",IFERROR(VLOOKUP(C740,'BG 2022'!$A$5:$E$300,3,FALSE),0),0)</f>
        <v>0</v>
      </c>
      <c r="H740" s="98"/>
      <c r="I740" s="99">
        <f>IF(F740="S",IFERROR(VLOOKUP(C740,'BG 2022'!$A$5:$E$300,4,FALSE),0),0)</f>
        <v>0</v>
      </c>
      <c r="J740" s="98"/>
    </row>
    <row r="741" spans="1:10">
      <c r="A741" s="204" t="s">
        <v>88</v>
      </c>
      <c r="B741" s="205" t="s">
        <v>269</v>
      </c>
      <c r="C741" s="206">
        <v>51310101</v>
      </c>
      <c r="D741" s="207" t="s">
        <v>875</v>
      </c>
      <c r="E741" s="208" t="s">
        <v>6</v>
      </c>
      <c r="F741" s="209" t="s">
        <v>910</v>
      </c>
      <c r="G741" s="100">
        <f>IF(F741="S",IFERROR(VLOOKUP(C741,'BG 2022'!$A$5:$E$300,3,FALSE),0),0)</f>
        <v>0</v>
      </c>
      <c r="H741" s="101"/>
      <c r="I741" s="102">
        <f>IF(F741="S",IFERROR(VLOOKUP(C741,'BG 2022'!$A$5:$E$300,4,FALSE),0),0)</f>
        <v>0</v>
      </c>
      <c r="J741" s="101"/>
    </row>
    <row r="742" spans="1:10">
      <c r="A742" s="204" t="s">
        <v>88</v>
      </c>
      <c r="B742" s="205" t="s">
        <v>1258</v>
      </c>
      <c r="C742" s="206">
        <v>51310102</v>
      </c>
      <c r="D742" s="207" t="s">
        <v>1236</v>
      </c>
      <c r="E742" s="208" t="s">
        <v>6</v>
      </c>
      <c r="F742" s="209" t="s">
        <v>910</v>
      </c>
      <c r="G742" s="100">
        <f>IF(F742="S",IFERROR(VLOOKUP(C742,'BG 2022'!$A$5:$E$300,3,FALSE),0),0)</f>
        <v>175182</v>
      </c>
      <c r="H742" s="101"/>
      <c r="I742" s="102">
        <f>IF(F742="S",IFERROR(VLOOKUP(C742,'BG 2022'!$A$5:$E$300,4,FALSE),0),0)</f>
        <v>25.4</v>
      </c>
      <c r="J742" s="101"/>
    </row>
    <row r="743" spans="1:10">
      <c r="A743" s="204" t="s">
        <v>88</v>
      </c>
      <c r="B743" s="205" t="s">
        <v>269</v>
      </c>
      <c r="C743" s="206">
        <v>51310103</v>
      </c>
      <c r="D743" s="207" t="s">
        <v>876</v>
      </c>
      <c r="E743" s="208" t="s">
        <v>6</v>
      </c>
      <c r="F743" s="209" t="s">
        <v>910</v>
      </c>
      <c r="G743" s="100">
        <f>IF(F743="S",IFERROR(VLOOKUP(C743,'BG 2022'!$A$5:$E$300,3,FALSE),0),0)</f>
        <v>0</v>
      </c>
      <c r="H743" s="101"/>
      <c r="I743" s="102">
        <f>IF(F743="S",IFERROR(VLOOKUP(C743,'BG 2022'!$A$5:$E$300,4,FALSE),0),0)</f>
        <v>0</v>
      </c>
      <c r="J743" s="101"/>
    </row>
    <row r="744" spans="1:10">
      <c r="A744" s="204" t="s">
        <v>88</v>
      </c>
      <c r="B744" s="205" t="s">
        <v>269</v>
      </c>
      <c r="C744" s="206">
        <v>51310104</v>
      </c>
      <c r="D744" s="207" t="s">
        <v>877</v>
      </c>
      <c r="E744" s="208" t="s">
        <v>6</v>
      </c>
      <c r="F744" s="209" t="s">
        <v>910</v>
      </c>
      <c r="G744" s="100">
        <f>IF(F744="S",IFERROR(VLOOKUP(C744,'BG 2022'!$A$5:$E$300,3,FALSE),0),0)</f>
        <v>0</v>
      </c>
      <c r="H744" s="101"/>
      <c r="I744" s="102">
        <f>IF(F744="S",IFERROR(VLOOKUP(C744,'BG 2022'!$A$5:$E$300,4,FALSE),0),0)</f>
        <v>0</v>
      </c>
      <c r="J744" s="101"/>
    </row>
    <row r="745" spans="1:10">
      <c r="A745" s="204" t="s">
        <v>88</v>
      </c>
      <c r="B745" s="205" t="s">
        <v>1258</v>
      </c>
      <c r="C745" s="206">
        <v>51310105</v>
      </c>
      <c r="D745" s="207" t="s">
        <v>1214</v>
      </c>
      <c r="E745" s="208" t="s">
        <v>6</v>
      </c>
      <c r="F745" s="209" t="s">
        <v>910</v>
      </c>
      <c r="G745" s="100">
        <f>IF(F745="S",IFERROR(VLOOKUP(C745,'BG 2022'!$A$5:$E$300,3,FALSE),0),0)</f>
        <v>1355412</v>
      </c>
      <c r="H745" s="101"/>
      <c r="I745" s="102">
        <f>IF(F745="S",IFERROR(VLOOKUP(C745,'BG 2022'!$A$5:$E$300,4,FALSE),0),0)</f>
        <v>196.18</v>
      </c>
      <c r="J745" s="101"/>
    </row>
    <row r="746" spans="1:10">
      <c r="A746" s="204" t="s">
        <v>88</v>
      </c>
      <c r="B746" s="205" t="s">
        <v>1258</v>
      </c>
      <c r="C746" s="206">
        <v>51310106</v>
      </c>
      <c r="D746" s="207" t="s">
        <v>1105</v>
      </c>
      <c r="E746" s="208" t="s">
        <v>6</v>
      </c>
      <c r="F746" s="209" t="s">
        <v>910</v>
      </c>
      <c r="G746" s="100">
        <f>IF(F746="S",IFERROR(VLOOKUP(C746,'BG 2022'!$A$5:$E$300,3,FALSE),0),0)</f>
        <v>594818</v>
      </c>
      <c r="H746" s="101"/>
      <c r="I746" s="102">
        <f>IF(F746="S",IFERROR(VLOOKUP(C746,'BG 2022'!$A$5:$E$300,4,FALSE),0),0)</f>
        <v>86.94</v>
      </c>
      <c r="J746" s="101"/>
    </row>
    <row r="747" spans="1:10">
      <c r="A747" s="204" t="s">
        <v>88</v>
      </c>
      <c r="B747" s="205" t="s">
        <v>269</v>
      </c>
      <c r="C747" s="206">
        <v>51310107</v>
      </c>
      <c r="D747" s="207" t="s">
        <v>559</v>
      </c>
      <c r="E747" s="208" t="s">
        <v>6</v>
      </c>
      <c r="F747" s="209" t="s">
        <v>910</v>
      </c>
      <c r="G747" s="100">
        <f>IF(F747="S",IFERROR(VLOOKUP(C747,'BG 2022'!$A$5:$E$300,3,FALSE),0),0)</f>
        <v>0</v>
      </c>
      <c r="H747" s="101"/>
      <c r="I747" s="102">
        <f>IF(F747="S",IFERROR(VLOOKUP(C747,'BG 2022'!$A$5:$E$300,4,FALSE),0),0)</f>
        <v>0</v>
      </c>
      <c r="J747" s="101"/>
    </row>
    <row r="748" spans="1:10">
      <c r="A748" s="204" t="s">
        <v>88</v>
      </c>
      <c r="B748" s="205" t="s">
        <v>269</v>
      </c>
      <c r="C748" s="206">
        <v>51310108</v>
      </c>
      <c r="D748" s="207" t="s">
        <v>878</v>
      </c>
      <c r="E748" s="208" t="s">
        <v>6</v>
      </c>
      <c r="F748" s="209" t="s">
        <v>910</v>
      </c>
      <c r="G748" s="100">
        <f>IF(F748="S",IFERROR(VLOOKUP(C748,'BG 2022'!$A$5:$E$300,3,FALSE),0),0)</f>
        <v>0</v>
      </c>
      <c r="H748" s="101"/>
      <c r="I748" s="102">
        <f>IF(F748="S",IFERROR(VLOOKUP(C748,'BG 2022'!$A$5:$E$300,4,FALSE),0),0)</f>
        <v>0</v>
      </c>
      <c r="J748" s="101"/>
    </row>
    <row r="749" spans="1:10">
      <c r="A749" s="204" t="s">
        <v>88</v>
      </c>
      <c r="B749" s="205" t="s">
        <v>269</v>
      </c>
      <c r="C749" s="206">
        <v>51310109</v>
      </c>
      <c r="D749" s="207" t="s">
        <v>879</v>
      </c>
      <c r="E749" s="208" t="s">
        <v>6</v>
      </c>
      <c r="F749" s="209" t="s">
        <v>910</v>
      </c>
      <c r="G749" s="100">
        <f>IF(F749="S",IFERROR(VLOOKUP(C749,'BG 2022'!$A$5:$E$300,3,FALSE),0),0)</f>
        <v>0</v>
      </c>
      <c r="H749" s="101"/>
      <c r="I749" s="102">
        <f>IF(F749="S",IFERROR(VLOOKUP(C749,'BG 2022'!$A$5:$E$300,4,FALSE),0),0)</f>
        <v>0</v>
      </c>
      <c r="J749" s="101"/>
    </row>
    <row r="750" spans="1:10">
      <c r="A750" s="204" t="s">
        <v>88</v>
      </c>
      <c r="B750" s="205" t="s">
        <v>269</v>
      </c>
      <c r="C750" s="206">
        <v>51310110</v>
      </c>
      <c r="D750" s="207" t="s">
        <v>880</v>
      </c>
      <c r="E750" s="208" t="s">
        <v>6</v>
      </c>
      <c r="F750" s="209" t="s">
        <v>910</v>
      </c>
      <c r="G750" s="100">
        <f>IF(F750="S",IFERROR(VLOOKUP(C750,'BG 2022'!$A$5:$E$300,3,FALSE),0),0)</f>
        <v>0</v>
      </c>
      <c r="H750" s="101"/>
      <c r="I750" s="102">
        <f>IF(F750="S",IFERROR(VLOOKUP(C750,'BG 2022'!$A$5:$E$300,4,FALSE),0),0)</f>
        <v>0</v>
      </c>
      <c r="J750" s="101"/>
    </row>
    <row r="751" spans="1:10">
      <c r="A751" s="204" t="s">
        <v>88</v>
      </c>
      <c r="B751" s="205" t="s">
        <v>269</v>
      </c>
      <c r="C751" s="206">
        <v>51310111</v>
      </c>
      <c r="D751" s="207" t="s">
        <v>881</v>
      </c>
      <c r="E751" s="208" t="s">
        <v>6</v>
      </c>
      <c r="F751" s="209" t="s">
        <v>910</v>
      </c>
      <c r="G751" s="100">
        <f>IF(F751="S",IFERROR(VLOOKUP(C751,'BG 2022'!$A$5:$E$300,3,FALSE),0),0)</f>
        <v>0</v>
      </c>
      <c r="H751" s="101"/>
      <c r="I751" s="102">
        <f>IF(F751="S",IFERROR(VLOOKUP(C751,'BG 2022'!$A$5:$E$300,4,FALSE),0),0)</f>
        <v>0</v>
      </c>
      <c r="J751" s="101"/>
    </row>
    <row r="752" spans="1:10">
      <c r="A752" s="204" t="s">
        <v>88</v>
      </c>
      <c r="B752" s="205" t="s">
        <v>269</v>
      </c>
      <c r="C752" s="206">
        <v>51310112</v>
      </c>
      <c r="D752" s="207" t="s">
        <v>882</v>
      </c>
      <c r="E752" s="208" t="s">
        <v>6</v>
      </c>
      <c r="F752" s="209" t="s">
        <v>910</v>
      </c>
      <c r="G752" s="100">
        <f>IF(F752="S",IFERROR(VLOOKUP(C752,'BG 2022'!$A$5:$E$300,3,FALSE),0),0)</f>
        <v>0</v>
      </c>
      <c r="H752" s="101"/>
      <c r="I752" s="102">
        <f>IF(F752="S",IFERROR(VLOOKUP(C752,'BG 2022'!$A$5:$E$300,4,FALSE),0),0)</f>
        <v>0</v>
      </c>
      <c r="J752" s="101"/>
    </row>
    <row r="753" spans="1:10">
      <c r="A753" s="204" t="s">
        <v>88</v>
      </c>
      <c r="B753" s="205" t="s">
        <v>269</v>
      </c>
      <c r="C753" s="206">
        <v>51310113</v>
      </c>
      <c r="D753" s="207" t="s">
        <v>883</v>
      </c>
      <c r="E753" s="208" t="s">
        <v>6</v>
      </c>
      <c r="F753" s="209" t="s">
        <v>910</v>
      </c>
      <c r="G753" s="100">
        <f>IF(F753="S",IFERROR(VLOOKUP(C753,'BG 2022'!$A$5:$E$300,3,FALSE),0),0)</f>
        <v>0</v>
      </c>
      <c r="H753" s="101"/>
      <c r="I753" s="102">
        <f>IF(F753="S",IFERROR(VLOOKUP(C753,'BG 2022'!$A$5:$E$300,4,FALSE),0),0)</f>
        <v>0</v>
      </c>
      <c r="J753" s="101"/>
    </row>
    <row r="754" spans="1:10">
      <c r="A754" s="204" t="s">
        <v>88</v>
      </c>
      <c r="B754" s="205" t="s">
        <v>1258</v>
      </c>
      <c r="C754" s="206">
        <v>51310114</v>
      </c>
      <c r="D754" s="207" t="s">
        <v>1215</v>
      </c>
      <c r="E754" s="208" t="s">
        <v>6</v>
      </c>
      <c r="F754" s="209" t="s">
        <v>910</v>
      </c>
      <c r="G754" s="100">
        <f>IF(F754="S",IFERROR(VLOOKUP(C754,'BG 2022'!$A$5:$E$300,3,FALSE),0),0)</f>
        <v>1942965</v>
      </c>
      <c r="H754" s="101"/>
      <c r="I754" s="102">
        <f>IF(F754="S",IFERROR(VLOOKUP(C754,'BG 2022'!$A$5:$E$300,4,FALSE),0),0)</f>
        <v>282.13</v>
      </c>
      <c r="J754" s="101"/>
    </row>
    <row r="755" spans="1:10">
      <c r="A755" s="204" t="s">
        <v>88</v>
      </c>
      <c r="B755" s="205" t="s">
        <v>269</v>
      </c>
      <c r="C755" s="206">
        <v>51310115</v>
      </c>
      <c r="D755" s="207" t="s">
        <v>884</v>
      </c>
      <c r="E755" s="208" t="s">
        <v>6</v>
      </c>
      <c r="F755" s="209" t="s">
        <v>910</v>
      </c>
      <c r="G755" s="100">
        <f>IF(F755="S",IFERROR(VLOOKUP(C755,'BG 2022'!$A$5:$E$300,3,FALSE),0),0)</f>
        <v>0</v>
      </c>
      <c r="H755" s="101"/>
      <c r="I755" s="102">
        <f>IF(F755="S",IFERROR(VLOOKUP(C755,'BG 2022'!$A$5:$E$300,4,FALSE),0),0)</f>
        <v>0</v>
      </c>
      <c r="J755" s="101"/>
    </row>
    <row r="756" spans="1:10">
      <c r="A756" s="204" t="s">
        <v>88</v>
      </c>
      <c r="B756" s="205" t="s">
        <v>1258</v>
      </c>
      <c r="C756" s="206">
        <v>51310116</v>
      </c>
      <c r="D756" s="207" t="s">
        <v>1106</v>
      </c>
      <c r="E756" s="208" t="s">
        <v>6</v>
      </c>
      <c r="F756" s="209" t="s">
        <v>910</v>
      </c>
      <c r="G756" s="100">
        <f>IF(F756="S",IFERROR(VLOOKUP(C756,'BG 2022'!$A$5:$E$300,3,FALSE),0),0)</f>
        <v>93857</v>
      </c>
      <c r="H756" s="101"/>
      <c r="I756" s="102">
        <f>IF(F756="S",IFERROR(VLOOKUP(C756,'BG 2022'!$A$5:$E$300,4,FALSE),0),0)</f>
        <v>13.74</v>
      </c>
      <c r="J756" s="101"/>
    </row>
    <row r="757" spans="1:10">
      <c r="A757" s="204" t="s">
        <v>88</v>
      </c>
      <c r="B757" s="205" t="s">
        <v>1258</v>
      </c>
      <c r="C757" s="206">
        <v>51310117</v>
      </c>
      <c r="D757" s="207" t="s">
        <v>1216</v>
      </c>
      <c r="E757" s="208" t="s">
        <v>6</v>
      </c>
      <c r="F757" s="209" t="s">
        <v>910</v>
      </c>
      <c r="G757" s="100">
        <f>IF(F757="S",IFERROR(VLOOKUP(C757,'BG 2022'!$A$5:$E$300,3,FALSE),0),0)</f>
        <v>2812576</v>
      </c>
      <c r="H757" s="101"/>
      <c r="I757" s="102">
        <f>IF(F757="S",IFERROR(VLOOKUP(C757,'BG 2022'!$A$5:$E$300,4,FALSE),0),0)</f>
        <v>407.92999999999995</v>
      </c>
      <c r="J757" s="101"/>
    </row>
    <row r="758" spans="1:10">
      <c r="A758" s="204" t="s">
        <v>88</v>
      </c>
      <c r="B758" s="205" t="s">
        <v>1258</v>
      </c>
      <c r="C758" s="206">
        <v>51310199</v>
      </c>
      <c r="D758" s="207" t="s">
        <v>978</v>
      </c>
      <c r="E758" s="208" t="s">
        <v>6</v>
      </c>
      <c r="F758" s="209" t="s">
        <v>910</v>
      </c>
      <c r="G758" s="100">
        <f>IF(F758="S",IFERROR(VLOOKUP(C758,'BG 2022'!$A$5:$E$300,3,FALSE),0),0)</f>
        <v>5658699</v>
      </c>
      <c r="H758" s="101"/>
      <c r="I758" s="102">
        <f>IF(F758="S",IFERROR(VLOOKUP(C758,'BG 2022'!$A$5:$E$300,4,FALSE),0),0)</f>
        <v>812.68999999994412</v>
      </c>
      <c r="J758" s="101"/>
    </row>
    <row r="759" spans="1:10" s="76" customFormat="1">
      <c r="A759" s="91" t="s">
        <v>88</v>
      </c>
      <c r="B759" s="92"/>
      <c r="C759" s="93">
        <v>514</v>
      </c>
      <c r="D759" s="94" t="s">
        <v>885</v>
      </c>
      <c r="E759" s="95" t="s">
        <v>6</v>
      </c>
      <c r="F759" s="96" t="s">
        <v>909</v>
      </c>
      <c r="G759" s="186">
        <f>IF(F759="S",IFERROR(VLOOKUP(C759,'BG 2022'!$A$5:$E$300,3,FALSE),0),0)</f>
        <v>0</v>
      </c>
      <c r="H759" s="98"/>
      <c r="I759" s="99">
        <f>IF(F759="S",IFERROR(VLOOKUP(C759,'BG 2022'!$A$5:$E$300,4,FALSE),0),0)</f>
        <v>0</v>
      </c>
      <c r="J759" s="98"/>
    </row>
    <row r="760" spans="1:10" s="76" customFormat="1">
      <c r="A760" s="91" t="s">
        <v>88</v>
      </c>
      <c r="B760" s="92"/>
      <c r="C760" s="93">
        <v>51401</v>
      </c>
      <c r="D760" s="94" t="s">
        <v>886</v>
      </c>
      <c r="E760" s="95" t="s">
        <v>6</v>
      </c>
      <c r="F760" s="96" t="s">
        <v>909</v>
      </c>
      <c r="G760" s="186">
        <f>IF(F760="S",IFERROR(VLOOKUP(C760,'BG 2022'!$A$5:$E$300,3,FALSE),0),0)</f>
        <v>0</v>
      </c>
      <c r="H760" s="98"/>
      <c r="I760" s="99">
        <f>IF(F760="S",IFERROR(VLOOKUP(C760,'BG 2022'!$A$5:$E$300,4,FALSE),0),0)</f>
        <v>0</v>
      </c>
      <c r="J760" s="98"/>
    </row>
    <row r="761" spans="1:10" s="76" customFormat="1">
      <c r="A761" s="91" t="s">
        <v>88</v>
      </c>
      <c r="B761" s="92"/>
      <c r="C761" s="93">
        <v>514011</v>
      </c>
      <c r="D761" s="94" t="s">
        <v>887</v>
      </c>
      <c r="E761" s="95" t="s">
        <v>6</v>
      </c>
      <c r="F761" s="96" t="s">
        <v>909</v>
      </c>
      <c r="G761" s="186">
        <f>IF(F761="S",IFERROR(VLOOKUP(C761,'BG 2022'!$A$5:$E$300,3,FALSE),0),0)</f>
        <v>0</v>
      </c>
      <c r="H761" s="98"/>
      <c r="I761" s="99">
        <f>IF(F761="S",IFERROR(VLOOKUP(C761,'BG 2022'!$A$5:$E$300,4,FALSE),0),0)</f>
        <v>0</v>
      </c>
      <c r="J761" s="98"/>
    </row>
    <row r="762" spans="1:10">
      <c r="A762" s="204" t="s">
        <v>88</v>
      </c>
      <c r="B762" s="205"/>
      <c r="C762" s="206">
        <v>51401101</v>
      </c>
      <c r="D762" s="207" t="s">
        <v>888</v>
      </c>
      <c r="E762" s="208" t="s">
        <v>6</v>
      </c>
      <c r="F762" s="209" t="s">
        <v>910</v>
      </c>
      <c r="G762" s="100">
        <f>IF(F762="S",IFERROR(VLOOKUP(C762,'BG 2022'!$A$5:$E$300,3,FALSE),0),0)</f>
        <v>0</v>
      </c>
      <c r="H762" s="101"/>
      <c r="I762" s="102">
        <f>IF(F762="S",IFERROR(VLOOKUP(C762,'BG 2022'!$A$5:$E$300,4,FALSE),0),0)</f>
        <v>0</v>
      </c>
      <c r="J762" s="101"/>
    </row>
    <row r="763" spans="1:10">
      <c r="A763" s="204" t="s">
        <v>88</v>
      </c>
      <c r="B763" s="205"/>
      <c r="C763" s="206">
        <v>51401102</v>
      </c>
      <c r="D763" s="207" t="s">
        <v>889</v>
      </c>
      <c r="E763" s="208" t="s">
        <v>6</v>
      </c>
      <c r="F763" s="209" t="s">
        <v>910</v>
      </c>
      <c r="G763" s="100">
        <f>IF(F763="S",IFERROR(VLOOKUP(C763,'BG 2022'!$A$5:$E$300,3,FALSE),0),0)</f>
        <v>0</v>
      </c>
      <c r="H763" s="101"/>
      <c r="I763" s="102">
        <f>IF(F763="S",IFERROR(VLOOKUP(C763,'BG 2022'!$A$5:$E$300,4,FALSE),0),0)</f>
        <v>0</v>
      </c>
      <c r="J763" s="101"/>
    </row>
    <row r="764" spans="1:10" s="76" customFormat="1">
      <c r="A764" s="91" t="s">
        <v>88</v>
      </c>
      <c r="B764" s="92"/>
      <c r="C764" s="93">
        <v>514012</v>
      </c>
      <c r="D764" s="94" t="s">
        <v>890</v>
      </c>
      <c r="E764" s="95" t="s">
        <v>6</v>
      </c>
      <c r="F764" s="96" t="s">
        <v>909</v>
      </c>
      <c r="G764" s="186">
        <f>IF(F764="S",IFERROR(VLOOKUP(C764,'BG 2022'!$A$5:$E$300,3,FALSE),0),0)</f>
        <v>0</v>
      </c>
      <c r="H764" s="98"/>
      <c r="I764" s="99">
        <f>IF(F764="S",IFERROR(VLOOKUP(C764,'BG 2022'!$A$5:$E$300,4,FALSE),0),0)</f>
        <v>0</v>
      </c>
      <c r="J764" s="98"/>
    </row>
    <row r="765" spans="1:10">
      <c r="A765" s="204" t="s">
        <v>88</v>
      </c>
      <c r="B765" s="205" t="s">
        <v>1258</v>
      </c>
      <c r="C765" s="206">
        <v>51401201</v>
      </c>
      <c r="D765" s="207" t="s">
        <v>225</v>
      </c>
      <c r="E765" s="208" t="s">
        <v>6</v>
      </c>
      <c r="F765" s="209" t="s">
        <v>910</v>
      </c>
      <c r="G765" s="100">
        <f>IF(F765="S",IFERROR(VLOOKUP(C765,'BG 2022'!$A$5:$E$300,3,FALSE),0),0)</f>
        <v>16638681</v>
      </c>
      <c r="H765" s="101"/>
      <c r="I765" s="102">
        <f>IF(F765="S",IFERROR(VLOOKUP(C765,'BG 2022'!$A$5:$E$300,4,FALSE),0),0)</f>
        <v>2406.92</v>
      </c>
      <c r="J765" s="101"/>
    </row>
    <row r="766" spans="1:10">
      <c r="A766" s="204" t="s">
        <v>88</v>
      </c>
      <c r="B766" s="205"/>
      <c r="C766" s="206">
        <v>51401202</v>
      </c>
      <c r="D766" s="207" t="s">
        <v>891</v>
      </c>
      <c r="E766" s="208" t="s">
        <v>6</v>
      </c>
      <c r="F766" s="209" t="s">
        <v>910</v>
      </c>
      <c r="G766" s="100">
        <f>IF(F766="S",IFERROR(VLOOKUP(C766,'BG 2022'!$A$5:$E$300,3,FALSE),0),0)</f>
        <v>0</v>
      </c>
      <c r="H766" s="101"/>
      <c r="I766" s="102">
        <f>IF(F766="S",IFERROR(VLOOKUP(C766,'BG 2022'!$A$5:$E$300,4,FALSE),0),0)</f>
        <v>0</v>
      </c>
      <c r="J766" s="101"/>
    </row>
    <row r="767" spans="1:10">
      <c r="A767" s="204" t="s">
        <v>88</v>
      </c>
      <c r="B767" s="205"/>
      <c r="C767" s="206">
        <v>51401203</v>
      </c>
      <c r="D767" s="207" t="s">
        <v>892</v>
      </c>
      <c r="E767" s="208" t="s">
        <v>6</v>
      </c>
      <c r="F767" s="209" t="s">
        <v>910</v>
      </c>
      <c r="G767" s="100">
        <f>IF(F767="S",IFERROR(VLOOKUP(C767,'BG 2022'!$A$5:$E$300,3,FALSE),0),0)</f>
        <v>0</v>
      </c>
      <c r="H767" s="101"/>
      <c r="I767" s="102">
        <f>IF(F767="S",IFERROR(VLOOKUP(C767,'BG 2022'!$A$5:$E$300,4,FALSE),0),0)</f>
        <v>0</v>
      </c>
      <c r="J767" s="101"/>
    </row>
    <row r="768" spans="1:10" s="76" customFormat="1">
      <c r="A768" s="91" t="s">
        <v>88</v>
      </c>
      <c r="B768" s="92"/>
      <c r="C768" s="93">
        <v>514013</v>
      </c>
      <c r="D768" s="94" t="s">
        <v>893</v>
      </c>
      <c r="E768" s="95" t="s">
        <v>6</v>
      </c>
      <c r="F768" s="96" t="s">
        <v>909</v>
      </c>
      <c r="G768" s="186">
        <f>IF(F768="S",IFERROR(VLOOKUP(C768,'BG 2022'!$A$5:$E$300,3,FALSE),0),0)</f>
        <v>0</v>
      </c>
      <c r="H768" s="98"/>
      <c r="I768" s="99">
        <f>IF(F768="S",IFERROR(VLOOKUP(C768,'BG 2022'!$A$5:$E$300,4,FALSE),0),0)</f>
        <v>0</v>
      </c>
      <c r="J768" s="98"/>
    </row>
    <row r="769" spans="1:10">
      <c r="A769" s="204" t="s">
        <v>88</v>
      </c>
      <c r="B769" s="205" t="s">
        <v>270</v>
      </c>
      <c r="C769" s="206">
        <v>51401301</v>
      </c>
      <c r="D769" s="207" t="s">
        <v>345</v>
      </c>
      <c r="E769" s="208" t="s">
        <v>6</v>
      </c>
      <c r="F769" s="209" t="s">
        <v>910</v>
      </c>
      <c r="G769" s="100">
        <f>IF(F769="S",IFERROR(VLOOKUP(C769,'BG 2022'!$A$5:$E$300,3,FALSE),0),0)</f>
        <v>9972009</v>
      </c>
      <c r="H769" s="101"/>
      <c r="I769" s="102">
        <f>IF(F769="S",IFERROR(VLOOKUP(C769,'BG 2022'!$A$5:$E$300,4,FALSE),0),0)</f>
        <v>707719.03229999996</v>
      </c>
      <c r="J769" s="101"/>
    </row>
    <row r="770" spans="1:10">
      <c r="A770" s="204" t="s">
        <v>88</v>
      </c>
      <c r="B770" s="205" t="s">
        <v>270</v>
      </c>
      <c r="C770" s="206">
        <v>51401302</v>
      </c>
      <c r="D770" s="207" t="s">
        <v>346</v>
      </c>
      <c r="E770" s="208" t="s">
        <v>6</v>
      </c>
      <c r="F770" s="209" t="s">
        <v>910</v>
      </c>
      <c r="G770" s="100">
        <f>IF(F770="S",IFERROR(VLOOKUP(C770,'BG 2022'!$A$5:$E$300,3,FALSE),0),0)</f>
        <v>3157727</v>
      </c>
      <c r="H770" s="101"/>
      <c r="I770" s="102">
        <f>IF(F770="S",IFERROR(VLOOKUP(C770,'BG 2022'!$A$5:$E$300,4,FALSE),0),0)</f>
        <v>3933.4043999999999</v>
      </c>
      <c r="J770" s="101"/>
    </row>
    <row r="771" spans="1:10" s="76" customFormat="1">
      <c r="A771" s="91" t="s">
        <v>88</v>
      </c>
      <c r="B771" s="92"/>
      <c r="C771" s="93">
        <v>515</v>
      </c>
      <c r="D771" s="94" t="s">
        <v>894</v>
      </c>
      <c r="E771" s="95" t="s">
        <v>6</v>
      </c>
      <c r="F771" s="96" t="s">
        <v>909</v>
      </c>
      <c r="G771" s="186">
        <f>IF(F771="S",IFERROR(VLOOKUP(C771,'BG 2022'!$A$5:$E$300,3,FALSE),0),0)</f>
        <v>0</v>
      </c>
      <c r="H771" s="98"/>
      <c r="I771" s="99">
        <f>IF(F771="S",IFERROR(VLOOKUP(C771,'BG 2022'!$A$5:$E$300,4,FALSE),0),0)</f>
        <v>0</v>
      </c>
      <c r="J771" s="98"/>
    </row>
    <row r="772" spans="1:10" s="76" customFormat="1">
      <c r="A772" s="91" t="s">
        <v>88</v>
      </c>
      <c r="B772" s="92"/>
      <c r="C772" s="93">
        <v>51501</v>
      </c>
      <c r="D772" s="94" t="s">
        <v>895</v>
      </c>
      <c r="E772" s="95" t="s">
        <v>6</v>
      </c>
      <c r="F772" s="96" t="s">
        <v>909</v>
      </c>
      <c r="G772" s="186">
        <f>IF(F772="S",IFERROR(VLOOKUP(C772,'BG 2022'!$A$5:$E$300,3,FALSE),0),0)</f>
        <v>0</v>
      </c>
      <c r="H772" s="98"/>
      <c r="I772" s="99">
        <f>IF(F772="S",IFERROR(VLOOKUP(C772,'BG 2022'!$A$5:$E$300,4,FALSE),0),0)</f>
        <v>0</v>
      </c>
      <c r="J772" s="98"/>
    </row>
    <row r="773" spans="1:10" s="76" customFormat="1">
      <c r="A773" s="91" t="s">
        <v>88</v>
      </c>
      <c r="B773" s="92"/>
      <c r="C773" s="93">
        <v>515011</v>
      </c>
      <c r="D773" s="94" t="s">
        <v>896</v>
      </c>
      <c r="E773" s="95" t="s">
        <v>6</v>
      </c>
      <c r="F773" s="96" t="s">
        <v>909</v>
      </c>
      <c r="G773" s="186">
        <f>IF(F773="S",IFERROR(VLOOKUP(C773,'BG 2022'!$A$5:$E$300,3,FALSE),0),0)</f>
        <v>0</v>
      </c>
      <c r="H773" s="98"/>
      <c r="I773" s="99">
        <f>IF(F773="S",IFERROR(VLOOKUP(C773,'BG 2022'!$A$5:$E$300,4,FALSE),0),0)</f>
        <v>0</v>
      </c>
      <c r="J773" s="98"/>
    </row>
    <row r="774" spans="1:10">
      <c r="A774" s="204" t="s">
        <v>88</v>
      </c>
      <c r="B774" s="205"/>
      <c r="C774" s="206">
        <v>51501101</v>
      </c>
      <c r="D774" s="207" t="s">
        <v>897</v>
      </c>
      <c r="E774" s="208" t="s">
        <v>6</v>
      </c>
      <c r="F774" s="209" t="s">
        <v>910</v>
      </c>
      <c r="G774" s="100">
        <f>IF(F774="S",IFERROR(VLOOKUP(C774,'BG 2022'!$A$5:$E$300,3,FALSE),0),0)</f>
        <v>0</v>
      </c>
      <c r="H774" s="101"/>
      <c r="I774" s="102">
        <f>IF(F774="S",IFERROR(VLOOKUP(C774,'BG 2022'!$A$5:$E$300,4,FALSE),0),0)</f>
        <v>0</v>
      </c>
      <c r="J774" s="101"/>
    </row>
    <row r="775" spans="1:10">
      <c r="A775" s="204" t="s">
        <v>88</v>
      </c>
      <c r="B775" s="205"/>
      <c r="C775" s="206">
        <v>51501102</v>
      </c>
      <c r="D775" s="207" t="s">
        <v>898</v>
      </c>
      <c r="E775" s="208" t="s">
        <v>6</v>
      </c>
      <c r="F775" s="209" t="s">
        <v>910</v>
      </c>
      <c r="G775" s="100">
        <f>IF(F775="S",IFERROR(VLOOKUP(C775,'BG 2022'!$A$5:$E$300,3,FALSE),0),0)</f>
        <v>0</v>
      </c>
      <c r="H775" s="101"/>
      <c r="I775" s="102">
        <f>IF(F775="S",IFERROR(VLOOKUP(C775,'BG 2022'!$A$5:$E$300,4,FALSE),0),0)</f>
        <v>0</v>
      </c>
      <c r="J775" s="101"/>
    </row>
    <row r="776" spans="1:10">
      <c r="A776" s="204" t="s">
        <v>88</v>
      </c>
      <c r="B776" s="205" t="s">
        <v>1260</v>
      </c>
      <c r="C776" s="206">
        <v>51501103</v>
      </c>
      <c r="D776" s="207" t="s">
        <v>1073</v>
      </c>
      <c r="E776" s="208" t="s">
        <v>6</v>
      </c>
      <c r="F776" s="209" t="s">
        <v>910</v>
      </c>
      <c r="G776" s="100">
        <f>IF(F776="S",IFERROR(VLOOKUP(C776,'BG 2022'!$A$5:$E$300,3,FALSE),0),0)</f>
        <v>10853687</v>
      </c>
      <c r="H776" s="101"/>
      <c r="I776" s="102">
        <f>IF(F776="S",IFERROR(VLOOKUP(C776,'BG 2022'!$A$5:$E$300,4,FALSE),0),0)</f>
        <v>1565.17</v>
      </c>
      <c r="J776" s="101"/>
    </row>
    <row r="777" spans="1:10" s="76" customFormat="1">
      <c r="A777" s="91" t="s">
        <v>88</v>
      </c>
      <c r="B777" s="92"/>
      <c r="C777" s="93">
        <v>515012</v>
      </c>
      <c r="D777" s="94" t="s">
        <v>899</v>
      </c>
      <c r="E777" s="95" t="s">
        <v>6</v>
      </c>
      <c r="F777" s="96" t="s">
        <v>909</v>
      </c>
      <c r="G777" s="186">
        <f>IF(F777="S",IFERROR(VLOOKUP(C777,'BG 2022'!$A$5:$E$300,3,FALSE),0),0)</f>
        <v>0</v>
      </c>
      <c r="H777" s="98"/>
      <c r="I777" s="99">
        <f>IF(F777="S",IFERROR(VLOOKUP(C777,'BG 2022'!$A$5:$E$300,4,FALSE),0),0)</f>
        <v>0</v>
      </c>
      <c r="J777" s="98"/>
    </row>
    <row r="778" spans="1:10">
      <c r="A778" s="204" t="s">
        <v>88</v>
      </c>
      <c r="B778" s="205" t="s">
        <v>271</v>
      </c>
      <c r="C778" s="206">
        <v>51501201</v>
      </c>
      <c r="D778" s="207" t="s">
        <v>1108</v>
      </c>
      <c r="E778" s="208" t="s">
        <v>6</v>
      </c>
      <c r="F778" s="209" t="s">
        <v>910</v>
      </c>
      <c r="G778" s="100">
        <f>IF(F778="S",IFERROR(VLOOKUP(C778,'BG 2022'!$A$5:$E$300,3,FALSE),0),0)</f>
        <v>4140935</v>
      </c>
      <c r="H778" s="101"/>
      <c r="I778" s="102">
        <f>IF(F778="S",IFERROR(VLOOKUP(C778,'BG 2022'!$A$5:$E$300,4,FALSE),0),0)</f>
        <v>601.73</v>
      </c>
      <c r="J778" s="101"/>
    </row>
    <row r="779" spans="1:10">
      <c r="A779" s="204" t="s">
        <v>88</v>
      </c>
      <c r="B779" s="205"/>
      <c r="C779" s="206">
        <v>51501202</v>
      </c>
      <c r="D779" s="207" t="s">
        <v>900</v>
      </c>
      <c r="E779" s="208" t="s">
        <v>69</v>
      </c>
      <c r="F779" s="209" t="s">
        <v>910</v>
      </c>
      <c r="G779" s="100">
        <f>IF(F779="S",IFERROR(VLOOKUP(C779,'BG 2022'!$A$5:$E$300,3,FALSE),0),0)</f>
        <v>0</v>
      </c>
      <c r="H779" s="101"/>
      <c r="I779" s="102">
        <f>IF(F779="S",IFERROR(VLOOKUP(C779,'BG 2022'!$A$5:$E$300,4,FALSE),0),0)</f>
        <v>0</v>
      </c>
      <c r="J779" s="101"/>
    </row>
    <row r="780" spans="1:10" s="76" customFormat="1">
      <c r="A780" s="91" t="s">
        <v>88</v>
      </c>
      <c r="B780" s="92"/>
      <c r="C780" s="93">
        <v>515013</v>
      </c>
      <c r="D780" s="94" t="s">
        <v>901</v>
      </c>
      <c r="E780" s="95" t="s">
        <v>6</v>
      </c>
      <c r="F780" s="96" t="s">
        <v>909</v>
      </c>
      <c r="G780" s="186">
        <f>IF(F780="S",IFERROR(VLOOKUP(C780,'BG 2022'!$A$5:$E$300,3,FALSE),0),0)</f>
        <v>0</v>
      </c>
      <c r="H780" s="98"/>
      <c r="I780" s="99">
        <f>IF(F780="S",IFERROR(VLOOKUP(C780,'BG 2022'!$A$5:$E$300,4,FALSE),0),0)</f>
        <v>0</v>
      </c>
      <c r="J780" s="98"/>
    </row>
    <row r="781" spans="1:10">
      <c r="A781" s="204" t="s">
        <v>88</v>
      </c>
      <c r="B781" s="205"/>
      <c r="C781" s="206">
        <v>51501301</v>
      </c>
      <c r="D781" s="207" t="s">
        <v>902</v>
      </c>
      <c r="E781" s="208" t="s">
        <v>6</v>
      </c>
      <c r="F781" s="209" t="s">
        <v>910</v>
      </c>
      <c r="G781" s="100">
        <f>IF(F781="S",IFERROR(VLOOKUP(C781,'BG 2022'!$A$5:$E$300,3,FALSE),0),0)</f>
        <v>0</v>
      </c>
      <c r="H781" s="101"/>
      <c r="I781" s="102">
        <f>IF(F781="S",IFERROR(VLOOKUP(C781,'BG 2022'!$A$5:$E$300,4,FALSE),0),0)</f>
        <v>0</v>
      </c>
      <c r="J781" s="101"/>
    </row>
    <row r="782" spans="1:10">
      <c r="A782" s="204" t="s">
        <v>88</v>
      </c>
      <c r="B782" s="205"/>
      <c r="C782" s="206">
        <v>51501302</v>
      </c>
      <c r="D782" s="207" t="s">
        <v>903</v>
      </c>
      <c r="E782" s="208" t="s">
        <v>6</v>
      </c>
      <c r="F782" s="209" t="s">
        <v>910</v>
      </c>
      <c r="G782" s="100">
        <f>IF(F782="S",IFERROR(VLOOKUP(C782,'BG 2022'!$A$5:$E$300,3,FALSE),0),0)</f>
        <v>0</v>
      </c>
      <c r="H782" s="101"/>
      <c r="I782" s="102">
        <f>IF(F782="S",IFERROR(VLOOKUP(C782,'BG 2022'!$A$5:$E$300,4,FALSE),0),0)</f>
        <v>0</v>
      </c>
      <c r="J782" s="101"/>
    </row>
    <row r="783" spans="1:10">
      <c r="A783" s="204" t="s">
        <v>88</v>
      </c>
      <c r="B783" s="205" t="s">
        <v>271</v>
      </c>
      <c r="C783" s="206">
        <v>51501303</v>
      </c>
      <c r="D783" s="207" t="s">
        <v>904</v>
      </c>
      <c r="E783" s="208" t="s">
        <v>6</v>
      </c>
      <c r="F783" s="209" t="s">
        <v>910</v>
      </c>
      <c r="G783" s="100">
        <f>IF(F783="S",IFERROR(VLOOKUP(C783,'BG 2022'!$A$5:$E$300,3,FALSE),0),0)</f>
        <v>0</v>
      </c>
      <c r="H783" s="101"/>
      <c r="I783" s="102">
        <f>IF(F783="S",IFERROR(VLOOKUP(C783,'BG 2022'!$A$5:$E$300,4,FALSE),0),0)</f>
        <v>0</v>
      </c>
      <c r="J783" s="101"/>
    </row>
    <row r="784" spans="1:10">
      <c r="A784" s="204" t="s">
        <v>88</v>
      </c>
      <c r="B784" s="205" t="s">
        <v>271</v>
      </c>
      <c r="C784" s="206">
        <v>51501304</v>
      </c>
      <c r="D784" s="207" t="s">
        <v>986</v>
      </c>
      <c r="E784" s="208" t="s">
        <v>6</v>
      </c>
      <c r="F784" s="209" t="s">
        <v>910</v>
      </c>
      <c r="G784" s="100">
        <f>IF(F784="S",IFERROR(VLOOKUP(C784,'BG 2022'!$A$5:$E$300,3,FALSE),0),0)</f>
        <v>0</v>
      </c>
      <c r="H784" s="101"/>
      <c r="I784" s="102">
        <f>IF(F784="S",IFERROR(VLOOKUP(C784,'BG 2022'!$A$5:$E$300,4,FALSE),0),0)</f>
        <v>0</v>
      </c>
      <c r="J784" s="101"/>
    </row>
    <row r="785" spans="1:10" s="76" customFormat="1">
      <c r="A785" s="91" t="s">
        <v>88</v>
      </c>
      <c r="B785" s="92" t="s">
        <v>271</v>
      </c>
      <c r="C785" s="93">
        <v>52</v>
      </c>
      <c r="D785" s="94" t="s">
        <v>905</v>
      </c>
      <c r="E785" s="95" t="s">
        <v>6</v>
      </c>
      <c r="F785" s="96" t="s">
        <v>909</v>
      </c>
      <c r="G785" s="186">
        <f>IF(F785="S",IFERROR(VLOOKUP(C785,'BG 2022'!$A$5:$E$300,3,FALSE),0),0)</f>
        <v>0</v>
      </c>
      <c r="H785" s="98"/>
      <c r="I785" s="99">
        <f>IF(F785="S",IFERROR(VLOOKUP(C785,'BG 2022'!$A$5:$E$300,4,FALSE),0),0)</f>
        <v>0</v>
      </c>
      <c r="J785" s="98"/>
    </row>
    <row r="786" spans="1:10" s="76" customFormat="1">
      <c r="A786" s="91" t="s">
        <v>88</v>
      </c>
      <c r="B786" s="92" t="s">
        <v>271</v>
      </c>
      <c r="C786" s="93">
        <v>521</v>
      </c>
      <c r="D786" s="94" t="s">
        <v>906</v>
      </c>
      <c r="E786" s="95" t="s">
        <v>6</v>
      </c>
      <c r="F786" s="96" t="s">
        <v>909</v>
      </c>
      <c r="G786" s="186">
        <f>IF(F786="S",IFERROR(VLOOKUP(C786,'BG 2022'!$A$5:$E$300,3,FALSE),0),0)</f>
        <v>0</v>
      </c>
      <c r="H786" s="98"/>
      <c r="I786" s="99">
        <f>IF(F786="S",IFERROR(VLOOKUP(C786,'BG 2022'!$A$5:$E$300,4,FALSE),0),0)</f>
        <v>0</v>
      </c>
      <c r="J786" s="98"/>
    </row>
    <row r="787" spans="1:10" s="76" customFormat="1">
      <c r="A787" s="91" t="s">
        <v>88</v>
      </c>
      <c r="B787" s="92" t="s">
        <v>271</v>
      </c>
      <c r="C787" s="93">
        <v>52101</v>
      </c>
      <c r="D787" s="94" t="s">
        <v>907</v>
      </c>
      <c r="E787" s="95" t="s">
        <v>6</v>
      </c>
      <c r="F787" s="96" t="s">
        <v>909</v>
      </c>
      <c r="G787" s="186">
        <f>IF(F787="S",IFERROR(VLOOKUP(C787,'BG 2022'!$A$5:$E$300,3,FALSE),0),0)</f>
        <v>0</v>
      </c>
      <c r="H787" s="98"/>
      <c r="I787" s="99">
        <f>IF(F787="S",IFERROR(VLOOKUP(C787,'BG 2022'!$A$5:$E$300,4,FALSE),0),0)</f>
        <v>0</v>
      </c>
      <c r="J787" s="98"/>
    </row>
    <row r="788" spans="1:10" s="76" customFormat="1">
      <c r="A788" s="91" t="s">
        <v>88</v>
      </c>
      <c r="B788" s="92" t="s">
        <v>271</v>
      </c>
      <c r="C788" s="93">
        <v>521011</v>
      </c>
      <c r="D788" s="94" t="s">
        <v>908</v>
      </c>
      <c r="E788" s="95" t="s">
        <v>6</v>
      </c>
      <c r="F788" s="96" t="s">
        <v>909</v>
      </c>
      <c r="G788" s="186">
        <f>IF(F788="S",IFERROR(VLOOKUP(C788,'BG 2022'!$A$5:$E$300,3,FALSE),0),0)</f>
        <v>0</v>
      </c>
      <c r="H788" s="98"/>
      <c r="I788" s="99">
        <f>IF(F788="S",IFERROR(VLOOKUP(C788,'BG 2022'!$A$5:$E$300,4,FALSE),0),0)</f>
        <v>0</v>
      </c>
      <c r="J788" s="98"/>
    </row>
    <row r="789" spans="1:10">
      <c r="A789" s="204" t="s">
        <v>88</v>
      </c>
      <c r="B789" s="205" t="s">
        <v>271</v>
      </c>
      <c r="C789" s="206">
        <v>52101101</v>
      </c>
      <c r="D789" s="207" t="s">
        <v>985</v>
      </c>
      <c r="E789" s="208" t="s">
        <v>6</v>
      </c>
      <c r="F789" s="209" t="s">
        <v>910</v>
      </c>
      <c r="G789" s="100">
        <f>IF(F789="S",IFERROR(VLOOKUP(C789,'BG 2022'!$A$5:$E$300,3,FALSE),0),0)</f>
        <v>482</v>
      </c>
      <c r="H789" s="101"/>
      <c r="I789" s="102">
        <f>IF(F789="S",IFERROR(VLOOKUP(C789,'BG 2022'!$A$5:$E$300,4,FALSE),0),0)</f>
        <v>9.9999999999909051E-3</v>
      </c>
      <c r="J789" s="101"/>
    </row>
    <row r="792" spans="1:10">
      <c r="G792" s="188"/>
    </row>
    <row r="794" spans="1:10">
      <c r="E794" s="104" t="s">
        <v>3</v>
      </c>
      <c r="F794" s="104"/>
      <c r="G794" s="105">
        <f>SUMIF(A:A,E794,G:G)</f>
        <v>6413233745</v>
      </c>
      <c r="I794" s="106">
        <f>SUMIF(A:A,E794,I:I)</f>
        <v>907357.62399999774</v>
      </c>
    </row>
    <row r="795" spans="1:10">
      <c r="E795" s="104" t="s">
        <v>8</v>
      </c>
      <c r="F795" s="104"/>
      <c r="G795" s="105">
        <f>SUMIF(A:A,E795,G:G)</f>
        <v>80319791</v>
      </c>
      <c r="I795" s="106">
        <f>SUMIF(A:A,E795,I:I)</f>
        <v>11328.27999999993</v>
      </c>
    </row>
    <row r="796" spans="1:10">
      <c r="E796" s="104" t="s">
        <v>18</v>
      </c>
      <c r="F796" s="104"/>
      <c r="G796" s="105">
        <f>SUMIF(A:A,E796,G:G)</f>
        <v>6332913954</v>
      </c>
      <c r="I796" s="106">
        <f>SUMIF(A:A,E796,I:I)</f>
        <v>896029.34780000011</v>
      </c>
    </row>
    <row r="797" spans="1:10">
      <c r="E797" s="107" t="s">
        <v>89</v>
      </c>
      <c r="F797" s="107"/>
      <c r="G797" s="108">
        <f>+G794-G795-G796</f>
        <v>0</v>
      </c>
      <c r="H797" s="108"/>
      <c r="I797" s="108">
        <f>+I794-I795-I796</f>
        <v>-3.8000022759661078E-3</v>
      </c>
    </row>
    <row r="798" spans="1:10">
      <c r="E798" s="104" t="s">
        <v>87</v>
      </c>
      <c r="F798" s="104"/>
      <c r="G798" s="105">
        <f>SUMIF(A:A,E798,G:G)</f>
        <v>1546571679</v>
      </c>
      <c r="I798" s="109">
        <f>SUMIF(A:A,E798,I:I)</f>
        <v>913243.64049999998</v>
      </c>
    </row>
    <row r="799" spans="1:10">
      <c r="E799" s="104" t="s">
        <v>88</v>
      </c>
      <c r="F799" s="104"/>
      <c r="G799" s="105">
        <f>SUMIF(A:A,E799,G:G)</f>
        <v>2094770179</v>
      </c>
      <c r="I799" s="109">
        <f>SUMIF(A:A,E799,I:I)</f>
        <v>1013128.9967</v>
      </c>
    </row>
    <row r="800" spans="1:10">
      <c r="E800" s="107" t="s">
        <v>89</v>
      </c>
      <c r="F800" s="107"/>
      <c r="G800" s="108">
        <f>+G798-G799-G439</f>
        <v>0</v>
      </c>
      <c r="H800" s="108"/>
      <c r="I800" s="108">
        <f>+I798-I799-I439</f>
        <v>-31.850000000034925</v>
      </c>
    </row>
    <row r="804" spans="7:9">
      <c r="G804" s="89">
        <f>+G794-'BG 2022'!C5</f>
        <v>0</v>
      </c>
      <c r="H804" s="89"/>
      <c r="I804" s="89">
        <f>+I794-'BG 2022'!D5</f>
        <v>0</v>
      </c>
    </row>
    <row r="805" spans="7:9">
      <c r="G805" s="89">
        <f>+G795-'BG 2022'!C66</f>
        <v>0</v>
      </c>
      <c r="H805" s="89"/>
      <c r="I805" s="89">
        <f>+I795-'BG 2022'!D66</f>
        <v>-9.822542779147625E-11</v>
      </c>
    </row>
    <row r="806" spans="7:9">
      <c r="G806" s="89">
        <f>+G796-'BG 2022'!C86</f>
        <v>0</v>
      </c>
      <c r="H806" s="89"/>
      <c r="I806" s="89">
        <f>+I796-'BG 2022'!D86</f>
        <v>0</v>
      </c>
    </row>
    <row r="807" spans="7:9">
      <c r="G807" s="87">
        <f>+G798-'BG 2022'!C99</f>
        <v>0</v>
      </c>
      <c r="H807" s="87"/>
      <c r="I807" s="87">
        <f>+I798-'BG 2022'!D99</f>
        <v>0</v>
      </c>
    </row>
    <row r="808" spans="7:9">
      <c r="G808" s="87">
        <f>+G799-'BG 2022'!C132</f>
        <v>0</v>
      </c>
      <c r="H808" s="87"/>
      <c r="I808" s="87">
        <f>+I799-'BG 2022'!D132</f>
        <v>31.849999999860302</v>
      </c>
    </row>
  </sheetData>
  <autoFilter ref="A4:J789" xr:uid="{0CF3B196-CE5A-4B49-AB51-7CD96F9DF1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AD40F"/>
    <pageSetUpPr fitToPage="1"/>
  </sheetPr>
  <dimension ref="B5:K116"/>
  <sheetViews>
    <sheetView showGridLines="0" tabSelected="1" topLeftCell="A78" zoomScale="70" zoomScaleNormal="70" workbookViewId="0">
      <selection activeCell="J111" sqref="J111"/>
    </sheetView>
  </sheetViews>
  <sheetFormatPr baseColWidth="10" defaultColWidth="8.6640625" defaultRowHeight="13.2"/>
  <cols>
    <col min="1" max="1" width="2.44140625" style="122" customWidth="1"/>
    <col min="2" max="2" width="34.6640625" style="122" customWidth="1"/>
    <col min="3" max="3" width="43.5546875" style="122" customWidth="1"/>
    <col min="4" max="4" width="19.44140625" style="122" customWidth="1"/>
    <col min="5" max="5" width="24" style="122" customWidth="1"/>
    <col min="6" max="8" width="12.109375" style="122" customWidth="1"/>
    <col min="9" max="9" width="14.6640625" style="122" customWidth="1"/>
    <col min="10" max="10" width="17.33203125" style="122" customWidth="1"/>
    <col min="11" max="11" width="14.6640625" style="122" bestFit="1" customWidth="1"/>
    <col min="12" max="16384" width="8.6640625" style="122"/>
  </cols>
  <sheetData>
    <row r="5" spans="2:10" ht="13.8">
      <c r="F5" s="123" t="s">
        <v>238</v>
      </c>
    </row>
    <row r="6" spans="2:10" ht="16.5" customHeight="1">
      <c r="B6" s="579" t="s">
        <v>310</v>
      </c>
      <c r="C6" s="579"/>
      <c r="D6" s="579"/>
      <c r="E6" s="579"/>
      <c r="F6" s="579"/>
      <c r="G6" s="579"/>
      <c r="H6" s="124"/>
      <c r="I6" s="124"/>
    </row>
    <row r="7" spans="2:10" ht="13.8">
      <c r="B7" s="581" t="s">
        <v>174</v>
      </c>
      <c r="C7" s="581"/>
      <c r="D7" s="581"/>
      <c r="E7" s="581"/>
      <c r="F7" s="581"/>
      <c r="G7" s="125"/>
      <c r="H7" s="125"/>
      <c r="I7" s="125"/>
      <c r="J7" s="125"/>
    </row>
    <row r="8" spans="2:10" ht="13.8">
      <c r="B8" s="582" t="s">
        <v>1264</v>
      </c>
      <c r="C8" s="582"/>
      <c r="D8" s="582"/>
      <c r="E8" s="582"/>
      <c r="F8" s="582"/>
      <c r="G8" s="125"/>
      <c r="H8" s="125"/>
      <c r="I8" s="125"/>
      <c r="J8" s="125"/>
    </row>
    <row r="9" spans="2:10" ht="13.8">
      <c r="B9" s="126"/>
      <c r="C9" s="125"/>
      <c r="D9" s="125"/>
      <c r="E9" s="125"/>
      <c r="F9" s="125"/>
      <c r="G9" s="125"/>
      <c r="H9" s="125"/>
      <c r="I9" s="125"/>
      <c r="J9" s="125"/>
    </row>
    <row r="10" spans="2:10" ht="13.8">
      <c r="B10" s="127" t="s">
        <v>1117</v>
      </c>
      <c r="C10" s="125"/>
      <c r="D10" s="125"/>
      <c r="E10" s="125"/>
      <c r="F10" s="125"/>
      <c r="G10" s="125"/>
      <c r="H10" s="125"/>
      <c r="I10" s="125"/>
      <c r="J10" s="125"/>
    </row>
    <row r="11" spans="2:10" ht="13.8">
      <c r="B11" s="126"/>
      <c r="C11" s="125"/>
      <c r="D11" s="125"/>
      <c r="E11" s="125"/>
      <c r="F11" s="125"/>
      <c r="G11" s="125"/>
      <c r="H11" s="125"/>
      <c r="I11" s="125"/>
      <c r="J11" s="125"/>
    </row>
    <row r="12" spans="2:10" ht="13.8">
      <c r="B12" s="128" t="s">
        <v>175</v>
      </c>
      <c r="C12" s="129" t="s">
        <v>309</v>
      </c>
      <c r="D12" s="129"/>
      <c r="E12" s="125"/>
      <c r="F12" s="125"/>
      <c r="G12" s="125"/>
      <c r="H12" s="125"/>
      <c r="I12" s="125"/>
      <c r="J12" s="125"/>
    </row>
    <row r="13" spans="2:10" ht="13.8">
      <c r="B13" s="128" t="s">
        <v>176</v>
      </c>
      <c r="C13" s="129" t="s">
        <v>937</v>
      </c>
      <c r="D13" s="129"/>
      <c r="E13" s="125"/>
      <c r="F13" s="125"/>
      <c r="G13" s="125"/>
      <c r="H13" s="125"/>
      <c r="I13" s="125"/>
      <c r="J13" s="125"/>
    </row>
    <row r="14" spans="2:10" ht="13.8">
      <c r="B14" s="128" t="s">
        <v>177</v>
      </c>
      <c r="C14" s="129" t="s">
        <v>311</v>
      </c>
      <c r="D14" s="129"/>
      <c r="E14" s="125"/>
      <c r="F14" s="125"/>
      <c r="G14" s="125"/>
      <c r="H14" s="125"/>
      <c r="I14" s="125"/>
      <c r="J14" s="125"/>
    </row>
    <row r="15" spans="2:10" ht="13.8">
      <c r="B15" s="128" t="s">
        <v>178</v>
      </c>
      <c r="C15" s="129" t="s">
        <v>312</v>
      </c>
      <c r="D15" s="129"/>
      <c r="E15" s="125"/>
      <c r="F15" s="125"/>
      <c r="G15" s="125"/>
      <c r="H15" s="125"/>
      <c r="I15" s="125"/>
      <c r="J15" s="125"/>
    </row>
    <row r="16" spans="2:10" ht="13.8">
      <c r="B16" s="128" t="s">
        <v>179</v>
      </c>
      <c r="C16" s="182" t="s">
        <v>938</v>
      </c>
      <c r="D16" s="182"/>
      <c r="E16" s="125"/>
      <c r="F16" s="125"/>
      <c r="G16" s="125"/>
      <c r="H16" s="125"/>
      <c r="I16" s="125"/>
      <c r="J16" s="125"/>
    </row>
    <row r="17" spans="2:10" ht="13.8">
      <c r="B17" s="128" t="s">
        <v>180</v>
      </c>
      <c r="C17" s="182" t="s">
        <v>313</v>
      </c>
      <c r="D17" s="182"/>
      <c r="E17" s="125"/>
      <c r="F17" s="125"/>
      <c r="G17" s="125"/>
      <c r="H17" s="125"/>
      <c r="I17" s="125"/>
      <c r="J17" s="125"/>
    </row>
    <row r="18" spans="2:10" ht="13.8">
      <c r="B18" s="128" t="s">
        <v>181</v>
      </c>
      <c r="C18" s="129" t="s">
        <v>311</v>
      </c>
      <c r="D18" s="129"/>
      <c r="E18" s="125"/>
      <c r="F18" s="125"/>
      <c r="G18" s="125"/>
      <c r="H18" s="125"/>
      <c r="I18" s="125"/>
      <c r="J18" s="125"/>
    </row>
    <row r="19" spans="2:10" ht="17.399999999999999" customHeight="1">
      <c r="B19" s="130"/>
      <c r="C19" s="125"/>
      <c r="D19" s="125"/>
      <c r="E19" s="125"/>
      <c r="F19" s="125"/>
      <c r="G19" s="125"/>
      <c r="H19" s="125"/>
      <c r="I19" s="125"/>
      <c r="J19" s="125"/>
    </row>
    <row r="20" spans="2:10" ht="13.8">
      <c r="B20" s="127" t="s">
        <v>1118</v>
      </c>
      <c r="C20" s="125"/>
      <c r="D20" s="125"/>
      <c r="E20" s="125"/>
      <c r="F20" s="125"/>
      <c r="G20" s="125"/>
      <c r="H20" s="125"/>
      <c r="I20" s="125"/>
      <c r="J20" s="125"/>
    </row>
    <row r="21" spans="2:10" ht="13.8">
      <c r="B21" s="126"/>
      <c r="C21" s="125"/>
      <c r="D21" s="125"/>
      <c r="E21" s="125"/>
      <c r="F21" s="125"/>
      <c r="G21" s="125"/>
      <c r="H21" s="125"/>
      <c r="I21" s="125"/>
      <c r="J21" s="125"/>
    </row>
    <row r="22" spans="2:10" ht="13.8">
      <c r="B22" s="128" t="s">
        <v>182</v>
      </c>
      <c r="C22" s="129" t="s">
        <v>314</v>
      </c>
      <c r="D22" s="129"/>
      <c r="E22" s="125"/>
      <c r="F22" s="125"/>
      <c r="G22" s="125"/>
      <c r="H22" s="125"/>
      <c r="I22" s="125"/>
      <c r="J22" s="125"/>
    </row>
    <row r="23" spans="2:10" ht="13.8">
      <c r="B23" s="128" t="s">
        <v>183</v>
      </c>
      <c r="C23" s="129" t="s">
        <v>315</v>
      </c>
      <c r="D23" s="129"/>
      <c r="E23" s="125"/>
      <c r="F23" s="125"/>
      <c r="G23" s="125"/>
      <c r="H23" s="125"/>
      <c r="I23" s="125"/>
      <c r="J23" s="125"/>
    </row>
    <row r="24" spans="2:10" ht="13.8">
      <c r="B24" s="128"/>
      <c r="C24" s="129"/>
      <c r="D24" s="129"/>
      <c r="E24" s="125"/>
      <c r="F24" s="125"/>
      <c r="G24" s="125"/>
      <c r="H24" s="125"/>
      <c r="I24" s="125"/>
      <c r="J24" s="125"/>
    </row>
    <row r="25" spans="2:10" ht="13.8">
      <c r="B25" s="128" t="s">
        <v>184</v>
      </c>
      <c r="C25" s="129"/>
      <c r="D25" s="129"/>
      <c r="E25" s="125"/>
      <c r="F25" s="125"/>
      <c r="G25" s="125"/>
      <c r="H25" s="125"/>
      <c r="I25" s="125"/>
      <c r="J25" s="125"/>
    </row>
    <row r="26" spans="2:10" ht="13.8">
      <c r="B26" s="128" t="s">
        <v>182</v>
      </c>
      <c r="C26" s="129" t="s">
        <v>123</v>
      </c>
      <c r="D26" s="129"/>
      <c r="E26" s="125"/>
      <c r="F26" s="125"/>
      <c r="G26" s="125"/>
      <c r="H26" s="125"/>
      <c r="I26" s="125"/>
      <c r="J26" s="125"/>
    </row>
    <row r="27" spans="2:10">
      <c r="B27" s="128" t="s">
        <v>183</v>
      </c>
      <c r="C27" s="129" t="s">
        <v>123</v>
      </c>
      <c r="D27" s="129"/>
    </row>
    <row r="28" spans="2:10" ht="16.95" customHeight="1"/>
    <row r="29" spans="2:10">
      <c r="B29" s="131" t="s">
        <v>1119</v>
      </c>
    </row>
    <row r="31" spans="2:10">
      <c r="B31" s="226" t="s">
        <v>185</v>
      </c>
      <c r="C31" s="180" t="s">
        <v>186</v>
      </c>
    </row>
    <row r="32" spans="2:10">
      <c r="B32" s="580" t="s">
        <v>187</v>
      </c>
      <c r="C32" s="138" t="s">
        <v>316</v>
      </c>
    </row>
    <row r="33" spans="2:10">
      <c r="B33" s="580"/>
      <c r="C33" s="141" t="s">
        <v>317</v>
      </c>
    </row>
    <row r="34" spans="2:10" ht="16.2" customHeight="1">
      <c r="B34" s="583" t="s">
        <v>188</v>
      </c>
      <c r="C34" s="584"/>
    </row>
    <row r="35" spans="2:10">
      <c r="B35" s="184" t="s">
        <v>46</v>
      </c>
      <c r="C35" s="138" t="s">
        <v>317</v>
      </c>
    </row>
    <row r="36" spans="2:10">
      <c r="B36" s="183" t="s">
        <v>105</v>
      </c>
      <c r="C36" s="139" t="s">
        <v>316</v>
      </c>
    </row>
    <row r="37" spans="2:10">
      <c r="B37" s="183" t="s">
        <v>189</v>
      </c>
      <c r="C37" s="139" t="s">
        <v>318</v>
      </c>
    </row>
    <row r="38" spans="2:10">
      <c r="B38" s="183" t="s">
        <v>190</v>
      </c>
      <c r="C38" s="139" t="s">
        <v>319</v>
      </c>
    </row>
    <row r="39" spans="2:10">
      <c r="B39" s="183" t="s">
        <v>191</v>
      </c>
      <c r="C39" s="141" t="s">
        <v>320</v>
      </c>
    </row>
    <row r="40" spans="2:10">
      <c r="B40" s="586" t="s">
        <v>1025</v>
      </c>
      <c r="C40" s="586"/>
    </row>
    <row r="41" spans="2:10">
      <c r="B41" s="183" t="s">
        <v>1008</v>
      </c>
      <c r="C41" s="139" t="s">
        <v>1007</v>
      </c>
      <c r="F41" s="132"/>
    </row>
    <row r="42" spans="2:10">
      <c r="B42" s="183" t="s">
        <v>1010</v>
      </c>
      <c r="C42" s="139" t="s">
        <v>1009</v>
      </c>
      <c r="D42" s="140"/>
    </row>
    <row r="43" spans="2:10">
      <c r="B43" s="141" t="s">
        <v>1294</v>
      </c>
      <c r="C43" s="141" t="s">
        <v>1295</v>
      </c>
      <c r="D43" s="140"/>
    </row>
    <row r="45" spans="2:10">
      <c r="B45" s="126" t="s">
        <v>1120</v>
      </c>
    </row>
    <row r="47" spans="2:10" ht="26.25" customHeight="1">
      <c r="B47" s="585" t="s">
        <v>1263</v>
      </c>
      <c r="C47" s="585"/>
      <c r="D47" s="585"/>
      <c r="E47" s="585"/>
      <c r="F47" s="585"/>
      <c r="G47" s="585"/>
      <c r="H47" s="585"/>
      <c r="I47" s="585"/>
      <c r="J47" s="585"/>
    </row>
    <row r="48" spans="2:10">
      <c r="C48" s="133"/>
      <c r="D48" s="133"/>
    </row>
    <row r="49" spans="2:11">
      <c r="B49" s="134" t="s">
        <v>192</v>
      </c>
      <c r="C49" s="135">
        <v>10000000000</v>
      </c>
      <c r="D49" s="135"/>
    </row>
    <row r="50" spans="2:11">
      <c r="B50" s="134" t="s">
        <v>193</v>
      </c>
      <c r="C50" s="135">
        <v>10000000000</v>
      </c>
      <c r="D50" s="135"/>
    </row>
    <row r="51" spans="2:11">
      <c r="B51" s="134" t="s">
        <v>133</v>
      </c>
      <c r="C51" s="135">
        <v>7000000000</v>
      </c>
      <c r="D51" s="135"/>
    </row>
    <row r="52" spans="2:11">
      <c r="B52" s="134" t="s">
        <v>194</v>
      </c>
      <c r="C52" s="135">
        <v>100000</v>
      </c>
      <c r="D52" s="135"/>
    </row>
    <row r="57" spans="2:11">
      <c r="B57" s="587" t="s">
        <v>150</v>
      </c>
      <c r="C57" s="588"/>
      <c r="D57" s="588"/>
      <c r="E57" s="588"/>
      <c r="F57" s="588"/>
      <c r="G57" s="588"/>
      <c r="H57" s="588"/>
      <c r="I57" s="588"/>
      <c r="J57" s="589"/>
    </row>
    <row r="58" spans="2:11" ht="39.6">
      <c r="B58" s="179" t="s">
        <v>195</v>
      </c>
      <c r="C58" s="179" t="s">
        <v>173</v>
      </c>
      <c r="D58" s="179" t="s">
        <v>1297</v>
      </c>
      <c r="E58" s="179" t="s">
        <v>196</v>
      </c>
      <c r="F58" s="179" t="s">
        <v>197</v>
      </c>
      <c r="G58" s="179" t="s">
        <v>121</v>
      </c>
      <c r="H58" s="179" t="s">
        <v>198</v>
      </c>
      <c r="I58" s="179" t="s">
        <v>122</v>
      </c>
      <c r="J58" s="179" t="s">
        <v>199</v>
      </c>
    </row>
    <row r="59" spans="2:11">
      <c r="B59" s="228">
        <v>1</v>
      </c>
      <c r="C59" s="229" t="s">
        <v>321</v>
      </c>
      <c r="D59" s="228" t="s">
        <v>1298</v>
      </c>
      <c r="E59" s="547" t="s">
        <v>1302</v>
      </c>
      <c r="F59" s="230">
        <v>31507</v>
      </c>
      <c r="G59" s="228" t="s">
        <v>200</v>
      </c>
      <c r="H59" s="230">
        <f>+F59</f>
        <v>31507</v>
      </c>
      <c r="I59" s="231">
        <f>+H59*100000</f>
        <v>3150700000</v>
      </c>
      <c r="J59" s="232">
        <f>+I59/$C$51</f>
        <v>0.4501</v>
      </c>
      <c r="K59" s="136"/>
    </row>
    <row r="60" spans="2:11">
      <c r="B60" s="228">
        <v>2</v>
      </c>
      <c r="C60" s="229" t="s">
        <v>322</v>
      </c>
      <c r="D60" s="228" t="s">
        <v>1299</v>
      </c>
      <c r="E60" s="547" t="s">
        <v>1303</v>
      </c>
      <c r="F60" s="230">
        <v>3493</v>
      </c>
      <c r="G60" s="228" t="s">
        <v>200</v>
      </c>
      <c r="H60" s="230">
        <v>3493</v>
      </c>
      <c r="I60" s="231">
        <f>+H60*100000</f>
        <v>349300000</v>
      </c>
      <c r="J60" s="232">
        <f>+I60/$C$51</f>
        <v>4.99E-2</v>
      </c>
      <c r="K60" s="227"/>
    </row>
    <row r="61" spans="2:11">
      <c r="B61" s="228">
        <v>3</v>
      </c>
      <c r="C61" s="229" t="s">
        <v>321</v>
      </c>
      <c r="D61" s="228" t="s">
        <v>1300</v>
      </c>
      <c r="E61" s="547" t="s">
        <v>1304</v>
      </c>
      <c r="F61" s="230">
        <v>31507</v>
      </c>
      <c r="G61" s="228" t="s">
        <v>200</v>
      </c>
      <c r="H61" s="230">
        <f>+F61</f>
        <v>31507</v>
      </c>
      <c r="I61" s="231">
        <f>+H61*100000</f>
        <v>3150700000</v>
      </c>
      <c r="J61" s="232">
        <f>+I61/$C$51</f>
        <v>0.4501</v>
      </c>
      <c r="K61" s="136"/>
    </row>
    <row r="62" spans="2:11">
      <c r="B62" s="228">
        <v>4</v>
      </c>
      <c r="C62" s="229" t="s">
        <v>322</v>
      </c>
      <c r="D62" s="228" t="s">
        <v>1301</v>
      </c>
      <c r="E62" s="547" t="s">
        <v>1305</v>
      </c>
      <c r="F62" s="230">
        <v>3493</v>
      </c>
      <c r="G62" s="228" t="s">
        <v>200</v>
      </c>
      <c r="H62" s="230">
        <f>+F62</f>
        <v>3493</v>
      </c>
      <c r="I62" s="231">
        <f>+H62*100000</f>
        <v>349300000</v>
      </c>
      <c r="J62" s="232">
        <f>+I62/$C$51</f>
        <v>4.99E-2</v>
      </c>
      <c r="K62" s="227"/>
    </row>
    <row r="64" spans="2:11">
      <c r="B64" s="590" t="s">
        <v>201</v>
      </c>
      <c r="C64" s="590"/>
      <c r="D64" s="590"/>
      <c r="E64" s="590"/>
      <c r="F64" s="590"/>
      <c r="G64" s="590"/>
      <c r="H64" s="590"/>
      <c r="I64" s="590"/>
      <c r="J64" s="590"/>
    </row>
    <row r="65" spans="2:10" ht="39.6">
      <c r="B65" s="179" t="s">
        <v>195</v>
      </c>
      <c r="C65" s="179" t="s">
        <v>173</v>
      </c>
      <c r="D65" s="179" t="s">
        <v>1297</v>
      </c>
      <c r="E65" s="179" t="s">
        <v>196</v>
      </c>
      <c r="F65" s="179" t="s">
        <v>197</v>
      </c>
      <c r="G65" s="179" t="s">
        <v>121</v>
      </c>
      <c r="H65" s="179" t="s">
        <v>198</v>
      </c>
      <c r="I65" s="179" t="s">
        <v>122</v>
      </c>
      <c r="J65" s="179" t="s">
        <v>202</v>
      </c>
    </row>
    <row r="66" spans="2:10">
      <c r="B66" s="228">
        <v>1</v>
      </c>
      <c r="C66" s="229" t="s">
        <v>321</v>
      </c>
      <c r="D66" s="228" t="s">
        <v>1306</v>
      </c>
      <c r="E66" s="547">
        <v>90020</v>
      </c>
      <c r="F66" s="230">
        <v>90020</v>
      </c>
      <c r="G66" s="228" t="s">
        <v>200</v>
      </c>
      <c r="H66" s="230">
        <v>90020</v>
      </c>
      <c r="I66" s="231">
        <f>+H66*100000</f>
        <v>9002000000</v>
      </c>
      <c r="J66" s="232">
        <f>+I66/(I66+I67)</f>
        <v>0.9002</v>
      </c>
    </row>
    <row r="67" spans="2:10">
      <c r="B67" s="228">
        <v>2</v>
      </c>
      <c r="C67" s="229" t="s">
        <v>322</v>
      </c>
      <c r="D67" s="228" t="s">
        <v>1306</v>
      </c>
      <c r="E67" s="547">
        <v>9980</v>
      </c>
      <c r="F67" s="230">
        <v>9980</v>
      </c>
      <c r="G67" s="228" t="s">
        <v>200</v>
      </c>
      <c r="H67" s="230">
        <v>9980</v>
      </c>
      <c r="I67" s="231">
        <f>+H67*100000</f>
        <v>998000000</v>
      </c>
      <c r="J67" s="232">
        <f>+I67/(I66+I67)</f>
        <v>9.98E-2</v>
      </c>
    </row>
    <row r="71" spans="2:10">
      <c r="B71" s="137" t="s">
        <v>1121</v>
      </c>
    </row>
    <row r="73" spans="2:10">
      <c r="B73" s="137" t="s">
        <v>1123</v>
      </c>
    </row>
    <row r="74" spans="2:10">
      <c r="B74" s="137" t="s">
        <v>1122</v>
      </c>
    </row>
    <row r="76" spans="2:10">
      <c r="B76" s="137" t="s">
        <v>203</v>
      </c>
    </row>
    <row r="78" spans="2:10" ht="17.399999999999999" customHeight="1">
      <c r="B78" s="550" t="s">
        <v>204</v>
      </c>
      <c r="C78" s="179" t="s">
        <v>323</v>
      </c>
      <c r="D78" s="140"/>
    </row>
    <row r="79" spans="2:10">
      <c r="B79" s="138" t="s">
        <v>317</v>
      </c>
      <c r="C79" s="138" t="s">
        <v>46</v>
      </c>
      <c r="D79" s="140"/>
    </row>
    <row r="80" spans="2:10">
      <c r="B80" s="139" t="s">
        <v>316</v>
      </c>
      <c r="C80" s="139" t="s">
        <v>105</v>
      </c>
      <c r="D80" s="140"/>
    </row>
    <row r="81" spans="2:8">
      <c r="B81" s="139" t="s">
        <v>318</v>
      </c>
      <c r="C81" s="139" t="s">
        <v>189</v>
      </c>
      <c r="D81" s="140"/>
    </row>
    <row r="82" spans="2:8">
      <c r="B82" s="181" t="s">
        <v>319</v>
      </c>
      <c r="C82" s="139" t="s">
        <v>190</v>
      </c>
      <c r="D82" s="140"/>
    </row>
    <row r="83" spans="2:8">
      <c r="B83" s="139" t="s">
        <v>320</v>
      </c>
      <c r="C83" s="139" t="s">
        <v>191</v>
      </c>
      <c r="D83" s="140"/>
    </row>
    <row r="84" spans="2:8">
      <c r="B84" s="139" t="s">
        <v>321</v>
      </c>
      <c r="C84" s="139" t="s">
        <v>939</v>
      </c>
      <c r="D84" s="140"/>
    </row>
    <row r="85" spans="2:8">
      <c r="B85" s="139" t="s">
        <v>322</v>
      </c>
      <c r="C85" s="139" t="s">
        <v>1011</v>
      </c>
      <c r="D85" s="140"/>
    </row>
    <row r="86" spans="2:8">
      <c r="B86" s="139" t="s">
        <v>1007</v>
      </c>
      <c r="C86" s="139" t="s">
        <v>1008</v>
      </c>
      <c r="D86" s="140"/>
      <c r="H86" s="140"/>
    </row>
    <row r="87" spans="2:8">
      <c r="B87" s="139" t="s">
        <v>1009</v>
      </c>
      <c r="C87" s="139" t="s">
        <v>1010</v>
      </c>
      <c r="D87" s="140"/>
    </row>
    <row r="88" spans="2:8">
      <c r="B88" s="139" t="s">
        <v>1295</v>
      </c>
      <c r="C88" s="139" t="s">
        <v>1294</v>
      </c>
      <c r="D88" s="140"/>
    </row>
    <row r="89" spans="2:8">
      <c r="B89" s="187" t="s">
        <v>1286</v>
      </c>
      <c r="C89" s="187" t="s">
        <v>1006</v>
      </c>
      <c r="D89" s="546"/>
    </row>
    <row r="91" spans="2:8">
      <c r="B91" s="128" t="s">
        <v>1124</v>
      </c>
      <c r="C91" s="122" t="s">
        <v>321</v>
      </c>
    </row>
    <row r="92" spans="2:8">
      <c r="B92" s="128" t="s">
        <v>1125</v>
      </c>
      <c r="C92" s="122" t="s">
        <v>1126</v>
      </c>
    </row>
    <row r="93" spans="2:8">
      <c r="B93" s="137" t="s">
        <v>1127</v>
      </c>
      <c r="C93" s="122" t="s">
        <v>1128</v>
      </c>
    </row>
    <row r="94" spans="2:8">
      <c r="B94" s="128" t="s">
        <v>1129</v>
      </c>
      <c r="C94" s="122" t="s">
        <v>1130</v>
      </c>
    </row>
    <row r="96" spans="2:8">
      <c r="B96" s="128" t="s">
        <v>1131</v>
      </c>
      <c r="C96" s="122" t="s">
        <v>322</v>
      </c>
    </row>
    <row r="97" spans="2:7">
      <c r="B97" s="128" t="s">
        <v>1125</v>
      </c>
      <c r="C97" s="122" t="s">
        <v>1132</v>
      </c>
      <c r="E97" s="142"/>
    </row>
    <row r="98" spans="2:7">
      <c r="B98" s="137" t="s">
        <v>1127</v>
      </c>
      <c r="C98" s="122" t="s">
        <v>1133</v>
      </c>
      <c r="E98" s="142"/>
    </row>
    <row r="99" spans="2:7">
      <c r="B99" s="128" t="s">
        <v>1129</v>
      </c>
      <c r="C99" s="122" t="s">
        <v>1134</v>
      </c>
    </row>
    <row r="100" spans="2:7">
      <c r="B100" s="128"/>
    </row>
    <row r="101" spans="2:7">
      <c r="B101" s="128"/>
    </row>
    <row r="105" spans="2:7" ht="15" customHeight="1"/>
    <row r="106" spans="2:7" ht="13.8">
      <c r="B106" s="143" t="s">
        <v>324</v>
      </c>
      <c r="G106" s="143" t="s">
        <v>206</v>
      </c>
    </row>
    <row r="107" spans="2:7" ht="15" customHeight="1">
      <c r="B107" s="144" t="s">
        <v>46</v>
      </c>
      <c r="G107" s="144" t="s">
        <v>104</v>
      </c>
    </row>
    <row r="115" spans="3:5">
      <c r="C115" s="577"/>
      <c r="D115" s="577"/>
      <c r="E115" s="577"/>
    </row>
    <row r="116" spans="3:5">
      <c r="C116" s="578"/>
      <c r="D116" s="578"/>
      <c r="E116" s="578"/>
    </row>
  </sheetData>
  <mergeCells count="11">
    <mergeCell ref="C115:E115"/>
    <mergeCell ref="C116:E116"/>
    <mergeCell ref="B6:G6"/>
    <mergeCell ref="B32:B33"/>
    <mergeCell ref="B7:F7"/>
    <mergeCell ref="B8:F8"/>
    <mergeCell ref="B34:C34"/>
    <mergeCell ref="B47:J47"/>
    <mergeCell ref="B40:C40"/>
    <mergeCell ref="B57:J57"/>
    <mergeCell ref="B64:J64"/>
  </mergeCells>
  <hyperlinks>
    <hyperlink ref="C17" r:id="rId1" xr:uid="{00000000-0004-0000-0200-000001000000}"/>
    <hyperlink ref="C16" r:id="rId2" xr:uid="{00000000-0004-0000-0200-000000000000}"/>
    <hyperlink ref="F5" location="Indice!A1" display="Índice" xr:uid="{00000000-0004-0000-0200-000002000000}"/>
  </hyperlinks>
  <pageMargins left="0.75" right="0.75" top="1" bottom="1" header="0.5" footer="0.5"/>
  <pageSetup paperSize="9" scale="54" fitToHeight="0" orientation="portrait"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73C7E-E15C-429F-BDCA-F09A0251B5FD}">
  <sheetPr>
    <tabColor theme="1"/>
    <pageSetUpPr fitToPage="1"/>
  </sheetPr>
  <dimension ref="B1:K69"/>
  <sheetViews>
    <sheetView showGridLines="0" zoomScale="68" zoomScaleNormal="68" zoomScaleSheetLayoutView="30" workbookViewId="0">
      <pane ySplit="11" topLeftCell="A54" activePane="bottomLeft" state="frozen"/>
      <selection activeCell="I27" sqref="I27"/>
      <selection pane="bottomLeft" activeCell="J49" sqref="J49"/>
    </sheetView>
  </sheetViews>
  <sheetFormatPr baseColWidth="10" defaultColWidth="11.44140625" defaultRowHeight="15.6"/>
  <cols>
    <col min="1" max="1" width="3" style="1" customWidth="1"/>
    <col min="2" max="2" width="47" style="1" customWidth="1"/>
    <col min="3" max="3" width="23" style="1" customWidth="1"/>
    <col min="4" max="5" width="21.77734375" style="1" customWidth="1"/>
    <col min="6" max="6" width="59" style="1" customWidth="1"/>
    <col min="7" max="7" width="15.88671875" style="68" customWidth="1"/>
    <col min="8" max="9" width="21.77734375" style="1" customWidth="1"/>
    <col min="10" max="10" width="15.33203125" style="1" bestFit="1" customWidth="1"/>
    <col min="11" max="16384" width="11.44140625" style="1"/>
  </cols>
  <sheetData>
    <row r="1" spans="2:9" ht="18.600000000000001">
      <c r="I1" s="286" t="s">
        <v>238</v>
      </c>
    </row>
    <row r="2" spans="2:9">
      <c r="I2" s="45"/>
    </row>
    <row r="3" spans="2:9">
      <c r="I3" s="45"/>
    </row>
    <row r="4" spans="2:9">
      <c r="I4" s="45"/>
    </row>
    <row r="5" spans="2:9">
      <c r="I5" s="45"/>
    </row>
    <row r="6" spans="2:9" ht="19.05" customHeight="1">
      <c r="B6" s="579" t="s">
        <v>310</v>
      </c>
      <c r="C6" s="579"/>
      <c r="D6" s="579"/>
      <c r="E6" s="579"/>
      <c r="F6" s="579"/>
      <c r="G6" s="579"/>
      <c r="H6" s="579"/>
      <c r="I6" s="579"/>
    </row>
    <row r="7" spans="2:9">
      <c r="B7" s="594" t="s">
        <v>231</v>
      </c>
      <c r="C7" s="594"/>
      <c r="D7" s="594"/>
      <c r="E7" s="594"/>
      <c r="F7" s="594"/>
      <c r="G7" s="594"/>
      <c r="H7" s="594"/>
      <c r="I7" s="594"/>
    </row>
    <row r="8" spans="2:9">
      <c r="B8" s="595" t="s">
        <v>1307</v>
      </c>
      <c r="C8" s="595"/>
      <c r="D8" s="595"/>
      <c r="E8" s="595"/>
      <c r="F8" s="595"/>
      <c r="G8" s="595"/>
      <c r="H8" s="595"/>
      <c r="I8" s="595"/>
    </row>
    <row r="9" spans="2:9">
      <c r="B9" s="596" t="s">
        <v>243</v>
      </c>
      <c r="C9" s="596"/>
      <c r="D9" s="596"/>
      <c r="E9" s="596"/>
      <c r="F9" s="596"/>
      <c r="G9" s="596"/>
      <c r="H9" s="596"/>
      <c r="I9" s="596"/>
    </row>
    <row r="10" spans="2:9" ht="10.199999999999999" customHeight="1">
      <c r="B10" s="145"/>
      <c r="C10" s="145"/>
      <c r="D10" s="145"/>
      <c r="E10" s="145"/>
      <c r="F10" s="145"/>
      <c r="G10" s="146"/>
      <c r="H10" s="145"/>
      <c r="I10" s="145"/>
    </row>
    <row r="11" spans="2:9" ht="22.5" customHeight="1">
      <c r="B11" s="236" t="s">
        <v>3</v>
      </c>
      <c r="C11" s="237"/>
      <c r="D11" s="238">
        <v>44834</v>
      </c>
      <c r="E11" s="238">
        <v>44561</v>
      </c>
      <c r="F11" s="236" t="s">
        <v>8</v>
      </c>
      <c r="G11" s="236"/>
      <c r="H11" s="238">
        <v>44834</v>
      </c>
      <c r="I11" s="238">
        <v>44561</v>
      </c>
    </row>
    <row r="12" spans="2:9">
      <c r="B12" s="239"/>
      <c r="C12" s="240"/>
      <c r="D12" s="241"/>
      <c r="E12" s="241"/>
      <c r="F12" s="239"/>
      <c r="G12" s="239"/>
      <c r="H12" s="241"/>
      <c r="I12" s="241"/>
    </row>
    <row r="13" spans="2:9">
      <c r="B13" s="242" t="s">
        <v>4</v>
      </c>
      <c r="C13" s="242"/>
      <c r="D13" s="243"/>
      <c r="E13" s="243"/>
      <c r="F13" s="244" t="s">
        <v>9</v>
      </c>
      <c r="G13" s="245"/>
      <c r="H13" s="246"/>
      <c r="I13" s="246"/>
    </row>
    <row r="14" spans="2:9">
      <c r="B14" s="242" t="s">
        <v>227</v>
      </c>
      <c r="C14" s="247" t="s">
        <v>277</v>
      </c>
      <c r="D14" s="277">
        <f>SUM(D15:D16)</f>
        <v>289221812</v>
      </c>
      <c r="E14" s="248">
        <v>25494505</v>
      </c>
      <c r="F14" s="249" t="s">
        <v>205</v>
      </c>
      <c r="G14" s="250"/>
      <c r="H14" s="251">
        <f>SUMIF('Clasificación 09.2022'!B:B,'Balance General'!F14,'Clasificación 09.2022'!G:G)</f>
        <v>0</v>
      </c>
      <c r="I14" s="248">
        <v>0</v>
      </c>
    </row>
    <row r="15" spans="2:9">
      <c r="B15" s="252" t="s">
        <v>15</v>
      </c>
      <c r="C15" s="253"/>
      <c r="D15" s="251">
        <f>SUMIF('Clasificación 09.2022'!B:B,'Balance General'!B15,'Clasificación 09.2022'!G:G)</f>
        <v>1247310</v>
      </c>
      <c r="E15" s="251">
        <v>0</v>
      </c>
      <c r="F15" s="254" t="s">
        <v>260</v>
      </c>
      <c r="G15" s="255"/>
      <c r="H15" s="251">
        <f>SUMIF('Clasificación 09.2022'!B:B,'Balance General'!F15,'Clasificación 09.2022'!G:G)</f>
        <v>0</v>
      </c>
      <c r="I15" s="256">
        <v>0</v>
      </c>
    </row>
    <row r="16" spans="2:9">
      <c r="B16" s="252" t="s">
        <v>16</v>
      </c>
      <c r="C16" s="253"/>
      <c r="D16" s="251">
        <f>SUMIF('Clasificación 09.2022'!B:B,'Balance General'!B16,'Clasificación 09.2022'!G:G)</f>
        <v>287974502</v>
      </c>
      <c r="E16" s="251">
        <v>25494505</v>
      </c>
      <c r="F16" s="249" t="s">
        <v>266</v>
      </c>
      <c r="G16" s="255" t="s">
        <v>296</v>
      </c>
      <c r="H16" s="251">
        <f>SUMIF('Clasificación 09.2022'!B:B,'Balance General'!F16,'Clasificación 09.2022'!G:G)</f>
        <v>80319791</v>
      </c>
      <c r="I16" s="251">
        <v>44204051</v>
      </c>
    </row>
    <row r="17" spans="2:9">
      <c r="B17" s="252"/>
      <c r="C17" s="253"/>
      <c r="D17" s="251"/>
      <c r="E17" s="251"/>
      <c r="F17" s="249" t="s">
        <v>137</v>
      </c>
      <c r="G17" s="250"/>
      <c r="H17" s="251">
        <f>SUMIF('Clasificación 09.2022'!B:B,'Balance General'!F17,'Clasificación 09.2022'!G:G)</f>
        <v>0</v>
      </c>
      <c r="I17" s="251">
        <v>0</v>
      </c>
    </row>
    <row r="18" spans="2:9">
      <c r="B18" s="242" t="s">
        <v>62</v>
      </c>
      <c r="C18" s="247" t="s">
        <v>288</v>
      </c>
      <c r="D18" s="248">
        <f>SUM(D19:D20)</f>
        <v>5694209132</v>
      </c>
      <c r="E18" s="248">
        <v>3041408830</v>
      </c>
      <c r="F18" s="257"/>
      <c r="G18" s="250"/>
      <c r="H18" s="256"/>
      <c r="I18" s="251"/>
    </row>
    <row r="19" spans="2:9">
      <c r="B19" s="252" t="s">
        <v>255</v>
      </c>
      <c r="C19" s="253"/>
      <c r="D19" s="251">
        <f>SUMIF('Clasificación 09.2022'!B:B,'Balance General'!B19,'Clasificación 09.2022'!G:G)</f>
        <v>0</v>
      </c>
      <c r="E19" s="251">
        <v>0</v>
      </c>
      <c r="F19" s="251"/>
      <c r="G19" s="258"/>
      <c r="H19" s="251"/>
      <c r="I19" s="251"/>
    </row>
    <row r="20" spans="2:9">
      <c r="B20" s="252" t="s">
        <v>256</v>
      </c>
      <c r="C20" s="253"/>
      <c r="D20" s="251">
        <f>SUMIF('Clasificación 09.2022'!B:B,'Balance General'!B20,'Clasificación 09.2022'!G:G)</f>
        <v>5694209132</v>
      </c>
      <c r="E20" s="251">
        <v>3041408830</v>
      </c>
      <c r="F20" s="251"/>
      <c r="G20" s="258"/>
      <c r="H20" s="251"/>
      <c r="I20" s="251"/>
    </row>
    <row r="21" spans="2:9">
      <c r="B21" s="252"/>
      <c r="C21" s="253"/>
      <c r="D21" s="251"/>
      <c r="E21" s="251"/>
      <c r="F21" s="259"/>
      <c r="G21" s="258"/>
      <c r="H21" s="251"/>
      <c r="I21" s="251"/>
    </row>
    <row r="22" spans="2:9">
      <c r="B22" s="252" t="s">
        <v>41</v>
      </c>
      <c r="C22" s="253"/>
      <c r="D22" s="248">
        <v>0</v>
      </c>
      <c r="E22" s="248">
        <v>0</v>
      </c>
      <c r="F22" s="260"/>
      <c r="G22" s="250"/>
      <c r="H22" s="248"/>
      <c r="I22" s="248"/>
    </row>
    <row r="23" spans="2:9">
      <c r="B23" s="252"/>
      <c r="C23" s="253"/>
      <c r="D23" s="251"/>
      <c r="E23" s="251"/>
      <c r="F23" s="261"/>
      <c r="G23" s="250"/>
      <c r="H23" s="251"/>
      <c r="I23" s="251"/>
    </row>
    <row r="24" spans="2:9">
      <c r="B24" s="242" t="s">
        <v>278</v>
      </c>
      <c r="C24" s="247"/>
      <c r="D24" s="248">
        <v>0</v>
      </c>
      <c r="E24" s="248">
        <v>0</v>
      </c>
      <c r="F24" s="261"/>
      <c r="G24" s="250"/>
      <c r="H24" s="251"/>
      <c r="I24" s="251"/>
    </row>
    <row r="25" spans="2:9">
      <c r="B25" s="252" t="s">
        <v>257</v>
      </c>
      <c r="C25" s="247"/>
      <c r="D25" s="248">
        <v>0</v>
      </c>
      <c r="E25" s="248">
        <v>0</v>
      </c>
      <c r="F25" s="260"/>
      <c r="G25" s="250"/>
      <c r="H25" s="248"/>
      <c r="I25" s="248"/>
    </row>
    <row r="26" spans="2:9">
      <c r="B26" s="252" t="s">
        <v>258</v>
      </c>
      <c r="C26" s="253"/>
      <c r="D26" s="248">
        <v>0</v>
      </c>
      <c r="E26" s="248">
        <v>0</v>
      </c>
      <c r="F26" s="261"/>
      <c r="G26" s="260"/>
      <c r="H26" s="251"/>
      <c r="I26" s="251"/>
    </row>
    <row r="27" spans="2:9">
      <c r="B27" s="252" t="s">
        <v>1320</v>
      </c>
      <c r="C27" s="253"/>
      <c r="D27" s="248">
        <v>0</v>
      </c>
      <c r="E27" s="248">
        <v>0</v>
      </c>
      <c r="F27" s="261"/>
      <c r="G27" s="260"/>
      <c r="H27" s="251"/>
      <c r="I27" s="251"/>
    </row>
    <row r="28" spans="2:9" ht="30.6">
      <c r="B28" s="262" t="s">
        <v>259</v>
      </c>
      <c r="C28" s="263"/>
      <c r="D28" s="248">
        <v>0</v>
      </c>
      <c r="E28" s="248">
        <v>0</v>
      </c>
      <c r="F28" s="264"/>
      <c r="G28" s="265"/>
      <c r="H28" s="256"/>
      <c r="I28" s="256"/>
    </row>
    <row r="29" spans="2:9" ht="31.2">
      <c r="B29" s="262" t="s">
        <v>1321</v>
      </c>
      <c r="C29" s="263"/>
      <c r="D29" s="248">
        <v>0</v>
      </c>
      <c r="E29" s="248">
        <v>0</v>
      </c>
      <c r="F29" s="264"/>
      <c r="G29" s="265"/>
      <c r="H29" s="256"/>
      <c r="I29" s="256"/>
    </row>
    <row r="30" spans="2:9" s="68" customFormat="1">
      <c r="B30" s="242" t="s">
        <v>279</v>
      </c>
      <c r="C30" s="247" t="s">
        <v>287</v>
      </c>
      <c r="D30" s="248">
        <f>SUMIF('Clasificación 09.2022'!B:B,'Balance General'!B30,'Clasificación 09.2022'!G:G)</f>
        <v>80223273</v>
      </c>
      <c r="E30" s="248">
        <v>39075309</v>
      </c>
      <c r="F30" s="266"/>
      <c r="G30" s="266"/>
      <c r="H30" s="248"/>
      <c r="I30" s="248"/>
    </row>
    <row r="31" spans="2:9">
      <c r="B31" s="252"/>
      <c r="C31" s="252"/>
      <c r="D31" s="251"/>
      <c r="E31" s="251"/>
      <c r="F31" s="261"/>
      <c r="G31" s="260"/>
      <c r="H31" s="251"/>
      <c r="I31" s="251"/>
    </row>
    <row r="32" spans="2:9">
      <c r="B32" s="242" t="s">
        <v>17</v>
      </c>
      <c r="C32" s="242"/>
      <c r="D32" s="248">
        <f>+D14+D18+D24+D30</f>
        <v>6063654217</v>
      </c>
      <c r="E32" s="248">
        <v>3105978644</v>
      </c>
      <c r="F32" s="260" t="s">
        <v>22</v>
      </c>
      <c r="G32" s="260"/>
      <c r="H32" s="248">
        <f>SUM(H14:H31)</f>
        <v>80319791</v>
      </c>
      <c r="I32" s="248">
        <v>44204051</v>
      </c>
    </row>
    <row r="33" spans="2:10">
      <c r="B33" s="242" t="s">
        <v>7</v>
      </c>
      <c r="C33" s="242"/>
      <c r="D33" s="251"/>
      <c r="E33" s="251"/>
      <c r="F33" s="267" t="s">
        <v>43</v>
      </c>
      <c r="G33" s="267"/>
      <c r="H33" s="251"/>
      <c r="I33" s="251"/>
    </row>
    <row r="34" spans="2:10" ht="33" customHeight="1">
      <c r="B34" s="242" t="s">
        <v>215</v>
      </c>
      <c r="C34" s="242"/>
      <c r="D34" s="248">
        <v>0</v>
      </c>
      <c r="E34" s="248">
        <v>0</v>
      </c>
      <c r="F34" s="268" t="s">
        <v>260</v>
      </c>
      <c r="G34" s="266"/>
      <c r="H34" s="248">
        <v>0</v>
      </c>
      <c r="I34" s="248">
        <v>0</v>
      </c>
    </row>
    <row r="35" spans="2:10">
      <c r="B35" s="252" t="s">
        <v>255</v>
      </c>
      <c r="C35" s="252"/>
      <c r="D35" s="248">
        <v>0</v>
      </c>
      <c r="E35" s="248">
        <v>0</v>
      </c>
      <c r="F35" s="269" t="s">
        <v>261</v>
      </c>
      <c r="G35" s="270"/>
      <c r="H35" s="248">
        <v>0</v>
      </c>
      <c r="I35" s="248">
        <v>0</v>
      </c>
    </row>
    <row r="36" spans="2:10">
      <c r="B36" s="252" t="s">
        <v>256</v>
      </c>
      <c r="C36" s="252"/>
      <c r="D36" s="248">
        <v>0</v>
      </c>
      <c r="E36" s="248">
        <v>0</v>
      </c>
      <c r="F36" s="259" t="s">
        <v>262</v>
      </c>
      <c r="G36" s="267"/>
      <c r="H36" s="248">
        <v>0</v>
      </c>
      <c r="I36" s="248">
        <v>0</v>
      </c>
    </row>
    <row r="37" spans="2:10">
      <c r="B37" s="252" t="s">
        <v>41</v>
      </c>
      <c r="C37" s="252"/>
      <c r="D37" s="248">
        <v>0</v>
      </c>
      <c r="E37" s="248">
        <v>0</v>
      </c>
      <c r="F37" s="269" t="s">
        <v>263</v>
      </c>
      <c r="G37" s="270"/>
      <c r="H37" s="248">
        <v>0</v>
      </c>
      <c r="I37" s="248">
        <v>0</v>
      </c>
    </row>
    <row r="38" spans="2:10">
      <c r="B38" s="252"/>
      <c r="C38" s="252"/>
      <c r="D38" s="251"/>
      <c r="E38" s="251"/>
      <c r="F38" s="269" t="s">
        <v>264</v>
      </c>
      <c r="G38" s="270"/>
      <c r="H38" s="248">
        <v>0</v>
      </c>
      <c r="I38" s="248">
        <v>0</v>
      </c>
    </row>
    <row r="39" spans="2:10">
      <c r="B39" s="252"/>
      <c r="C39" s="252"/>
      <c r="D39" s="251"/>
      <c r="E39" s="251"/>
      <c r="F39" s="269"/>
      <c r="G39" s="270"/>
      <c r="H39" s="251"/>
      <c r="I39" s="251"/>
    </row>
    <row r="40" spans="2:10">
      <c r="B40" s="242" t="s">
        <v>84</v>
      </c>
      <c r="C40" s="242"/>
      <c r="D40" s="248">
        <v>0</v>
      </c>
      <c r="E40" s="248">
        <v>0</v>
      </c>
      <c r="F40" s="267" t="s">
        <v>140</v>
      </c>
      <c r="G40" s="267"/>
      <c r="H40" s="251"/>
      <c r="I40" s="251"/>
    </row>
    <row r="41" spans="2:10">
      <c r="B41" s="252" t="s">
        <v>138</v>
      </c>
      <c r="C41" s="252"/>
      <c r="D41" s="248">
        <v>0</v>
      </c>
      <c r="E41" s="248">
        <v>0</v>
      </c>
      <c r="F41" s="269" t="s">
        <v>44</v>
      </c>
      <c r="G41" s="270"/>
      <c r="H41" s="248">
        <v>0</v>
      </c>
      <c r="I41" s="248">
        <v>0</v>
      </c>
    </row>
    <row r="42" spans="2:10">
      <c r="B42" s="252" t="s">
        <v>72</v>
      </c>
      <c r="C42" s="253"/>
      <c r="D42" s="248">
        <v>0</v>
      </c>
      <c r="E42" s="248">
        <v>0</v>
      </c>
      <c r="F42" s="269" t="s">
        <v>265</v>
      </c>
      <c r="G42" s="270"/>
      <c r="H42" s="248">
        <v>0</v>
      </c>
      <c r="I42" s="248">
        <v>0</v>
      </c>
    </row>
    <row r="43" spans="2:10">
      <c r="B43" s="252" t="s">
        <v>42</v>
      </c>
      <c r="C43" s="253"/>
      <c r="D43" s="248">
        <v>0</v>
      </c>
      <c r="E43" s="248">
        <v>0</v>
      </c>
      <c r="F43" s="269" t="s">
        <v>266</v>
      </c>
      <c r="G43" s="270"/>
      <c r="H43" s="248">
        <v>0</v>
      </c>
      <c r="I43" s="248">
        <v>0</v>
      </c>
    </row>
    <row r="44" spans="2:10">
      <c r="B44" s="252" t="s">
        <v>81</v>
      </c>
      <c r="C44" s="253"/>
      <c r="D44" s="248">
        <v>0</v>
      </c>
      <c r="E44" s="248">
        <v>0</v>
      </c>
      <c r="F44" s="269"/>
      <c r="G44" s="270"/>
      <c r="H44" s="251"/>
      <c r="I44" s="251"/>
    </row>
    <row r="45" spans="2:10" ht="30">
      <c r="B45" s="271" t="s">
        <v>109</v>
      </c>
      <c r="C45" s="272"/>
      <c r="D45" s="248">
        <v>0</v>
      </c>
      <c r="E45" s="248">
        <v>0</v>
      </c>
      <c r="F45" s="260" t="s">
        <v>45</v>
      </c>
      <c r="G45" s="260"/>
      <c r="H45" s="273">
        <v>0</v>
      </c>
      <c r="I45" s="273">
        <v>0</v>
      </c>
    </row>
    <row r="46" spans="2:10" ht="30.6">
      <c r="B46" s="262" t="s">
        <v>139</v>
      </c>
      <c r="C46" s="263"/>
      <c r="D46" s="248">
        <v>0</v>
      </c>
      <c r="E46" s="248">
        <v>0</v>
      </c>
      <c r="F46" s="267"/>
      <c r="G46" s="267"/>
      <c r="H46" s="248"/>
      <c r="I46" s="248"/>
    </row>
    <row r="47" spans="2:10">
      <c r="B47" s="252"/>
      <c r="C47" s="253"/>
      <c r="D47" s="251"/>
      <c r="E47" s="251"/>
      <c r="F47" s="269"/>
      <c r="G47" s="270"/>
      <c r="H47" s="251"/>
      <c r="I47" s="251"/>
      <c r="J47" s="440"/>
    </row>
    <row r="48" spans="2:10">
      <c r="B48" s="242" t="s">
        <v>283</v>
      </c>
      <c r="C48" s="247" t="s">
        <v>280</v>
      </c>
      <c r="D48" s="248">
        <f>SUMIF('Clasificación 09.2022'!B:B,'Balance General'!B48,'Clasificación 09.2022'!G:G)</f>
        <v>44744705</v>
      </c>
      <c r="E48" s="248">
        <v>26480364</v>
      </c>
      <c r="F48" s="260" t="s">
        <v>19</v>
      </c>
      <c r="G48" s="260"/>
      <c r="H48" s="248">
        <v>0</v>
      </c>
      <c r="I48" s="248">
        <v>0</v>
      </c>
    </row>
    <row r="49" spans="2:11" ht="31.2">
      <c r="B49" s="274" t="s">
        <v>1079</v>
      </c>
      <c r="C49" s="275"/>
      <c r="D49" s="568">
        <f>SUMIF('Clasificación 09.2022'!B:B,'Balance General'!B49,'Clasificación 09.2022'!G:G)</f>
        <v>-8937124</v>
      </c>
      <c r="E49" s="251">
        <v>0</v>
      </c>
      <c r="F49" s="266" t="s">
        <v>141</v>
      </c>
      <c r="G49" s="266"/>
      <c r="H49" s="273">
        <f>+'Variación Patrimonio Neto'!K20</f>
        <v>6332913954</v>
      </c>
      <c r="I49" s="273">
        <v>3381112454</v>
      </c>
    </row>
    <row r="50" spans="2:11">
      <c r="B50" s="274"/>
      <c r="C50" s="275"/>
      <c r="D50" s="256"/>
      <c r="E50" s="256"/>
      <c r="F50" s="266"/>
      <c r="G50" s="266"/>
      <c r="H50" s="273"/>
      <c r="I50" s="273"/>
    </row>
    <row r="51" spans="2:11">
      <c r="B51" s="276" t="s">
        <v>285</v>
      </c>
      <c r="C51" s="247" t="s">
        <v>281</v>
      </c>
      <c r="D51" s="248">
        <f>SUMIF('Clasificación 09.2022'!B:B,'Balance General'!B51,'Clasificación 09.2022'!G:G)</f>
        <v>313771947</v>
      </c>
      <c r="E51" s="273">
        <v>292857497</v>
      </c>
      <c r="F51" s="259"/>
      <c r="G51" s="267"/>
      <c r="H51" s="251"/>
      <c r="I51" s="251"/>
    </row>
    <row r="52" spans="2:11">
      <c r="B52" s="242" t="s">
        <v>284</v>
      </c>
      <c r="C52" s="247"/>
      <c r="D52" s="248">
        <v>0</v>
      </c>
      <c r="E52" s="248">
        <v>0</v>
      </c>
      <c r="F52" s="248"/>
      <c r="G52" s="248"/>
      <c r="H52" s="251"/>
      <c r="I52" s="251"/>
      <c r="J52" s="65"/>
    </row>
    <row r="53" spans="2:11">
      <c r="B53" s="242" t="s">
        <v>20</v>
      </c>
      <c r="C53" s="247"/>
      <c r="D53" s="248">
        <f>+D51+D48+D40+D49</f>
        <v>349579528</v>
      </c>
      <c r="E53" s="248">
        <v>319337861</v>
      </c>
      <c r="F53" s="251"/>
      <c r="G53" s="248"/>
      <c r="H53" s="251"/>
      <c r="I53" s="251"/>
      <c r="J53" s="65"/>
    </row>
    <row r="54" spans="2:11">
      <c r="B54" s="242"/>
      <c r="C54" s="247"/>
      <c r="D54" s="248"/>
      <c r="E54" s="248"/>
      <c r="F54" s="251"/>
      <c r="G54" s="248"/>
      <c r="H54" s="251"/>
      <c r="I54" s="251"/>
      <c r="J54" s="65"/>
    </row>
    <row r="55" spans="2:11">
      <c r="B55" s="233" t="s">
        <v>21</v>
      </c>
      <c r="C55" s="233"/>
      <c r="D55" s="234">
        <f>+D32+D53</f>
        <v>6413233745</v>
      </c>
      <c r="E55" s="234">
        <v>3425316505</v>
      </c>
      <c r="F55" s="235" t="s">
        <v>23</v>
      </c>
      <c r="G55" s="235"/>
      <c r="H55" s="234">
        <f>+H32+H45+H49</f>
        <v>6413233745</v>
      </c>
      <c r="I55" s="234">
        <v>3425316505</v>
      </c>
      <c r="J55" s="513"/>
      <c r="K55" s="440"/>
    </row>
    <row r="56" spans="2:11">
      <c r="B56" s="145"/>
      <c r="C56" s="145"/>
      <c r="D56" s="147"/>
      <c r="E56" s="145"/>
      <c r="F56" s="145"/>
      <c r="G56" s="146"/>
      <c r="H56" s="148"/>
      <c r="I56" s="145"/>
      <c r="J56" s="67"/>
    </row>
    <row r="57" spans="2:11">
      <c r="B57" s="593" t="s">
        <v>1029</v>
      </c>
      <c r="C57" s="593"/>
      <c r="D57" s="593"/>
      <c r="E57" s="593"/>
      <c r="F57" s="593"/>
      <c r="G57" s="593"/>
      <c r="H57" s="593"/>
      <c r="I57" s="593"/>
      <c r="J57" s="65"/>
    </row>
    <row r="58" spans="2:11">
      <c r="B58" s="145"/>
      <c r="C58" s="145"/>
      <c r="D58" s="145"/>
      <c r="E58" s="145"/>
      <c r="F58" s="145"/>
      <c r="G58" s="146"/>
      <c r="H58" s="145"/>
      <c r="I58" s="145"/>
      <c r="J58" s="65"/>
    </row>
    <row r="59" spans="2:11">
      <c r="B59" s="145"/>
      <c r="C59" s="145"/>
      <c r="D59" s="160"/>
      <c r="E59" s="145"/>
      <c r="F59" s="145"/>
      <c r="G59" s="146"/>
      <c r="H59" s="160"/>
      <c r="I59" s="145"/>
      <c r="J59" s="65"/>
    </row>
    <row r="60" spans="2:11">
      <c r="B60" s="145"/>
      <c r="C60" s="145"/>
      <c r="D60" s="149"/>
      <c r="E60" s="145"/>
      <c r="F60" s="145"/>
      <c r="G60" s="146"/>
      <c r="H60" s="145"/>
      <c r="I60" s="145"/>
      <c r="J60" s="65"/>
    </row>
    <row r="61" spans="2:11">
      <c r="B61" s="150"/>
      <c r="C61" s="150"/>
      <c r="D61" s="442"/>
      <c r="E61" s="442"/>
      <c r="F61" s="442"/>
      <c r="G61" s="150"/>
      <c r="H61" s="150"/>
      <c r="I61" s="150"/>
    </row>
    <row r="62" spans="2:11" s="110" customFormat="1">
      <c r="B62" s="143" t="s">
        <v>324</v>
      </c>
      <c r="C62" s="143"/>
      <c r="D62" s="442"/>
      <c r="E62" s="442"/>
      <c r="F62" s="442"/>
      <c r="G62" s="143"/>
      <c r="H62" s="143" t="s">
        <v>206</v>
      </c>
      <c r="I62" s="143"/>
    </row>
    <row r="63" spans="2:11" s="119" customFormat="1">
      <c r="B63" s="144" t="s">
        <v>46</v>
      </c>
      <c r="C63" s="144"/>
      <c r="D63" s="442"/>
      <c r="E63" s="442"/>
      <c r="F63" s="442"/>
      <c r="G63" s="143"/>
      <c r="H63" s="144" t="s">
        <v>104</v>
      </c>
      <c r="I63" s="144"/>
    </row>
    <row r="64" spans="2:11" ht="4.5" customHeight="1">
      <c r="B64" s="151"/>
      <c r="C64" s="151"/>
      <c r="D64" s="145"/>
      <c r="E64" s="145"/>
      <c r="F64" s="145"/>
      <c r="G64" s="146"/>
      <c r="H64" s="145"/>
      <c r="I64" s="145"/>
    </row>
    <row r="65" spans="2:9">
      <c r="B65" s="151"/>
      <c r="C65" s="151"/>
      <c r="D65" s="145"/>
      <c r="E65" s="145"/>
      <c r="F65" s="145"/>
      <c r="G65" s="146"/>
      <c r="H65" s="145"/>
      <c r="I65" s="145"/>
    </row>
    <row r="66" spans="2:9">
      <c r="B66" s="2"/>
      <c r="C66" s="2"/>
      <c r="D66" s="440">
        <f>+D55-'Clasificación 09.2022'!G794</f>
        <v>0</v>
      </c>
      <c r="H66" s="440">
        <f>+H32-'Clasificación 09.2022'!G795</f>
        <v>0</v>
      </c>
    </row>
    <row r="67" spans="2:9">
      <c r="B67" s="74" t="s">
        <v>916</v>
      </c>
      <c r="C67" s="591"/>
      <c r="D67" s="591"/>
      <c r="E67" s="43"/>
      <c r="F67" s="74"/>
      <c r="H67" s="440">
        <f>+H49-'Clasificación 09.2022'!G796</f>
        <v>0</v>
      </c>
    </row>
    <row r="68" spans="2:9">
      <c r="B68" s="75"/>
      <c r="C68" s="592"/>
      <c r="D68" s="592"/>
      <c r="E68" s="43"/>
      <c r="F68" s="75"/>
    </row>
    <row r="69" spans="2:9">
      <c r="B69" s="43"/>
      <c r="C69" s="43"/>
      <c r="D69" s="43"/>
      <c r="E69" s="43"/>
      <c r="F69" s="43"/>
    </row>
  </sheetData>
  <mergeCells count="7">
    <mergeCell ref="C67:D67"/>
    <mergeCell ref="C68:D68"/>
    <mergeCell ref="B57:I57"/>
    <mergeCell ref="B6:I6"/>
    <mergeCell ref="B7:I7"/>
    <mergeCell ref="B8:I8"/>
    <mergeCell ref="B9:I9"/>
  </mergeCells>
  <hyperlinks>
    <hyperlink ref="I1" location="Indice!A1" display="Índice" xr:uid="{7F527E6B-74CC-4433-A7D6-D69550CEEFFA}"/>
  </hyperlinks>
  <pageMargins left="0.23622047244094491" right="0.23622047244094491" top="0.74803149606299213" bottom="0.74803149606299213" header="0.31496062992125984" footer="0.31496062992125984"/>
  <pageSetup paperSize="9" scale="4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37CE8-56DA-4EC4-8B9B-307C6D02DF7F}">
  <sheetPr>
    <tabColor rgb="FFBAD40F"/>
    <pageSetUpPr fitToPage="1"/>
  </sheetPr>
  <dimension ref="A4:F42"/>
  <sheetViews>
    <sheetView showGridLines="0" zoomScale="70" zoomScaleNormal="70" zoomScaleSheetLayoutView="55" workbookViewId="0">
      <pane ySplit="10" topLeftCell="A11" activePane="bottomLeft" state="frozen"/>
      <selection activeCell="I27" sqref="I27"/>
      <selection pane="bottomLeft" activeCell="I29" sqref="I29"/>
    </sheetView>
  </sheetViews>
  <sheetFormatPr baseColWidth="10" defaultColWidth="11.44140625" defaultRowHeight="15.6"/>
  <cols>
    <col min="1" max="1" width="2.88671875" style="1" customWidth="1"/>
    <col min="2" max="2" width="69.5546875" style="1" customWidth="1"/>
    <col min="3" max="3" width="15.44140625" style="1" customWidth="1"/>
    <col min="4" max="5" width="23.33203125" style="1" customWidth="1"/>
    <col min="6" max="6" width="17.88671875" style="1" bestFit="1" customWidth="1"/>
    <col min="7" max="7" width="13" style="1" bestFit="1" customWidth="1"/>
    <col min="8" max="16384" width="11.44140625" style="1"/>
  </cols>
  <sheetData>
    <row r="4" spans="1:6">
      <c r="B4" s="111"/>
      <c r="C4" s="111"/>
      <c r="D4" s="111"/>
      <c r="E4" s="564" t="s">
        <v>238</v>
      </c>
      <c r="F4" s="4"/>
    </row>
    <row r="5" spans="1:6" ht="15.6" customHeight="1">
      <c r="B5" s="597" t="s">
        <v>310</v>
      </c>
      <c r="C5" s="597"/>
      <c r="D5" s="597"/>
      <c r="E5" s="597"/>
      <c r="F5" s="4"/>
    </row>
    <row r="6" spans="1:6">
      <c r="B6" s="594" t="s">
        <v>230</v>
      </c>
      <c r="C6" s="594"/>
      <c r="D6" s="594"/>
      <c r="E6" s="594"/>
      <c r="F6" s="113"/>
    </row>
    <row r="7" spans="1:6" ht="55.95" customHeight="1">
      <c r="B7" s="599" t="s">
        <v>1308</v>
      </c>
      <c r="C7" s="599"/>
      <c r="D7" s="599"/>
      <c r="E7" s="599"/>
      <c r="F7" s="113"/>
    </row>
    <row r="8" spans="1:6">
      <c r="B8" s="598" t="s">
        <v>243</v>
      </c>
      <c r="C8" s="598"/>
      <c r="D8" s="598"/>
      <c r="E8" s="598"/>
      <c r="F8" s="113"/>
    </row>
    <row r="9" spans="1:6" ht="8.25" customHeight="1">
      <c r="B9" s="594"/>
      <c r="C9" s="594"/>
      <c r="D9" s="594"/>
      <c r="E9" s="594"/>
      <c r="F9" s="113"/>
    </row>
    <row r="10" spans="1:6" ht="37.950000000000003" customHeight="1">
      <c r="B10" s="278"/>
      <c r="C10" s="236" t="s">
        <v>914</v>
      </c>
      <c r="D10" s="238">
        <v>44834</v>
      </c>
      <c r="E10" s="238">
        <v>44469</v>
      </c>
    </row>
    <row r="11" spans="1:6" ht="13.2" customHeight="1">
      <c r="B11" s="279"/>
      <c r="C11" s="239"/>
      <c r="D11" s="241"/>
      <c r="E11" s="241"/>
    </row>
    <row r="12" spans="1:6">
      <c r="A12" s="116"/>
      <c r="B12" s="280" t="s">
        <v>68</v>
      </c>
      <c r="C12" s="280"/>
      <c r="D12" s="277">
        <f>SUM(D13:D16)</f>
        <v>1546571679</v>
      </c>
      <c r="E12" s="248">
        <v>0</v>
      </c>
      <c r="F12" s="117"/>
    </row>
    <row r="13" spans="1:6" ht="19.95" customHeight="1">
      <c r="A13" s="116"/>
      <c r="B13" s="257" t="s">
        <v>272</v>
      </c>
      <c r="C13" s="281" t="s">
        <v>1112</v>
      </c>
      <c r="D13" s="251">
        <f>+SUMIF('Clasificación 09.2022'!$B$453:$B$570,B13,'Clasificación 09.2022'!$G$453:$G$570)</f>
        <v>1246827361</v>
      </c>
      <c r="E13" s="248">
        <v>0</v>
      </c>
      <c r="F13" s="117"/>
    </row>
    <row r="14" spans="1:6" ht="19.95" customHeight="1">
      <c r="A14" s="116"/>
      <c r="B14" s="282" t="s">
        <v>1257</v>
      </c>
      <c r="C14" s="281" t="s">
        <v>1113</v>
      </c>
      <c r="D14" s="251">
        <f>+SUMIF('Clasificación 09.2022'!$B$453:$B$570,B14,'Clasificación 09.2022'!$G$453:$G$570)</f>
        <v>282994863</v>
      </c>
      <c r="E14" s="248">
        <v>0</v>
      </c>
    </row>
    <row r="15" spans="1:6" ht="19.95" customHeight="1">
      <c r="A15" s="116"/>
      <c r="B15" s="282" t="s">
        <v>274</v>
      </c>
      <c r="C15" s="281" t="s">
        <v>1319</v>
      </c>
      <c r="D15" s="251">
        <f>+SUMIF('Clasificación 09.2022'!$B$453:$B$570,B15,'Clasificación 09.2022'!$G$453:$G$570)</f>
        <v>5591226</v>
      </c>
      <c r="E15" s="248">
        <v>0</v>
      </c>
    </row>
    <row r="16" spans="1:6" ht="19.95" customHeight="1">
      <c r="A16" s="116"/>
      <c r="B16" s="257" t="s">
        <v>275</v>
      </c>
      <c r="C16" s="281" t="s">
        <v>1114</v>
      </c>
      <c r="D16" s="251">
        <f>+SUMIF('Clasificación 09.2022'!$B$453:$B$570,B16,'Clasificación 09.2022'!$G$453:$G$570)</f>
        <v>11158229</v>
      </c>
      <c r="E16" s="248">
        <v>0</v>
      </c>
    </row>
    <row r="17" spans="1:6" ht="19.95" customHeight="1">
      <c r="A17" s="116"/>
      <c r="B17" s="257"/>
      <c r="C17" s="247"/>
      <c r="D17" s="251"/>
      <c r="E17" s="251"/>
    </row>
    <row r="18" spans="1:6" ht="19.95" customHeight="1">
      <c r="A18" s="116"/>
      <c r="B18" s="280" t="s">
        <v>71</v>
      </c>
      <c r="C18" s="283"/>
      <c r="D18" s="248">
        <f>SUM(D19:D24)</f>
        <v>2094770179</v>
      </c>
      <c r="E18" s="248">
        <v>0</v>
      </c>
    </row>
    <row r="19" spans="1:6" ht="19.95" customHeight="1">
      <c r="A19" s="116"/>
      <c r="B19" s="282" t="s">
        <v>1259</v>
      </c>
      <c r="C19" s="247" t="s">
        <v>276</v>
      </c>
      <c r="D19" s="251">
        <f>+SUMIF('Clasificación 09.2022'!$B$580:$B$789,B19,'Clasificación 09.2022'!$G$580:$G$789)</f>
        <v>88300001</v>
      </c>
      <c r="E19" s="248">
        <v>0</v>
      </c>
    </row>
    <row r="20" spans="1:6" ht="19.95" customHeight="1">
      <c r="A20" s="116"/>
      <c r="B20" s="282" t="s">
        <v>1258</v>
      </c>
      <c r="C20" s="247" t="s">
        <v>276</v>
      </c>
      <c r="D20" s="251">
        <f>+SUMIF('Clasificación 09.2022'!$B$580:$B$789,B20,'Clasificación 09.2022'!$G$580:$G$789)</f>
        <v>1081600275</v>
      </c>
      <c r="E20" s="248">
        <v>0</v>
      </c>
    </row>
    <row r="21" spans="1:6" ht="19.95" customHeight="1">
      <c r="A21" s="116"/>
      <c r="B21" s="282" t="s">
        <v>1260</v>
      </c>
      <c r="C21" s="247" t="s">
        <v>276</v>
      </c>
      <c r="D21" s="251">
        <f>+SUMIF('Clasificación 09.2022'!$B$580:$B$789,B21,'Clasificación 09.2022'!$G$580:$G$789)</f>
        <v>10853687</v>
      </c>
      <c r="E21" s="248">
        <v>0</v>
      </c>
    </row>
    <row r="22" spans="1:6" ht="19.95" customHeight="1">
      <c r="A22" s="114"/>
      <c r="B22" s="257" t="s">
        <v>270</v>
      </c>
      <c r="C22" s="247" t="s">
        <v>276</v>
      </c>
      <c r="D22" s="251">
        <f>+SUMIF('Clasificación 09.2022'!$B$580:$B$789,B22,'Clasificación 09.2022'!$G$580:$G$789)</f>
        <v>13129736</v>
      </c>
      <c r="E22" s="248">
        <v>0</v>
      </c>
    </row>
    <row r="23" spans="1:6" ht="19.95" customHeight="1">
      <c r="A23" s="112"/>
      <c r="B23" s="284" t="s">
        <v>143</v>
      </c>
      <c r="C23" s="247" t="s">
        <v>276</v>
      </c>
      <c r="D23" s="251">
        <f>+SUMIF('Clasificación 09.2022'!$B$580:$B$789,B23,'Clasificación 09.2022'!$G$580:$G$789)</f>
        <v>896673063</v>
      </c>
      <c r="E23" s="248">
        <v>0</v>
      </c>
    </row>
    <row r="24" spans="1:6" ht="19.95" customHeight="1">
      <c r="A24" s="112"/>
      <c r="B24" s="284" t="s">
        <v>271</v>
      </c>
      <c r="C24" s="247" t="s">
        <v>276</v>
      </c>
      <c r="D24" s="251">
        <f>+SUMIF('Clasificación 09.2022'!$B$580:$B$789,B24,'Clasificación 09.2022'!$G$580:$G$789)</f>
        <v>4213417</v>
      </c>
      <c r="E24" s="248">
        <v>0</v>
      </c>
    </row>
    <row r="25" spans="1:6" ht="19.95" customHeight="1">
      <c r="A25" s="115"/>
      <c r="B25" s="257"/>
      <c r="C25" s="247"/>
      <c r="D25" s="248"/>
      <c r="E25" s="248"/>
    </row>
    <row r="26" spans="1:6" ht="19.95" customHeight="1">
      <c r="A26" s="116"/>
      <c r="B26" s="280" t="s">
        <v>1322</v>
      </c>
      <c r="C26" s="280"/>
      <c r="D26" s="293">
        <f>+D12-D18</f>
        <v>-548198500</v>
      </c>
      <c r="E26" s="248">
        <v>0</v>
      </c>
    </row>
    <row r="27" spans="1:6" ht="19.95" customHeight="1">
      <c r="A27" s="116"/>
      <c r="B27" s="280"/>
      <c r="C27" s="280"/>
      <c r="D27" s="248"/>
      <c r="E27" s="248"/>
    </row>
    <row r="28" spans="1:6" ht="19.95" customHeight="1">
      <c r="A28" s="116"/>
      <c r="B28" s="280" t="s">
        <v>14</v>
      </c>
      <c r="C28" s="280"/>
      <c r="D28" s="251">
        <f>SUMIF('Clasificación 09.2022'!B:B,'Estado de Resultados'!B28,'Clasificación 09.2022'!G:G)</f>
        <v>0</v>
      </c>
      <c r="E28" s="248">
        <v>0</v>
      </c>
    </row>
    <row r="29" spans="1:6" ht="19.95" customHeight="1">
      <c r="A29" s="116"/>
      <c r="B29" s="280"/>
      <c r="C29" s="280"/>
      <c r="D29" s="248"/>
      <c r="E29" s="248"/>
    </row>
    <row r="30" spans="1:6" ht="19.95" customHeight="1">
      <c r="A30" s="116"/>
      <c r="B30" s="285" t="s">
        <v>12</v>
      </c>
      <c r="C30" s="285"/>
      <c r="D30" s="567">
        <f>+D26-D28</f>
        <v>-548198500</v>
      </c>
      <c r="E30" s="234">
        <v>0</v>
      </c>
      <c r="F30" s="440"/>
    </row>
    <row r="31" spans="1:6" ht="15" customHeight="1">
      <c r="B31" s="145"/>
      <c r="C31" s="145"/>
      <c r="D31" s="153"/>
      <c r="E31" s="160"/>
    </row>
    <row r="32" spans="1:6" ht="15" customHeight="1">
      <c r="B32" s="593" t="s">
        <v>1029</v>
      </c>
      <c r="C32" s="593"/>
      <c r="D32" s="593"/>
      <c r="E32" s="593"/>
    </row>
    <row r="33" spans="2:6" ht="15" customHeight="1">
      <c r="B33" s="145"/>
      <c r="C33" s="145"/>
      <c r="D33" s="154"/>
      <c r="E33" s="145"/>
      <c r="F33" s="2"/>
    </row>
    <row r="34" spans="2:6" ht="15" customHeight="1">
      <c r="B34" s="145"/>
      <c r="C34" s="145"/>
      <c r="D34" s="154"/>
      <c r="E34" s="149"/>
      <c r="F34" s="2"/>
    </row>
    <row r="35" spans="2:6" ht="15" customHeight="1">
      <c r="B35" s="145"/>
      <c r="C35" s="145"/>
      <c r="D35" s="154"/>
      <c r="E35" s="149"/>
      <c r="F35" s="2"/>
    </row>
    <row r="36" spans="2:6">
      <c r="B36" s="151"/>
      <c r="C36" s="151"/>
      <c r="D36" s="145"/>
      <c r="E36" s="145"/>
      <c r="F36" s="2"/>
    </row>
    <row r="37" spans="2:6" ht="28.2" customHeight="1">
      <c r="B37" s="143" t="s">
        <v>324</v>
      </c>
      <c r="C37" s="601"/>
      <c r="D37" s="601"/>
      <c r="E37" s="469" t="s">
        <v>206</v>
      </c>
      <c r="F37" s="2"/>
    </row>
    <row r="38" spans="2:6">
      <c r="B38" s="144" t="s">
        <v>46</v>
      </c>
      <c r="C38" s="602"/>
      <c r="D38" s="602"/>
      <c r="E38" s="144" t="s">
        <v>104</v>
      </c>
      <c r="F38" s="2"/>
    </row>
    <row r="39" spans="2:6">
      <c r="C39" s="600"/>
      <c r="D39" s="600"/>
    </row>
    <row r="41" spans="2:6">
      <c r="B41" s="74"/>
      <c r="C41" s="591"/>
      <c r="D41" s="591"/>
      <c r="E41" s="74"/>
      <c r="F41" s="74"/>
    </row>
    <row r="42" spans="2:6">
      <c r="B42" s="75"/>
      <c r="C42" s="592"/>
      <c r="D42" s="592"/>
      <c r="E42" s="74"/>
      <c r="F42" s="75"/>
    </row>
  </sheetData>
  <mergeCells count="11">
    <mergeCell ref="C41:D41"/>
    <mergeCell ref="C42:D42"/>
    <mergeCell ref="B5:E5"/>
    <mergeCell ref="B32:E32"/>
    <mergeCell ref="B9:E9"/>
    <mergeCell ref="B8:E8"/>
    <mergeCell ref="B7:E7"/>
    <mergeCell ref="B6:E6"/>
    <mergeCell ref="C39:D39"/>
    <mergeCell ref="C37:D37"/>
    <mergeCell ref="C38:D38"/>
  </mergeCells>
  <hyperlinks>
    <hyperlink ref="E4" location="Indice!A1" display="Índice" xr:uid="{645A8E90-15E0-47EF-9057-ACF71F7E2128}"/>
  </hyperlinks>
  <printOptions horizontalCentered="1"/>
  <pageMargins left="0.48" right="0.39" top="0.74803149606299213" bottom="0.74803149606299213" header="0.31496062992125984" footer="0.31496062992125984"/>
  <pageSetup paperSize="9"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106B2-1AF5-4299-B2AB-955C995D006A}">
  <sheetPr>
    <tabColor theme="1"/>
    <pageSetUpPr fitToPage="1"/>
  </sheetPr>
  <dimension ref="B1:H55"/>
  <sheetViews>
    <sheetView showGridLines="0" topLeftCell="A22" zoomScale="70" zoomScaleNormal="70" zoomScaleSheetLayoutView="70" workbookViewId="0">
      <selection activeCell="F51" sqref="F51:F52"/>
    </sheetView>
  </sheetViews>
  <sheetFormatPr baseColWidth="10" defaultColWidth="11.44140625" defaultRowHeight="15.6"/>
  <cols>
    <col min="1" max="1" width="3.33203125" style="1" customWidth="1"/>
    <col min="2" max="2" width="90" style="2" customWidth="1"/>
    <col min="3" max="3" width="23.77734375" style="2" customWidth="1"/>
    <col min="4" max="4" width="23.77734375" style="3" customWidth="1"/>
    <col min="5" max="5" width="23.77734375" style="482" customWidth="1"/>
    <col min="6" max="6" width="15.109375" style="1" bestFit="1" customWidth="1"/>
    <col min="7" max="7" width="3" style="1" customWidth="1"/>
    <col min="8" max="16384" width="11.44140625" style="1"/>
  </cols>
  <sheetData>
    <row r="1" spans="2:7">
      <c r="D1" s="1"/>
      <c r="E1" s="1"/>
    </row>
    <row r="2" spans="2:7">
      <c r="D2" s="1"/>
      <c r="E2" s="1"/>
    </row>
    <row r="3" spans="2:7">
      <c r="D3" s="1"/>
      <c r="E3" s="1"/>
    </row>
    <row r="4" spans="2:7" ht="18.600000000000001">
      <c r="D4" s="564" t="s">
        <v>238</v>
      </c>
      <c r="E4" s="477"/>
    </row>
    <row r="5" spans="2:7" ht="16.2" customHeight="1">
      <c r="B5" s="597" t="s">
        <v>310</v>
      </c>
      <c r="C5" s="597"/>
      <c r="D5" s="597"/>
      <c r="E5" s="467"/>
      <c r="F5" s="185"/>
      <c r="G5" s="4"/>
    </row>
    <row r="6" spans="2:7">
      <c r="B6" s="604" t="s">
        <v>229</v>
      </c>
      <c r="C6" s="604"/>
      <c r="D6" s="604"/>
      <c r="E6" s="478"/>
      <c r="F6" s="155"/>
      <c r="G6" s="64"/>
    </row>
    <row r="7" spans="2:7" ht="45.15" customHeight="1">
      <c r="B7" s="599" t="s">
        <v>1309</v>
      </c>
      <c r="C7" s="599"/>
      <c r="D7" s="599"/>
      <c r="E7" s="566"/>
      <c r="F7" s="566"/>
      <c r="G7" s="64"/>
    </row>
    <row r="8" spans="2:7">
      <c r="B8" s="605" t="s">
        <v>1115</v>
      </c>
      <c r="C8" s="605"/>
      <c r="D8" s="605"/>
      <c r="E8" s="569"/>
      <c r="F8" s="569"/>
      <c r="G8" s="64"/>
    </row>
    <row r="9" spans="2:7">
      <c r="B9" s="156"/>
      <c r="C9" s="156"/>
      <c r="D9" s="157"/>
      <c r="E9" s="157"/>
      <c r="F9" s="151"/>
    </row>
    <row r="10" spans="2:7" ht="45.15" customHeight="1">
      <c r="B10" s="287"/>
      <c r="C10" s="238">
        <v>44834</v>
      </c>
      <c r="D10" s="238">
        <v>44469</v>
      </c>
      <c r="E10" s="479"/>
      <c r="F10" s="145"/>
    </row>
    <row r="11" spans="2:7" ht="7.2" customHeight="1">
      <c r="B11" s="288"/>
      <c r="C11" s="289"/>
      <c r="D11" s="290"/>
      <c r="E11" s="470"/>
      <c r="F11" s="145"/>
    </row>
    <row r="12" spans="2:7">
      <c r="B12" s="288" t="s">
        <v>207</v>
      </c>
      <c r="C12" s="289"/>
      <c r="D12" s="290"/>
      <c r="E12" s="470"/>
      <c r="F12" s="145"/>
    </row>
    <row r="13" spans="2:7" ht="7.2" customHeight="1">
      <c r="B13" s="288"/>
      <c r="C13" s="289"/>
      <c r="D13" s="290"/>
      <c r="E13" s="470"/>
      <c r="F13" s="145"/>
    </row>
    <row r="14" spans="2:7" s="5" customFormat="1">
      <c r="B14" s="291" t="s">
        <v>142</v>
      </c>
      <c r="C14" s="292">
        <f>+'CA EF'!G$211</f>
        <v>1246827361</v>
      </c>
      <c r="D14" s="292">
        <v>0</v>
      </c>
      <c r="E14" s="471"/>
      <c r="F14" s="157"/>
    </row>
    <row r="15" spans="2:7" s="5" customFormat="1">
      <c r="B15" s="291" t="s">
        <v>1323</v>
      </c>
      <c r="C15" s="292">
        <v>0</v>
      </c>
      <c r="D15" s="292">
        <v>0</v>
      </c>
      <c r="E15" s="471"/>
      <c r="F15" s="157"/>
    </row>
    <row r="16" spans="2:7" s="5" customFormat="1">
      <c r="B16" s="291" t="s">
        <v>28</v>
      </c>
      <c r="C16" s="292">
        <f>+'CA EF'!J$211</f>
        <v>-602188985</v>
      </c>
      <c r="D16" s="292">
        <v>0</v>
      </c>
      <c r="E16" s="471"/>
      <c r="F16" s="157"/>
    </row>
    <row r="17" spans="2:7" s="5" customFormat="1">
      <c r="B17" s="291" t="s">
        <v>1324</v>
      </c>
      <c r="C17" s="292">
        <f>+'CA EF'!K$211</f>
        <v>-1258099359</v>
      </c>
      <c r="D17" s="292">
        <v>0</v>
      </c>
      <c r="E17" s="471"/>
      <c r="F17" s="157"/>
    </row>
    <row r="18" spans="2:7" s="5" customFormat="1" ht="31.5" customHeight="1">
      <c r="B18" s="300" t="s">
        <v>29</v>
      </c>
      <c r="C18" s="293">
        <f>SUM(C14:C17)</f>
        <v>-613460983</v>
      </c>
      <c r="D18" s="292">
        <v>0</v>
      </c>
      <c r="E18" s="471"/>
      <c r="F18" s="157"/>
    </row>
    <row r="19" spans="2:7" s="5" customFormat="1">
      <c r="B19" s="288" t="s">
        <v>58</v>
      </c>
      <c r="C19" s="273"/>
      <c r="D19" s="273"/>
      <c r="E19" s="472"/>
      <c r="F19" s="157"/>
    </row>
    <row r="20" spans="2:7" s="5" customFormat="1">
      <c r="B20" s="291" t="s">
        <v>59</v>
      </c>
      <c r="C20" s="292">
        <f>+'CA EF'!M$211</f>
        <v>0</v>
      </c>
      <c r="D20" s="292">
        <v>0</v>
      </c>
      <c r="E20" s="471"/>
      <c r="F20" s="157"/>
    </row>
    <row r="21" spans="2:7" s="5" customFormat="1">
      <c r="B21" s="288" t="s">
        <v>1325</v>
      </c>
      <c r="C21" s="292"/>
      <c r="D21" s="292"/>
      <c r="E21" s="471"/>
      <c r="F21" s="157"/>
    </row>
    <row r="22" spans="2:7" s="5" customFormat="1">
      <c r="B22" s="291" t="s">
        <v>267</v>
      </c>
      <c r="C22" s="292">
        <f>+'CA EF'!N$211</f>
        <v>-241661747</v>
      </c>
      <c r="D22" s="292">
        <v>-100586892</v>
      </c>
      <c r="E22" s="471"/>
      <c r="F22" s="157"/>
      <c r="G22" s="7"/>
    </row>
    <row r="23" spans="2:7" s="5" customFormat="1">
      <c r="B23" s="300" t="s">
        <v>60</v>
      </c>
      <c r="C23" s="293">
        <f>+C18+C20+C22</f>
        <v>-855122730</v>
      </c>
      <c r="D23" s="293">
        <f>+D18+D20+D22</f>
        <v>-100586892</v>
      </c>
      <c r="E23" s="471"/>
      <c r="F23" s="157"/>
      <c r="G23" s="7"/>
    </row>
    <row r="24" spans="2:7" s="5" customFormat="1">
      <c r="B24" s="291" t="s">
        <v>286</v>
      </c>
      <c r="C24" s="292">
        <f>+'CA EF'!O$211</f>
        <v>0</v>
      </c>
      <c r="D24" s="292">
        <v>0</v>
      </c>
      <c r="E24" s="471"/>
      <c r="F24" s="157"/>
      <c r="G24" s="7"/>
    </row>
    <row r="25" spans="2:7" s="5" customFormat="1">
      <c r="B25" s="288" t="s">
        <v>30</v>
      </c>
      <c r="C25" s="293">
        <f>+C23+C24</f>
        <v>-855122730</v>
      </c>
      <c r="D25" s="293">
        <f>+D23+D24</f>
        <v>-100586892</v>
      </c>
      <c r="E25" s="471"/>
      <c r="F25" s="157"/>
      <c r="G25" s="7"/>
    </row>
    <row r="26" spans="2:7" s="5" customFormat="1">
      <c r="B26" s="288"/>
      <c r="C26" s="293"/>
      <c r="D26" s="273"/>
      <c r="E26" s="472"/>
      <c r="F26" s="157"/>
      <c r="G26" s="7"/>
    </row>
    <row r="27" spans="2:7" s="5" customFormat="1">
      <c r="B27" s="288" t="s">
        <v>208</v>
      </c>
      <c r="C27" s="294"/>
      <c r="D27" s="295"/>
      <c r="E27" s="473"/>
      <c r="F27" s="157"/>
      <c r="G27" s="7"/>
    </row>
    <row r="28" spans="2:7" ht="7.2" customHeight="1">
      <c r="B28" s="288"/>
      <c r="C28" s="296"/>
      <c r="D28" s="251"/>
      <c r="E28" s="474"/>
      <c r="F28" s="145"/>
    </row>
    <row r="29" spans="2:7" s="5" customFormat="1">
      <c r="B29" s="297" t="s">
        <v>61</v>
      </c>
      <c r="C29" s="292">
        <f>+'CA EF'!P$211</f>
        <v>0</v>
      </c>
      <c r="D29" s="292">
        <v>0</v>
      </c>
      <c r="E29" s="471"/>
      <c r="F29" s="157"/>
      <c r="G29" s="7"/>
    </row>
    <row r="30" spans="2:7" s="5" customFormat="1">
      <c r="B30" s="297" t="s">
        <v>62</v>
      </c>
      <c r="C30" s="292">
        <f>+'CA EF'!H211</f>
        <v>-2381149963</v>
      </c>
      <c r="D30" s="292">
        <v>0</v>
      </c>
      <c r="E30" s="471"/>
      <c r="F30" s="157"/>
      <c r="G30" s="7"/>
    </row>
    <row r="31" spans="2:7" s="5" customFormat="1">
      <c r="B31" s="297" t="s">
        <v>932</v>
      </c>
      <c r="C31" s="292">
        <f>+'CA EF'!R$211</f>
        <v>0</v>
      </c>
      <c r="D31" s="292">
        <v>0</v>
      </c>
      <c r="E31" s="471"/>
      <c r="F31" s="157"/>
      <c r="G31" s="7"/>
    </row>
    <row r="32" spans="2:7" s="5" customFormat="1">
      <c r="B32" s="291" t="s">
        <v>63</v>
      </c>
      <c r="C32" s="292">
        <f>+'CA EF'!S$211</f>
        <v>0</v>
      </c>
      <c r="D32" s="292">
        <v>0</v>
      </c>
      <c r="E32" s="471"/>
      <c r="F32" s="157"/>
      <c r="G32" s="7"/>
    </row>
    <row r="33" spans="2:8" s="5" customFormat="1">
      <c r="B33" s="291" t="s">
        <v>64</v>
      </c>
      <c r="C33" s="292">
        <f>+'CA EF'!T$211</f>
        <v>0</v>
      </c>
      <c r="D33" s="292">
        <v>0</v>
      </c>
      <c r="E33" s="471"/>
      <c r="F33" s="157"/>
      <c r="G33" s="7"/>
    </row>
    <row r="34" spans="2:8" s="5" customFormat="1">
      <c r="B34" s="288" t="s">
        <v>65</v>
      </c>
      <c r="C34" s="293">
        <f>SUM(C29:C33)</f>
        <v>-2381149963</v>
      </c>
      <c r="D34" s="292">
        <v>0</v>
      </c>
      <c r="E34" s="471"/>
      <c r="F34" s="157"/>
    </row>
    <row r="35" spans="2:8" s="5" customFormat="1">
      <c r="B35" s="288"/>
      <c r="C35" s="292"/>
      <c r="D35" s="256"/>
      <c r="E35" s="475"/>
      <c r="F35" s="157"/>
    </row>
    <row r="36" spans="2:8" s="5" customFormat="1" ht="31.5" customHeight="1">
      <c r="B36" s="288" t="s">
        <v>209</v>
      </c>
      <c r="C36" s="292"/>
      <c r="D36" s="256"/>
      <c r="E36" s="475"/>
      <c r="F36" s="157"/>
    </row>
    <row r="37" spans="2:8" s="5" customFormat="1">
      <c r="B37" s="291" t="s">
        <v>66</v>
      </c>
      <c r="C37" s="292">
        <f>+'CA EF'!U$211</f>
        <v>3500000000</v>
      </c>
      <c r="D37" s="292">
        <v>0</v>
      </c>
      <c r="E37" s="471"/>
      <c r="F37" s="157"/>
    </row>
    <row r="38" spans="2:8" s="5" customFormat="1">
      <c r="B38" s="291" t="s">
        <v>31</v>
      </c>
      <c r="C38" s="292">
        <f>+'CA EF'!V$211</f>
        <v>0</v>
      </c>
      <c r="D38" s="292">
        <v>0</v>
      </c>
      <c r="E38" s="471"/>
      <c r="F38" s="157"/>
    </row>
    <row r="39" spans="2:8" s="5" customFormat="1">
      <c r="B39" s="291" t="s">
        <v>268</v>
      </c>
      <c r="C39" s="292">
        <f>+'CA EF'!W$211</f>
        <v>0</v>
      </c>
      <c r="D39" s="292">
        <v>0</v>
      </c>
      <c r="E39" s="471"/>
      <c r="F39" s="157"/>
      <c r="G39" s="8"/>
    </row>
    <row r="40" spans="2:8" s="5" customFormat="1">
      <c r="B40" s="291" t="s">
        <v>40</v>
      </c>
      <c r="C40" s="292">
        <f>+'CA EF'!X$211</f>
        <v>0</v>
      </c>
      <c r="D40" s="292">
        <v>0</v>
      </c>
      <c r="E40" s="471"/>
      <c r="F40" s="157"/>
      <c r="G40" s="6"/>
    </row>
    <row r="41" spans="2:8" s="5" customFormat="1">
      <c r="B41" s="288" t="s">
        <v>32</v>
      </c>
      <c r="C41" s="293">
        <f>SUM(C37:C40)</f>
        <v>3500000000</v>
      </c>
      <c r="D41" s="293">
        <v>3500000000</v>
      </c>
      <c r="E41" s="471"/>
      <c r="F41" s="157"/>
      <c r="G41" s="6"/>
      <c r="H41" s="9"/>
    </row>
    <row r="42" spans="2:8" s="5" customFormat="1">
      <c r="B42" s="300" t="s">
        <v>33</v>
      </c>
      <c r="C42" s="293">
        <f>+C25+C34+C41</f>
        <v>263727307</v>
      </c>
      <c r="D42" s="293">
        <f>+D25+D34+D41</f>
        <v>3399413108</v>
      </c>
      <c r="E42" s="471"/>
      <c r="F42" s="157"/>
      <c r="H42" s="9"/>
    </row>
    <row r="43" spans="2:8" s="5" customFormat="1">
      <c r="B43" s="288" t="s">
        <v>34</v>
      </c>
      <c r="C43" s="292">
        <f>+'Balance General'!E16</f>
        <v>25494505</v>
      </c>
      <c r="D43" s="292">
        <v>0</v>
      </c>
      <c r="E43" s="471"/>
      <c r="F43" s="157"/>
      <c r="H43" s="9"/>
    </row>
    <row r="44" spans="2:8" s="5" customFormat="1">
      <c r="B44" s="298" t="s">
        <v>35</v>
      </c>
      <c r="C44" s="299">
        <f>+C42+C43</f>
        <v>289221812</v>
      </c>
      <c r="D44" s="299">
        <f>+D42+D43</f>
        <v>3399413108</v>
      </c>
      <c r="E44" s="471"/>
      <c r="F44" s="157"/>
      <c r="H44" s="9"/>
    </row>
    <row r="45" spans="2:8" s="5" customFormat="1">
      <c r="B45" s="158"/>
      <c r="C45" s="159"/>
      <c r="D45" s="159"/>
      <c r="E45" s="480"/>
      <c r="F45" s="157"/>
      <c r="H45" s="9"/>
    </row>
    <row r="46" spans="2:8" s="5" customFormat="1">
      <c r="B46" s="593" t="s">
        <v>1029</v>
      </c>
      <c r="C46" s="593"/>
      <c r="D46" s="593"/>
      <c r="E46" s="468"/>
      <c r="F46" s="157"/>
      <c r="H46" s="9"/>
    </row>
    <row r="47" spans="2:8">
      <c r="B47" s="151"/>
      <c r="C47" s="145"/>
      <c r="D47" s="145"/>
      <c r="E47" s="145"/>
      <c r="F47" s="145"/>
      <c r="H47" s="10"/>
    </row>
    <row r="48" spans="2:8">
      <c r="B48" s="145"/>
      <c r="C48" s="160"/>
      <c r="D48" s="145"/>
      <c r="E48" s="145"/>
      <c r="F48" s="151"/>
      <c r="H48" s="10"/>
    </row>
    <row r="49" spans="2:8">
      <c r="B49" s="151"/>
      <c r="C49" s="145"/>
      <c r="D49" s="145"/>
      <c r="E49" s="145"/>
      <c r="F49" s="151"/>
    </row>
    <row r="50" spans="2:8">
      <c r="B50" s="151"/>
      <c r="C50" s="145"/>
      <c r="D50" s="145"/>
      <c r="E50" s="145"/>
      <c r="F50" s="151"/>
    </row>
    <row r="51" spans="2:8">
      <c r="B51" s="143" t="s">
        <v>1116</v>
      </c>
      <c r="C51" s="601" t="s">
        <v>206</v>
      </c>
      <c r="D51" s="601"/>
      <c r="E51" s="469"/>
      <c r="F51" s="143"/>
      <c r="H51" s="5"/>
    </row>
    <row r="52" spans="2:8">
      <c r="B52" s="144" t="s">
        <v>46</v>
      </c>
      <c r="C52" s="603" t="s">
        <v>104</v>
      </c>
      <c r="D52" s="603"/>
      <c r="E52" s="476"/>
      <c r="F52" s="144"/>
      <c r="H52" s="5"/>
    </row>
    <row r="53" spans="2:8">
      <c r="B53" s="151"/>
      <c r="C53" s="151"/>
      <c r="D53" s="161"/>
      <c r="E53" s="481"/>
      <c r="F53" s="145"/>
    </row>
    <row r="54" spans="2:8">
      <c r="B54" s="74"/>
    </row>
    <row r="55" spans="2:8">
      <c r="B55" s="75"/>
    </row>
  </sheetData>
  <mergeCells count="7">
    <mergeCell ref="C51:D51"/>
    <mergeCell ref="C52:D52"/>
    <mergeCell ref="B46:D46"/>
    <mergeCell ref="B5:D5"/>
    <mergeCell ref="B6:D6"/>
    <mergeCell ref="B7:D7"/>
    <mergeCell ref="B8:D8"/>
  </mergeCells>
  <hyperlinks>
    <hyperlink ref="D4" location="Indice!A1" display="Índice" xr:uid="{63EE03C8-FBBF-4062-B9A2-C895AF9D0BB9}"/>
  </hyperlinks>
  <pageMargins left="0.7" right="0.7" top="0.75" bottom="0.75" header="0.3" footer="0.3"/>
  <pageSetup paperSize="9" scale="7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CC"/>
  </sheetPr>
  <dimension ref="A1:BA216"/>
  <sheetViews>
    <sheetView showGridLines="0" zoomScale="90" zoomScaleNormal="90" workbookViewId="0">
      <pane ySplit="3" topLeftCell="A133" activePane="bottomLeft" state="frozen"/>
      <selection activeCell="C74" sqref="C74:C75"/>
      <selection pane="bottomLeft" activeCell="B173" sqref="B173"/>
    </sheetView>
  </sheetViews>
  <sheetFormatPr baseColWidth="10" defaultColWidth="9.109375" defaultRowHeight="15" customHeight="1"/>
  <cols>
    <col min="1" max="1" width="47.44140625" style="189" bestFit="1" customWidth="1"/>
    <col min="2" max="2" width="16" style="502" customWidth="1"/>
    <col min="3" max="3" width="15.109375" style="502" bestFit="1" customWidth="1"/>
    <col min="4" max="4" width="14.6640625" style="502" customWidth="1"/>
    <col min="5" max="5" width="17.6640625" style="502" bestFit="1" customWidth="1"/>
    <col min="6" max="6" width="14.33203125" style="502" customWidth="1"/>
    <col min="7" max="15" width="13.44140625" style="189" customWidth="1"/>
    <col min="16" max="20" width="11.109375" style="189" customWidth="1"/>
    <col min="21" max="24" width="13.44140625" style="189" customWidth="1"/>
    <col min="25" max="25" width="17.6640625" style="189" bestFit="1" customWidth="1"/>
    <col min="26" max="26" width="13.6640625" style="189" bestFit="1" customWidth="1"/>
    <col min="27" max="27" width="15.88671875" style="189" bestFit="1" customWidth="1"/>
    <col min="28" max="261" width="9.109375" style="189"/>
    <col min="262" max="262" width="33.6640625" style="189" customWidth="1"/>
    <col min="263" max="263" width="16" style="189" customWidth="1"/>
    <col min="264" max="265" width="15" style="189" bestFit="1" customWidth="1"/>
    <col min="266" max="266" width="16.5546875" style="189" bestFit="1" customWidth="1"/>
    <col min="267" max="267" width="12.5546875" style="189" customWidth="1"/>
    <col min="268" max="268" width="17.5546875" style="189" bestFit="1" customWidth="1"/>
    <col min="269" max="270" width="18.109375" style="189" bestFit="1" customWidth="1"/>
    <col min="271" max="271" width="12.88671875" style="189" bestFit="1" customWidth="1"/>
    <col min="272" max="273" width="16.5546875" style="189" bestFit="1" customWidth="1"/>
    <col min="274" max="275" width="13.109375" style="189" bestFit="1" customWidth="1"/>
    <col min="276" max="276" width="15.5546875" style="189" bestFit="1" customWidth="1"/>
    <col min="277" max="277" width="13.6640625" style="189" bestFit="1" customWidth="1"/>
    <col min="278" max="280" width="12.33203125" style="189" bestFit="1" customWidth="1"/>
    <col min="281" max="281" width="17.5546875" style="189" bestFit="1" customWidth="1"/>
    <col min="282" max="282" width="12.33203125" style="189" bestFit="1" customWidth="1"/>
    <col min="283" max="283" width="13.44140625" style="189" bestFit="1" customWidth="1"/>
    <col min="284" max="517" width="9.109375" style="189"/>
    <col min="518" max="518" width="33.6640625" style="189" customWidth="1"/>
    <col min="519" max="519" width="16" style="189" customWidth="1"/>
    <col min="520" max="521" width="15" style="189" bestFit="1" customWidth="1"/>
    <col min="522" max="522" width="16.5546875" style="189" bestFit="1" customWidth="1"/>
    <col min="523" max="523" width="12.5546875" style="189" customWidth="1"/>
    <col min="524" max="524" width="17.5546875" style="189" bestFit="1" customWidth="1"/>
    <col min="525" max="526" width="18.109375" style="189" bestFit="1" customWidth="1"/>
    <col min="527" max="527" width="12.88671875" style="189" bestFit="1" customWidth="1"/>
    <col min="528" max="529" width="16.5546875" style="189" bestFit="1" customWidth="1"/>
    <col min="530" max="531" width="13.109375" style="189" bestFit="1" customWidth="1"/>
    <col min="532" max="532" width="15.5546875" style="189" bestFit="1" customWidth="1"/>
    <col min="533" max="533" width="13.6640625" style="189" bestFit="1" customWidth="1"/>
    <col min="534" max="536" width="12.33203125" style="189" bestFit="1" customWidth="1"/>
    <col min="537" max="537" width="17.5546875" style="189" bestFit="1" customWidth="1"/>
    <col min="538" max="538" width="12.33203125" style="189" bestFit="1" customWidth="1"/>
    <col min="539" max="539" width="13.44140625" style="189" bestFit="1" customWidth="1"/>
    <col min="540" max="773" width="9.109375" style="189"/>
    <col min="774" max="774" width="33.6640625" style="189" customWidth="1"/>
    <col min="775" max="775" width="16" style="189" customWidth="1"/>
    <col min="776" max="777" width="15" style="189" bestFit="1" customWidth="1"/>
    <col min="778" max="778" width="16.5546875" style="189" bestFit="1" customWidth="1"/>
    <col min="779" max="779" width="12.5546875" style="189" customWidth="1"/>
    <col min="780" max="780" width="17.5546875" style="189" bestFit="1" customWidth="1"/>
    <col min="781" max="782" width="18.109375" style="189" bestFit="1" customWidth="1"/>
    <col min="783" max="783" width="12.88671875" style="189" bestFit="1" customWidth="1"/>
    <col min="784" max="785" width="16.5546875" style="189" bestFit="1" customWidth="1"/>
    <col min="786" max="787" width="13.109375" style="189" bestFit="1" customWidth="1"/>
    <col min="788" max="788" width="15.5546875" style="189" bestFit="1" customWidth="1"/>
    <col min="789" max="789" width="13.6640625" style="189" bestFit="1" customWidth="1"/>
    <col min="790" max="792" width="12.33203125" style="189" bestFit="1" customWidth="1"/>
    <col min="793" max="793" width="17.5546875" style="189" bestFit="1" customWidth="1"/>
    <col min="794" max="794" width="12.33203125" style="189" bestFit="1" customWidth="1"/>
    <col min="795" max="795" width="13.44140625" style="189" bestFit="1" customWidth="1"/>
    <col min="796" max="1029" width="9.109375" style="189"/>
    <col min="1030" max="1030" width="33.6640625" style="189" customWidth="1"/>
    <col min="1031" max="1031" width="16" style="189" customWidth="1"/>
    <col min="1032" max="1033" width="15" style="189" bestFit="1" customWidth="1"/>
    <col min="1034" max="1034" width="16.5546875" style="189" bestFit="1" customWidth="1"/>
    <col min="1035" max="1035" width="12.5546875" style="189" customWidth="1"/>
    <col min="1036" max="1036" width="17.5546875" style="189" bestFit="1" customWidth="1"/>
    <col min="1037" max="1038" width="18.109375" style="189" bestFit="1" customWidth="1"/>
    <col min="1039" max="1039" width="12.88671875" style="189" bestFit="1" customWidth="1"/>
    <col min="1040" max="1041" width="16.5546875" style="189" bestFit="1" customWidth="1"/>
    <col min="1042" max="1043" width="13.109375" style="189" bestFit="1" customWidth="1"/>
    <col min="1044" max="1044" width="15.5546875" style="189" bestFit="1" customWidth="1"/>
    <col min="1045" max="1045" width="13.6640625" style="189" bestFit="1" customWidth="1"/>
    <col min="1046" max="1048" width="12.33203125" style="189" bestFit="1" customWidth="1"/>
    <col min="1049" max="1049" width="17.5546875" style="189" bestFit="1" customWidth="1"/>
    <col min="1050" max="1050" width="12.33203125" style="189" bestFit="1" customWidth="1"/>
    <col min="1051" max="1051" width="13.44140625" style="189" bestFit="1" customWidth="1"/>
    <col min="1052" max="1285" width="9.109375" style="189"/>
    <col min="1286" max="1286" width="33.6640625" style="189" customWidth="1"/>
    <col min="1287" max="1287" width="16" style="189" customWidth="1"/>
    <col min="1288" max="1289" width="15" style="189" bestFit="1" customWidth="1"/>
    <col min="1290" max="1290" width="16.5546875" style="189" bestFit="1" customWidth="1"/>
    <col min="1291" max="1291" width="12.5546875" style="189" customWidth="1"/>
    <col min="1292" max="1292" width="17.5546875" style="189" bestFit="1" customWidth="1"/>
    <col min="1293" max="1294" width="18.109375" style="189" bestFit="1" customWidth="1"/>
    <col min="1295" max="1295" width="12.88671875" style="189" bestFit="1" customWidth="1"/>
    <col min="1296" max="1297" width="16.5546875" style="189" bestFit="1" customWidth="1"/>
    <col min="1298" max="1299" width="13.109375" style="189" bestFit="1" customWidth="1"/>
    <col min="1300" max="1300" width="15.5546875" style="189" bestFit="1" customWidth="1"/>
    <col min="1301" max="1301" width="13.6640625" style="189" bestFit="1" customWidth="1"/>
    <col min="1302" max="1304" width="12.33203125" style="189" bestFit="1" customWidth="1"/>
    <col min="1305" max="1305" width="17.5546875" style="189" bestFit="1" customWidth="1"/>
    <col min="1306" max="1306" width="12.33203125" style="189" bestFit="1" customWidth="1"/>
    <col min="1307" max="1307" width="13.44140625" style="189" bestFit="1" customWidth="1"/>
    <col min="1308" max="1541" width="9.109375" style="189"/>
    <col min="1542" max="1542" width="33.6640625" style="189" customWidth="1"/>
    <col min="1543" max="1543" width="16" style="189" customWidth="1"/>
    <col min="1544" max="1545" width="15" style="189" bestFit="1" customWidth="1"/>
    <col min="1546" max="1546" width="16.5546875" style="189" bestFit="1" customWidth="1"/>
    <col min="1547" max="1547" width="12.5546875" style="189" customWidth="1"/>
    <col min="1548" max="1548" width="17.5546875" style="189" bestFit="1" customWidth="1"/>
    <col min="1549" max="1550" width="18.109375" style="189" bestFit="1" customWidth="1"/>
    <col min="1551" max="1551" width="12.88671875" style="189" bestFit="1" customWidth="1"/>
    <col min="1552" max="1553" width="16.5546875" style="189" bestFit="1" customWidth="1"/>
    <col min="1554" max="1555" width="13.109375" style="189" bestFit="1" customWidth="1"/>
    <col min="1556" max="1556" width="15.5546875" style="189" bestFit="1" customWidth="1"/>
    <col min="1557" max="1557" width="13.6640625" style="189" bestFit="1" customWidth="1"/>
    <col min="1558" max="1560" width="12.33203125" style="189" bestFit="1" customWidth="1"/>
    <col min="1561" max="1561" width="17.5546875" style="189" bestFit="1" customWidth="1"/>
    <col min="1562" max="1562" width="12.33203125" style="189" bestFit="1" customWidth="1"/>
    <col min="1563" max="1563" width="13.44140625" style="189" bestFit="1" customWidth="1"/>
    <col min="1564" max="1797" width="9.109375" style="189"/>
    <col min="1798" max="1798" width="33.6640625" style="189" customWidth="1"/>
    <col min="1799" max="1799" width="16" style="189" customWidth="1"/>
    <col min="1800" max="1801" width="15" style="189" bestFit="1" customWidth="1"/>
    <col min="1802" max="1802" width="16.5546875" style="189" bestFit="1" customWidth="1"/>
    <col min="1803" max="1803" width="12.5546875" style="189" customWidth="1"/>
    <col min="1804" max="1804" width="17.5546875" style="189" bestFit="1" customWidth="1"/>
    <col min="1805" max="1806" width="18.109375" style="189" bestFit="1" customWidth="1"/>
    <col min="1807" max="1807" width="12.88671875" style="189" bestFit="1" customWidth="1"/>
    <col min="1808" max="1809" width="16.5546875" style="189" bestFit="1" customWidth="1"/>
    <col min="1810" max="1811" width="13.109375" style="189" bestFit="1" customWidth="1"/>
    <col min="1812" max="1812" width="15.5546875" style="189" bestFit="1" customWidth="1"/>
    <col min="1813" max="1813" width="13.6640625" style="189" bestFit="1" customWidth="1"/>
    <col min="1814" max="1816" width="12.33203125" style="189" bestFit="1" customWidth="1"/>
    <col min="1817" max="1817" width="17.5546875" style="189" bestFit="1" customWidth="1"/>
    <col min="1818" max="1818" width="12.33203125" style="189" bestFit="1" customWidth="1"/>
    <col min="1819" max="1819" width="13.44140625" style="189" bestFit="1" customWidth="1"/>
    <col min="1820" max="2053" width="9.109375" style="189"/>
    <col min="2054" max="2054" width="33.6640625" style="189" customWidth="1"/>
    <col min="2055" max="2055" width="16" style="189" customWidth="1"/>
    <col min="2056" max="2057" width="15" style="189" bestFit="1" customWidth="1"/>
    <col min="2058" max="2058" width="16.5546875" style="189" bestFit="1" customWidth="1"/>
    <col min="2059" max="2059" width="12.5546875" style="189" customWidth="1"/>
    <col min="2060" max="2060" width="17.5546875" style="189" bestFit="1" customWidth="1"/>
    <col min="2061" max="2062" width="18.109375" style="189" bestFit="1" customWidth="1"/>
    <col min="2063" max="2063" width="12.88671875" style="189" bestFit="1" customWidth="1"/>
    <col min="2064" max="2065" width="16.5546875" style="189" bestFit="1" customWidth="1"/>
    <col min="2066" max="2067" width="13.109375" style="189" bestFit="1" customWidth="1"/>
    <col min="2068" max="2068" width="15.5546875" style="189" bestFit="1" customWidth="1"/>
    <col min="2069" max="2069" width="13.6640625" style="189" bestFit="1" customWidth="1"/>
    <col min="2070" max="2072" width="12.33203125" style="189" bestFit="1" customWidth="1"/>
    <col min="2073" max="2073" width="17.5546875" style="189" bestFit="1" customWidth="1"/>
    <col min="2074" max="2074" width="12.33203125" style="189" bestFit="1" customWidth="1"/>
    <col min="2075" max="2075" width="13.44140625" style="189" bestFit="1" customWidth="1"/>
    <col min="2076" max="2309" width="9.109375" style="189"/>
    <col min="2310" max="2310" width="33.6640625" style="189" customWidth="1"/>
    <col min="2311" max="2311" width="16" style="189" customWidth="1"/>
    <col min="2312" max="2313" width="15" style="189" bestFit="1" customWidth="1"/>
    <col min="2314" max="2314" width="16.5546875" style="189" bestFit="1" customWidth="1"/>
    <col min="2315" max="2315" width="12.5546875" style="189" customWidth="1"/>
    <col min="2316" max="2316" width="17.5546875" style="189" bestFit="1" customWidth="1"/>
    <col min="2317" max="2318" width="18.109375" style="189" bestFit="1" customWidth="1"/>
    <col min="2319" max="2319" width="12.88671875" style="189" bestFit="1" customWidth="1"/>
    <col min="2320" max="2321" width="16.5546875" style="189" bestFit="1" customWidth="1"/>
    <col min="2322" max="2323" width="13.109375" style="189" bestFit="1" customWidth="1"/>
    <col min="2324" max="2324" width="15.5546875" style="189" bestFit="1" customWidth="1"/>
    <col min="2325" max="2325" width="13.6640625" style="189" bestFit="1" customWidth="1"/>
    <col min="2326" max="2328" width="12.33203125" style="189" bestFit="1" customWidth="1"/>
    <col min="2329" max="2329" width="17.5546875" style="189" bestFit="1" customWidth="1"/>
    <col min="2330" max="2330" width="12.33203125" style="189" bestFit="1" customWidth="1"/>
    <col min="2331" max="2331" width="13.44140625" style="189" bestFit="1" customWidth="1"/>
    <col min="2332" max="2565" width="9.109375" style="189"/>
    <col min="2566" max="2566" width="33.6640625" style="189" customWidth="1"/>
    <col min="2567" max="2567" width="16" style="189" customWidth="1"/>
    <col min="2568" max="2569" width="15" style="189" bestFit="1" customWidth="1"/>
    <col min="2570" max="2570" width="16.5546875" style="189" bestFit="1" customWidth="1"/>
    <col min="2571" max="2571" width="12.5546875" style="189" customWidth="1"/>
    <col min="2572" max="2572" width="17.5546875" style="189" bestFit="1" customWidth="1"/>
    <col min="2573" max="2574" width="18.109375" style="189" bestFit="1" customWidth="1"/>
    <col min="2575" max="2575" width="12.88671875" style="189" bestFit="1" customWidth="1"/>
    <col min="2576" max="2577" width="16.5546875" style="189" bestFit="1" customWidth="1"/>
    <col min="2578" max="2579" width="13.109375" style="189" bestFit="1" customWidth="1"/>
    <col min="2580" max="2580" width="15.5546875" style="189" bestFit="1" customWidth="1"/>
    <col min="2581" max="2581" width="13.6640625" style="189" bestFit="1" customWidth="1"/>
    <col min="2582" max="2584" width="12.33203125" style="189" bestFit="1" customWidth="1"/>
    <col min="2585" max="2585" width="17.5546875" style="189" bestFit="1" customWidth="1"/>
    <col min="2586" max="2586" width="12.33203125" style="189" bestFit="1" customWidth="1"/>
    <col min="2587" max="2587" width="13.44140625" style="189" bestFit="1" customWidth="1"/>
    <col min="2588" max="2821" width="9.109375" style="189"/>
    <col min="2822" max="2822" width="33.6640625" style="189" customWidth="1"/>
    <col min="2823" max="2823" width="16" style="189" customWidth="1"/>
    <col min="2824" max="2825" width="15" style="189" bestFit="1" customWidth="1"/>
    <col min="2826" max="2826" width="16.5546875" style="189" bestFit="1" customWidth="1"/>
    <col min="2827" max="2827" width="12.5546875" style="189" customWidth="1"/>
    <col min="2828" max="2828" width="17.5546875" style="189" bestFit="1" customWidth="1"/>
    <col min="2829" max="2830" width="18.109375" style="189" bestFit="1" customWidth="1"/>
    <col min="2831" max="2831" width="12.88671875" style="189" bestFit="1" customWidth="1"/>
    <col min="2832" max="2833" width="16.5546875" style="189" bestFit="1" customWidth="1"/>
    <col min="2834" max="2835" width="13.109375" style="189" bestFit="1" customWidth="1"/>
    <col min="2836" max="2836" width="15.5546875" style="189" bestFit="1" customWidth="1"/>
    <col min="2837" max="2837" width="13.6640625" style="189" bestFit="1" customWidth="1"/>
    <col min="2838" max="2840" width="12.33203125" style="189" bestFit="1" customWidth="1"/>
    <col min="2841" max="2841" width="17.5546875" style="189" bestFit="1" customWidth="1"/>
    <col min="2842" max="2842" width="12.33203125" style="189" bestFit="1" customWidth="1"/>
    <col min="2843" max="2843" width="13.44140625" style="189" bestFit="1" customWidth="1"/>
    <col min="2844" max="3077" width="9.109375" style="189"/>
    <col min="3078" max="3078" width="33.6640625" style="189" customWidth="1"/>
    <col min="3079" max="3079" width="16" style="189" customWidth="1"/>
    <col min="3080" max="3081" width="15" style="189" bestFit="1" customWidth="1"/>
    <col min="3082" max="3082" width="16.5546875" style="189" bestFit="1" customWidth="1"/>
    <col min="3083" max="3083" width="12.5546875" style="189" customWidth="1"/>
    <col min="3084" max="3084" width="17.5546875" style="189" bestFit="1" customWidth="1"/>
    <col min="3085" max="3086" width="18.109375" style="189" bestFit="1" customWidth="1"/>
    <col min="3087" max="3087" width="12.88671875" style="189" bestFit="1" customWidth="1"/>
    <col min="3088" max="3089" width="16.5546875" style="189" bestFit="1" customWidth="1"/>
    <col min="3090" max="3091" width="13.109375" style="189" bestFit="1" customWidth="1"/>
    <col min="3092" max="3092" width="15.5546875" style="189" bestFit="1" customWidth="1"/>
    <col min="3093" max="3093" width="13.6640625" style="189" bestFit="1" customWidth="1"/>
    <col min="3094" max="3096" width="12.33203125" style="189" bestFit="1" customWidth="1"/>
    <col min="3097" max="3097" width="17.5546875" style="189" bestFit="1" customWidth="1"/>
    <col min="3098" max="3098" width="12.33203125" style="189" bestFit="1" customWidth="1"/>
    <col min="3099" max="3099" width="13.44140625" style="189" bestFit="1" customWidth="1"/>
    <col min="3100" max="3333" width="9.109375" style="189"/>
    <col min="3334" max="3334" width="33.6640625" style="189" customWidth="1"/>
    <col min="3335" max="3335" width="16" style="189" customWidth="1"/>
    <col min="3336" max="3337" width="15" style="189" bestFit="1" customWidth="1"/>
    <col min="3338" max="3338" width="16.5546875" style="189" bestFit="1" customWidth="1"/>
    <col min="3339" max="3339" width="12.5546875" style="189" customWidth="1"/>
    <col min="3340" max="3340" width="17.5546875" style="189" bestFit="1" customWidth="1"/>
    <col min="3341" max="3342" width="18.109375" style="189" bestFit="1" customWidth="1"/>
    <col min="3343" max="3343" width="12.88671875" style="189" bestFit="1" customWidth="1"/>
    <col min="3344" max="3345" width="16.5546875" style="189" bestFit="1" customWidth="1"/>
    <col min="3346" max="3347" width="13.109375" style="189" bestFit="1" customWidth="1"/>
    <col min="3348" max="3348" width="15.5546875" style="189" bestFit="1" customWidth="1"/>
    <col min="3349" max="3349" width="13.6640625" style="189" bestFit="1" customWidth="1"/>
    <col min="3350" max="3352" width="12.33203125" style="189" bestFit="1" customWidth="1"/>
    <col min="3353" max="3353" width="17.5546875" style="189" bestFit="1" customWidth="1"/>
    <col min="3354" max="3354" width="12.33203125" style="189" bestFit="1" customWidth="1"/>
    <col min="3355" max="3355" width="13.44140625" style="189" bestFit="1" customWidth="1"/>
    <col min="3356" max="3589" width="9.109375" style="189"/>
    <col min="3590" max="3590" width="33.6640625" style="189" customWidth="1"/>
    <col min="3591" max="3591" width="16" style="189" customWidth="1"/>
    <col min="3592" max="3593" width="15" style="189" bestFit="1" customWidth="1"/>
    <col min="3594" max="3594" width="16.5546875" style="189" bestFit="1" customWidth="1"/>
    <col min="3595" max="3595" width="12.5546875" style="189" customWidth="1"/>
    <col min="3596" max="3596" width="17.5546875" style="189" bestFit="1" customWidth="1"/>
    <col min="3597" max="3598" width="18.109375" style="189" bestFit="1" customWidth="1"/>
    <col min="3599" max="3599" width="12.88671875" style="189" bestFit="1" customWidth="1"/>
    <col min="3600" max="3601" width="16.5546875" style="189" bestFit="1" customWidth="1"/>
    <col min="3602" max="3603" width="13.109375" style="189" bestFit="1" customWidth="1"/>
    <col min="3604" max="3604" width="15.5546875" style="189" bestFit="1" customWidth="1"/>
    <col min="3605" max="3605" width="13.6640625" style="189" bestFit="1" customWidth="1"/>
    <col min="3606" max="3608" width="12.33203125" style="189" bestFit="1" customWidth="1"/>
    <col min="3609" max="3609" width="17.5546875" style="189" bestFit="1" customWidth="1"/>
    <col min="3610" max="3610" width="12.33203125" style="189" bestFit="1" customWidth="1"/>
    <col min="3611" max="3611" width="13.44140625" style="189" bestFit="1" customWidth="1"/>
    <col min="3612" max="3845" width="9.109375" style="189"/>
    <col min="3846" max="3846" width="33.6640625" style="189" customWidth="1"/>
    <col min="3847" max="3847" width="16" style="189" customWidth="1"/>
    <col min="3848" max="3849" width="15" style="189" bestFit="1" customWidth="1"/>
    <col min="3850" max="3850" width="16.5546875" style="189" bestFit="1" customWidth="1"/>
    <col min="3851" max="3851" width="12.5546875" style="189" customWidth="1"/>
    <col min="3852" max="3852" width="17.5546875" style="189" bestFit="1" customWidth="1"/>
    <col min="3853" max="3854" width="18.109375" style="189" bestFit="1" customWidth="1"/>
    <col min="3855" max="3855" width="12.88671875" style="189" bestFit="1" customWidth="1"/>
    <col min="3856" max="3857" width="16.5546875" style="189" bestFit="1" customWidth="1"/>
    <col min="3858" max="3859" width="13.109375" style="189" bestFit="1" customWidth="1"/>
    <col min="3860" max="3860" width="15.5546875" style="189" bestFit="1" customWidth="1"/>
    <col min="3861" max="3861" width="13.6640625" style="189" bestFit="1" customWidth="1"/>
    <col min="3862" max="3864" width="12.33203125" style="189" bestFit="1" customWidth="1"/>
    <col min="3865" max="3865" width="17.5546875" style="189" bestFit="1" customWidth="1"/>
    <col min="3866" max="3866" width="12.33203125" style="189" bestFit="1" customWidth="1"/>
    <col min="3867" max="3867" width="13.44140625" style="189" bestFit="1" customWidth="1"/>
    <col min="3868" max="4101" width="9.109375" style="189"/>
    <col min="4102" max="4102" width="33.6640625" style="189" customWidth="1"/>
    <col min="4103" max="4103" width="16" style="189" customWidth="1"/>
    <col min="4104" max="4105" width="15" style="189" bestFit="1" customWidth="1"/>
    <col min="4106" max="4106" width="16.5546875" style="189" bestFit="1" customWidth="1"/>
    <col min="4107" max="4107" width="12.5546875" style="189" customWidth="1"/>
    <col min="4108" max="4108" width="17.5546875" style="189" bestFit="1" customWidth="1"/>
    <col min="4109" max="4110" width="18.109375" style="189" bestFit="1" customWidth="1"/>
    <col min="4111" max="4111" width="12.88671875" style="189" bestFit="1" customWidth="1"/>
    <col min="4112" max="4113" width="16.5546875" style="189" bestFit="1" customWidth="1"/>
    <col min="4114" max="4115" width="13.109375" style="189" bestFit="1" customWidth="1"/>
    <col min="4116" max="4116" width="15.5546875" style="189" bestFit="1" customWidth="1"/>
    <col min="4117" max="4117" width="13.6640625" style="189" bestFit="1" customWidth="1"/>
    <col min="4118" max="4120" width="12.33203125" style="189" bestFit="1" customWidth="1"/>
    <col min="4121" max="4121" width="17.5546875" style="189" bestFit="1" customWidth="1"/>
    <col min="4122" max="4122" width="12.33203125" style="189" bestFit="1" customWidth="1"/>
    <col min="4123" max="4123" width="13.44140625" style="189" bestFit="1" customWidth="1"/>
    <col min="4124" max="4357" width="9.109375" style="189"/>
    <col min="4358" max="4358" width="33.6640625" style="189" customWidth="1"/>
    <col min="4359" max="4359" width="16" style="189" customWidth="1"/>
    <col min="4360" max="4361" width="15" style="189" bestFit="1" customWidth="1"/>
    <col min="4362" max="4362" width="16.5546875" style="189" bestFit="1" customWidth="1"/>
    <col min="4363" max="4363" width="12.5546875" style="189" customWidth="1"/>
    <col min="4364" max="4364" width="17.5546875" style="189" bestFit="1" customWidth="1"/>
    <col min="4365" max="4366" width="18.109375" style="189" bestFit="1" customWidth="1"/>
    <col min="4367" max="4367" width="12.88671875" style="189" bestFit="1" customWidth="1"/>
    <col min="4368" max="4369" width="16.5546875" style="189" bestFit="1" customWidth="1"/>
    <col min="4370" max="4371" width="13.109375" style="189" bestFit="1" customWidth="1"/>
    <col min="4372" max="4372" width="15.5546875" style="189" bestFit="1" customWidth="1"/>
    <col min="4373" max="4373" width="13.6640625" style="189" bestFit="1" customWidth="1"/>
    <col min="4374" max="4376" width="12.33203125" style="189" bestFit="1" customWidth="1"/>
    <col min="4377" max="4377" width="17.5546875" style="189" bestFit="1" customWidth="1"/>
    <col min="4378" max="4378" width="12.33203125" style="189" bestFit="1" customWidth="1"/>
    <col min="4379" max="4379" width="13.44140625" style="189" bestFit="1" customWidth="1"/>
    <col min="4380" max="4613" width="9.109375" style="189"/>
    <col min="4614" max="4614" width="33.6640625" style="189" customWidth="1"/>
    <col min="4615" max="4615" width="16" style="189" customWidth="1"/>
    <col min="4616" max="4617" width="15" style="189" bestFit="1" customWidth="1"/>
    <col min="4618" max="4618" width="16.5546875" style="189" bestFit="1" customWidth="1"/>
    <col min="4619" max="4619" width="12.5546875" style="189" customWidth="1"/>
    <col min="4620" max="4620" width="17.5546875" style="189" bestFit="1" customWidth="1"/>
    <col min="4621" max="4622" width="18.109375" style="189" bestFit="1" customWidth="1"/>
    <col min="4623" max="4623" width="12.88671875" style="189" bestFit="1" customWidth="1"/>
    <col min="4624" max="4625" width="16.5546875" style="189" bestFit="1" customWidth="1"/>
    <col min="4626" max="4627" width="13.109375" style="189" bestFit="1" customWidth="1"/>
    <col min="4628" max="4628" width="15.5546875" style="189" bestFit="1" customWidth="1"/>
    <col min="4629" max="4629" width="13.6640625" style="189" bestFit="1" customWidth="1"/>
    <col min="4630" max="4632" width="12.33203125" style="189" bestFit="1" customWidth="1"/>
    <col min="4633" max="4633" width="17.5546875" style="189" bestFit="1" customWidth="1"/>
    <col min="4634" max="4634" width="12.33203125" style="189" bestFit="1" customWidth="1"/>
    <col min="4635" max="4635" width="13.44140625" style="189" bestFit="1" customWidth="1"/>
    <col min="4636" max="4869" width="9.109375" style="189"/>
    <col min="4870" max="4870" width="33.6640625" style="189" customWidth="1"/>
    <col min="4871" max="4871" width="16" style="189" customWidth="1"/>
    <col min="4872" max="4873" width="15" style="189" bestFit="1" customWidth="1"/>
    <col min="4874" max="4874" width="16.5546875" style="189" bestFit="1" customWidth="1"/>
    <col min="4875" max="4875" width="12.5546875" style="189" customWidth="1"/>
    <col min="4876" max="4876" width="17.5546875" style="189" bestFit="1" customWidth="1"/>
    <col min="4877" max="4878" width="18.109375" style="189" bestFit="1" customWidth="1"/>
    <col min="4879" max="4879" width="12.88671875" style="189" bestFit="1" customWidth="1"/>
    <col min="4880" max="4881" width="16.5546875" style="189" bestFit="1" customWidth="1"/>
    <col min="4882" max="4883" width="13.109375" style="189" bestFit="1" customWidth="1"/>
    <col min="4884" max="4884" width="15.5546875" style="189" bestFit="1" customWidth="1"/>
    <col min="4885" max="4885" width="13.6640625" style="189" bestFit="1" customWidth="1"/>
    <col min="4886" max="4888" width="12.33203125" style="189" bestFit="1" customWidth="1"/>
    <col min="4889" max="4889" width="17.5546875" style="189" bestFit="1" customWidth="1"/>
    <col min="4890" max="4890" width="12.33203125" style="189" bestFit="1" customWidth="1"/>
    <col min="4891" max="4891" width="13.44140625" style="189" bestFit="1" customWidth="1"/>
    <col min="4892" max="5125" width="9.109375" style="189"/>
    <col min="5126" max="5126" width="33.6640625" style="189" customWidth="1"/>
    <col min="5127" max="5127" width="16" style="189" customWidth="1"/>
    <col min="5128" max="5129" width="15" style="189" bestFit="1" customWidth="1"/>
    <col min="5130" max="5130" width="16.5546875" style="189" bestFit="1" customWidth="1"/>
    <col min="5131" max="5131" width="12.5546875" style="189" customWidth="1"/>
    <col min="5132" max="5132" width="17.5546875" style="189" bestFit="1" customWidth="1"/>
    <col min="5133" max="5134" width="18.109375" style="189" bestFit="1" customWidth="1"/>
    <col min="5135" max="5135" width="12.88671875" style="189" bestFit="1" customWidth="1"/>
    <col min="5136" max="5137" width="16.5546875" style="189" bestFit="1" customWidth="1"/>
    <col min="5138" max="5139" width="13.109375" style="189" bestFit="1" customWidth="1"/>
    <col min="5140" max="5140" width="15.5546875" style="189" bestFit="1" customWidth="1"/>
    <col min="5141" max="5141" width="13.6640625" style="189" bestFit="1" customWidth="1"/>
    <col min="5142" max="5144" width="12.33203125" style="189" bestFit="1" customWidth="1"/>
    <col min="5145" max="5145" width="17.5546875" style="189" bestFit="1" customWidth="1"/>
    <col min="5146" max="5146" width="12.33203125" style="189" bestFit="1" customWidth="1"/>
    <col min="5147" max="5147" width="13.44140625" style="189" bestFit="1" customWidth="1"/>
    <col min="5148" max="5381" width="9.109375" style="189"/>
    <col min="5382" max="5382" width="33.6640625" style="189" customWidth="1"/>
    <col min="5383" max="5383" width="16" style="189" customWidth="1"/>
    <col min="5384" max="5385" width="15" style="189" bestFit="1" customWidth="1"/>
    <col min="5386" max="5386" width="16.5546875" style="189" bestFit="1" customWidth="1"/>
    <col min="5387" max="5387" width="12.5546875" style="189" customWidth="1"/>
    <col min="5388" max="5388" width="17.5546875" style="189" bestFit="1" customWidth="1"/>
    <col min="5389" max="5390" width="18.109375" style="189" bestFit="1" customWidth="1"/>
    <col min="5391" max="5391" width="12.88671875" style="189" bestFit="1" customWidth="1"/>
    <col min="5392" max="5393" width="16.5546875" style="189" bestFit="1" customWidth="1"/>
    <col min="5394" max="5395" width="13.109375" style="189" bestFit="1" customWidth="1"/>
    <col min="5396" max="5396" width="15.5546875" style="189" bestFit="1" customWidth="1"/>
    <col min="5397" max="5397" width="13.6640625" style="189" bestFit="1" customWidth="1"/>
    <col min="5398" max="5400" width="12.33203125" style="189" bestFit="1" customWidth="1"/>
    <col min="5401" max="5401" width="17.5546875" style="189" bestFit="1" customWidth="1"/>
    <col min="5402" max="5402" width="12.33203125" style="189" bestFit="1" customWidth="1"/>
    <col min="5403" max="5403" width="13.44140625" style="189" bestFit="1" customWidth="1"/>
    <col min="5404" max="5637" width="9.109375" style="189"/>
    <col min="5638" max="5638" width="33.6640625" style="189" customWidth="1"/>
    <col min="5639" max="5639" width="16" style="189" customWidth="1"/>
    <col min="5640" max="5641" width="15" style="189" bestFit="1" customWidth="1"/>
    <col min="5642" max="5642" width="16.5546875" style="189" bestFit="1" customWidth="1"/>
    <col min="5643" max="5643" width="12.5546875" style="189" customWidth="1"/>
    <col min="5644" max="5644" width="17.5546875" style="189" bestFit="1" customWidth="1"/>
    <col min="5645" max="5646" width="18.109375" style="189" bestFit="1" customWidth="1"/>
    <col min="5647" max="5647" width="12.88671875" style="189" bestFit="1" customWidth="1"/>
    <col min="5648" max="5649" width="16.5546875" style="189" bestFit="1" customWidth="1"/>
    <col min="5650" max="5651" width="13.109375" style="189" bestFit="1" customWidth="1"/>
    <col min="5652" max="5652" width="15.5546875" style="189" bestFit="1" customWidth="1"/>
    <col min="5653" max="5653" width="13.6640625" style="189" bestFit="1" customWidth="1"/>
    <col min="5654" max="5656" width="12.33203125" style="189" bestFit="1" customWidth="1"/>
    <col min="5657" max="5657" width="17.5546875" style="189" bestFit="1" customWidth="1"/>
    <col min="5658" max="5658" width="12.33203125" style="189" bestFit="1" customWidth="1"/>
    <col min="5659" max="5659" width="13.44140625" style="189" bestFit="1" customWidth="1"/>
    <col min="5660" max="5893" width="9.109375" style="189"/>
    <col min="5894" max="5894" width="33.6640625" style="189" customWidth="1"/>
    <col min="5895" max="5895" width="16" style="189" customWidth="1"/>
    <col min="5896" max="5897" width="15" style="189" bestFit="1" customWidth="1"/>
    <col min="5898" max="5898" width="16.5546875" style="189" bestFit="1" customWidth="1"/>
    <col min="5899" max="5899" width="12.5546875" style="189" customWidth="1"/>
    <col min="5900" max="5900" width="17.5546875" style="189" bestFit="1" customWidth="1"/>
    <col min="5901" max="5902" width="18.109375" style="189" bestFit="1" customWidth="1"/>
    <col min="5903" max="5903" width="12.88671875" style="189" bestFit="1" customWidth="1"/>
    <col min="5904" max="5905" width="16.5546875" style="189" bestFit="1" customWidth="1"/>
    <col min="5906" max="5907" width="13.109375" style="189" bestFit="1" customWidth="1"/>
    <col min="5908" max="5908" width="15.5546875" style="189" bestFit="1" customWidth="1"/>
    <col min="5909" max="5909" width="13.6640625" style="189" bestFit="1" customWidth="1"/>
    <col min="5910" max="5912" width="12.33203125" style="189" bestFit="1" customWidth="1"/>
    <col min="5913" max="5913" width="17.5546875" style="189" bestFit="1" customWidth="1"/>
    <col min="5914" max="5914" width="12.33203125" style="189" bestFit="1" customWidth="1"/>
    <col min="5915" max="5915" width="13.44140625" style="189" bestFit="1" customWidth="1"/>
    <col min="5916" max="6149" width="9.109375" style="189"/>
    <col min="6150" max="6150" width="33.6640625" style="189" customWidth="1"/>
    <col min="6151" max="6151" width="16" style="189" customWidth="1"/>
    <col min="6152" max="6153" width="15" style="189" bestFit="1" customWidth="1"/>
    <col min="6154" max="6154" width="16.5546875" style="189" bestFit="1" customWidth="1"/>
    <col min="6155" max="6155" width="12.5546875" style="189" customWidth="1"/>
    <col min="6156" max="6156" width="17.5546875" style="189" bestFit="1" customWidth="1"/>
    <col min="6157" max="6158" width="18.109375" style="189" bestFit="1" customWidth="1"/>
    <col min="6159" max="6159" width="12.88671875" style="189" bestFit="1" customWidth="1"/>
    <col min="6160" max="6161" width="16.5546875" style="189" bestFit="1" customWidth="1"/>
    <col min="6162" max="6163" width="13.109375" style="189" bestFit="1" customWidth="1"/>
    <col min="6164" max="6164" width="15.5546875" style="189" bestFit="1" customWidth="1"/>
    <col min="6165" max="6165" width="13.6640625" style="189" bestFit="1" customWidth="1"/>
    <col min="6166" max="6168" width="12.33203125" style="189" bestFit="1" customWidth="1"/>
    <col min="6169" max="6169" width="17.5546875" style="189" bestFit="1" customWidth="1"/>
    <col min="6170" max="6170" width="12.33203125" style="189" bestFit="1" customWidth="1"/>
    <col min="6171" max="6171" width="13.44140625" style="189" bestFit="1" customWidth="1"/>
    <col min="6172" max="6405" width="9.109375" style="189"/>
    <col min="6406" max="6406" width="33.6640625" style="189" customWidth="1"/>
    <col min="6407" max="6407" width="16" style="189" customWidth="1"/>
    <col min="6408" max="6409" width="15" style="189" bestFit="1" customWidth="1"/>
    <col min="6410" max="6410" width="16.5546875" style="189" bestFit="1" customWidth="1"/>
    <col min="6411" max="6411" width="12.5546875" style="189" customWidth="1"/>
    <col min="6412" max="6412" width="17.5546875" style="189" bestFit="1" customWidth="1"/>
    <col min="6413" max="6414" width="18.109375" style="189" bestFit="1" customWidth="1"/>
    <col min="6415" max="6415" width="12.88671875" style="189" bestFit="1" customWidth="1"/>
    <col min="6416" max="6417" width="16.5546875" style="189" bestFit="1" customWidth="1"/>
    <col min="6418" max="6419" width="13.109375" style="189" bestFit="1" customWidth="1"/>
    <col min="6420" max="6420" width="15.5546875" style="189" bestFit="1" customWidth="1"/>
    <col min="6421" max="6421" width="13.6640625" style="189" bestFit="1" customWidth="1"/>
    <col min="6422" max="6424" width="12.33203125" style="189" bestFit="1" customWidth="1"/>
    <col min="6425" max="6425" width="17.5546875" style="189" bestFit="1" customWidth="1"/>
    <col min="6426" max="6426" width="12.33203125" style="189" bestFit="1" customWidth="1"/>
    <col min="6427" max="6427" width="13.44140625" style="189" bestFit="1" customWidth="1"/>
    <col min="6428" max="6661" width="9.109375" style="189"/>
    <col min="6662" max="6662" width="33.6640625" style="189" customWidth="1"/>
    <col min="6663" max="6663" width="16" style="189" customWidth="1"/>
    <col min="6664" max="6665" width="15" style="189" bestFit="1" customWidth="1"/>
    <col min="6666" max="6666" width="16.5546875" style="189" bestFit="1" customWidth="1"/>
    <col min="6667" max="6667" width="12.5546875" style="189" customWidth="1"/>
    <col min="6668" max="6668" width="17.5546875" style="189" bestFit="1" customWidth="1"/>
    <col min="6669" max="6670" width="18.109375" style="189" bestFit="1" customWidth="1"/>
    <col min="6671" max="6671" width="12.88671875" style="189" bestFit="1" customWidth="1"/>
    <col min="6672" max="6673" width="16.5546875" style="189" bestFit="1" customWidth="1"/>
    <col min="6674" max="6675" width="13.109375" style="189" bestFit="1" customWidth="1"/>
    <col min="6676" max="6676" width="15.5546875" style="189" bestFit="1" customWidth="1"/>
    <col min="6677" max="6677" width="13.6640625" style="189" bestFit="1" customWidth="1"/>
    <col min="6678" max="6680" width="12.33203125" style="189" bestFit="1" customWidth="1"/>
    <col min="6681" max="6681" width="17.5546875" style="189" bestFit="1" customWidth="1"/>
    <col min="6682" max="6682" width="12.33203125" style="189" bestFit="1" customWidth="1"/>
    <col min="6683" max="6683" width="13.44140625" style="189" bestFit="1" customWidth="1"/>
    <col min="6684" max="6917" width="9.109375" style="189"/>
    <col min="6918" max="6918" width="33.6640625" style="189" customWidth="1"/>
    <col min="6919" max="6919" width="16" style="189" customWidth="1"/>
    <col min="6920" max="6921" width="15" style="189" bestFit="1" customWidth="1"/>
    <col min="6922" max="6922" width="16.5546875" style="189" bestFit="1" customWidth="1"/>
    <col min="6923" max="6923" width="12.5546875" style="189" customWidth="1"/>
    <col min="6924" max="6924" width="17.5546875" style="189" bestFit="1" customWidth="1"/>
    <col min="6925" max="6926" width="18.109375" style="189" bestFit="1" customWidth="1"/>
    <col min="6927" max="6927" width="12.88671875" style="189" bestFit="1" customWidth="1"/>
    <col min="6928" max="6929" width="16.5546875" style="189" bestFit="1" customWidth="1"/>
    <col min="6930" max="6931" width="13.109375" style="189" bestFit="1" customWidth="1"/>
    <col min="6932" max="6932" width="15.5546875" style="189" bestFit="1" customWidth="1"/>
    <col min="6933" max="6933" width="13.6640625" style="189" bestFit="1" customWidth="1"/>
    <col min="6934" max="6936" width="12.33203125" style="189" bestFit="1" customWidth="1"/>
    <col min="6937" max="6937" width="17.5546875" style="189" bestFit="1" customWidth="1"/>
    <col min="6938" max="6938" width="12.33203125" style="189" bestFit="1" customWidth="1"/>
    <col min="6939" max="6939" width="13.44140625" style="189" bestFit="1" customWidth="1"/>
    <col min="6940" max="7173" width="9.109375" style="189"/>
    <col min="7174" max="7174" width="33.6640625" style="189" customWidth="1"/>
    <col min="7175" max="7175" width="16" style="189" customWidth="1"/>
    <col min="7176" max="7177" width="15" style="189" bestFit="1" customWidth="1"/>
    <col min="7178" max="7178" width="16.5546875" style="189" bestFit="1" customWidth="1"/>
    <col min="7179" max="7179" width="12.5546875" style="189" customWidth="1"/>
    <col min="7180" max="7180" width="17.5546875" style="189" bestFit="1" customWidth="1"/>
    <col min="7181" max="7182" width="18.109375" style="189" bestFit="1" customWidth="1"/>
    <col min="7183" max="7183" width="12.88671875" style="189" bestFit="1" customWidth="1"/>
    <col min="7184" max="7185" width="16.5546875" style="189" bestFit="1" customWidth="1"/>
    <col min="7186" max="7187" width="13.109375" style="189" bestFit="1" customWidth="1"/>
    <col min="7188" max="7188" width="15.5546875" style="189" bestFit="1" customWidth="1"/>
    <col min="7189" max="7189" width="13.6640625" style="189" bestFit="1" customWidth="1"/>
    <col min="7190" max="7192" width="12.33203125" style="189" bestFit="1" customWidth="1"/>
    <col min="7193" max="7193" width="17.5546875" style="189" bestFit="1" customWidth="1"/>
    <col min="7194" max="7194" width="12.33203125" style="189" bestFit="1" customWidth="1"/>
    <col min="7195" max="7195" width="13.44140625" style="189" bestFit="1" customWidth="1"/>
    <col min="7196" max="7429" width="9.109375" style="189"/>
    <col min="7430" max="7430" width="33.6640625" style="189" customWidth="1"/>
    <col min="7431" max="7431" width="16" style="189" customWidth="1"/>
    <col min="7432" max="7433" width="15" style="189" bestFit="1" customWidth="1"/>
    <col min="7434" max="7434" width="16.5546875" style="189" bestFit="1" customWidth="1"/>
    <col min="7435" max="7435" width="12.5546875" style="189" customWidth="1"/>
    <col min="7436" max="7436" width="17.5546875" style="189" bestFit="1" customWidth="1"/>
    <col min="7437" max="7438" width="18.109375" style="189" bestFit="1" customWidth="1"/>
    <col min="7439" max="7439" width="12.88671875" style="189" bestFit="1" customWidth="1"/>
    <col min="7440" max="7441" width="16.5546875" style="189" bestFit="1" customWidth="1"/>
    <col min="7442" max="7443" width="13.109375" style="189" bestFit="1" customWidth="1"/>
    <col min="7444" max="7444" width="15.5546875" style="189" bestFit="1" customWidth="1"/>
    <col min="7445" max="7445" width="13.6640625" style="189" bestFit="1" customWidth="1"/>
    <col min="7446" max="7448" width="12.33203125" style="189" bestFit="1" customWidth="1"/>
    <col min="7449" max="7449" width="17.5546875" style="189" bestFit="1" customWidth="1"/>
    <col min="7450" max="7450" width="12.33203125" style="189" bestFit="1" customWidth="1"/>
    <col min="7451" max="7451" width="13.44140625" style="189" bestFit="1" customWidth="1"/>
    <col min="7452" max="7685" width="9.109375" style="189"/>
    <col min="7686" max="7686" width="33.6640625" style="189" customWidth="1"/>
    <col min="7687" max="7687" width="16" style="189" customWidth="1"/>
    <col min="7688" max="7689" width="15" style="189" bestFit="1" customWidth="1"/>
    <col min="7690" max="7690" width="16.5546875" style="189" bestFit="1" customWidth="1"/>
    <col min="7691" max="7691" width="12.5546875" style="189" customWidth="1"/>
    <col min="7692" max="7692" width="17.5546875" style="189" bestFit="1" customWidth="1"/>
    <col min="7693" max="7694" width="18.109375" style="189" bestFit="1" customWidth="1"/>
    <col min="7695" max="7695" width="12.88671875" style="189" bestFit="1" customWidth="1"/>
    <col min="7696" max="7697" width="16.5546875" style="189" bestFit="1" customWidth="1"/>
    <col min="7698" max="7699" width="13.109375" style="189" bestFit="1" customWidth="1"/>
    <col min="7700" max="7700" width="15.5546875" style="189" bestFit="1" customWidth="1"/>
    <col min="7701" max="7701" width="13.6640625" style="189" bestFit="1" customWidth="1"/>
    <col min="7702" max="7704" width="12.33203125" style="189" bestFit="1" customWidth="1"/>
    <col min="7705" max="7705" width="17.5546875" style="189" bestFit="1" customWidth="1"/>
    <col min="7706" max="7706" width="12.33203125" style="189" bestFit="1" customWidth="1"/>
    <col min="7707" max="7707" width="13.44140625" style="189" bestFit="1" customWidth="1"/>
    <col min="7708" max="7941" width="9.109375" style="189"/>
    <col min="7942" max="7942" width="33.6640625" style="189" customWidth="1"/>
    <col min="7943" max="7943" width="16" style="189" customWidth="1"/>
    <col min="7944" max="7945" width="15" style="189" bestFit="1" customWidth="1"/>
    <col min="7946" max="7946" width="16.5546875" style="189" bestFit="1" customWidth="1"/>
    <col min="7947" max="7947" width="12.5546875" style="189" customWidth="1"/>
    <col min="7948" max="7948" width="17.5546875" style="189" bestFit="1" customWidth="1"/>
    <col min="7949" max="7950" width="18.109375" style="189" bestFit="1" customWidth="1"/>
    <col min="7951" max="7951" width="12.88671875" style="189" bestFit="1" customWidth="1"/>
    <col min="7952" max="7953" width="16.5546875" style="189" bestFit="1" customWidth="1"/>
    <col min="7954" max="7955" width="13.109375" style="189" bestFit="1" customWidth="1"/>
    <col min="7956" max="7956" width="15.5546875" style="189" bestFit="1" customWidth="1"/>
    <col min="7957" max="7957" width="13.6640625" style="189" bestFit="1" customWidth="1"/>
    <col min="7958" max="7960" width="12.33203125" style="189" bestFit="1" customWidth="1"/>
    <col min="7961" max="7961" width="17.5546875" style="189" bestFit="1" customWidth="1"/>
    <col min="7962" max="7962" width="12.33203125" style="189" bestFit="1" customWidth="1"/>
    <col min="7963" max="7963" width="13.44140625" style="189" bestFit="1" customWidth="1"/>
    <col min="7964" max="8197" width="9.109375" style="189"/>
    <col min="8198" max="8198" width="33.6640625" style="189" customWidth="1"/>
    <col min="8199" max="8199" width="16" style="189" customWidth="1"/>
    <col min="8200" max="8201" width="15" style="189" bestFit="1" customWidth="1"/>
    <col min="8202" max="8202" width="16.5546875" style="189" bestFit="1" customWidth="1"/>
    <col min="8203" max="8203" width="12.5546875" style="189" customWidth="1"/>
    <col min="8204" max="8204" width="17.5546875" style="189" bestFit="1" customWidth="1"/>
    <col min="8205" max="8206" width="18.109375" style="189" bestFit="1" customWidth="1"/>
    <col min="8207" max="8207" width="12.88671875" style="189" bestFit="1" customWidth="1"/>
    <col min="8208" max="8209" width="16.5546875" style="189" bestFit="1" customWidth="1"/>
    <col min="8210" max="8211" width="13.109375" style="189" bestFit="1" customWidth="1"/>
    <col min="8212" max="8212" width="15.5546875" style="189" bestFit="1" customWidth="1"/>
    <col min="8213" max="8213" width="13.6640625" style="189" bestFit="1" customWidth="1"/>
    <col min="8214" max="8216" width="12.33203125" style="189" bestFit="1" customWidth="1"/>
    <col min="8217" max="8217" width="17.5546875" style="189" bestFit="1" customWidth="1"/>
    <col min="8218" max="8218" width="12.33203125" style="189" bestFit="1" customWidth="1"/>
    <col min="8219" max="8219" width="13.44140625" style="189" bestFit="1" customWidth="1"/>
    <col min="8220" max="8453" width="9.109375" style="189"/>
    <col min="8454" max="8454" width="33.6640625" style="189" customWidth="1"/>
    <col min="8455" max="8455" width="16" style="189" customWidth="1"/>
    <col min="8456" max="8457" width="15" style="189" bestFit="1" customWidth="1"/>
    <col min="8458" max="8458" width="16.5546875" style="189" bestFit="1" customWidth="1"/>
    <col min="8459" max="8459" width="12.5546875" style="189" customWidth="1"/>
    <col min="8460" max="8460" width="17.5546875" style="189" bestFit="1" customWidth="1"/>
    <col min="8461" max="8462" width="18.109375" style="189" bestFit="1" customWidth="1"/>
    <col min="8463" max="8463" width="12.88671875" style="189" bestFit="1" customWidth="1"/>
    <col min="8464" max="8465" width="16.5546875" style="189" bestFit="1" customWidth="1"/>
    <col min="8466" max="8467" width="13.109375" style="189" bestFit="1" customWidth="1"/>
    <col min="8468" max="8468" width="15.5546875" style="189" bestFit="1" customWidth="1"/>
    <col min="8469" max="8469" width="13.6640625" style="189" bestFit="1" customWidth="1"/>
    <col min="8470" max="8472" width="12.33203125" style="189" bestFit="1" customWidth="1"/>
    <col min="8473" max="8473" width="17.5546875" style="189" bestFit="1" customWidth="1"/>
    <col min="8474" max="8474" width="12.33203125" style="189" bestFit="1" customWidth="1"/>
    <col min="8475" max="8475" width="13.44140625" style="189" bestFit="1" customWidth="1"/>
    <col min="8476" max="8709" width="9.109375" style="189"/>
    <col min="8710" max="8710" width="33.6640625" style="189" customWidth="1"/>
    <col min="8711" max="8711" width="16" style="189" customWidth="1"/>
    <col min="8712" max="8713" width="15" style="189" bestFit="1" customWidth="1"/>
    <col min="8714" max="8714" width="16.5546875" style="189" bestFit="1" customWidth="1"/>
    <col min="8715" max="8715" width="12.5546875" style="189" customWidth="1"/>
    <col min="8716" max="8716" width="17.5546875" style="189" bestFit="1" customWidth="1"/>
    <col min="8717" max="8718" width="18.109375" style="189" bestFit="1" customWidth="1"/>
    <col min="8719" max="8719" width="12.88671875" style="189" bestFit="1" customWidth="1"/>
    <col min="8720" max="8721" width="16.5546875" style="189" bestFit="1" customWidth="1"/>
    <col min="8722" max="8723" width="13.109375" style="189" bestFit="1" customWidth="1"/>
    <col min="8724" max="8724" width="15.5546875" style="189" bestFit="1" customWidth="1"/>
    <col min="8725" max="8725" width="13.6640625" style="189" bestFit="1" customWidth="1"/>
    <col min="8726" max="8728" width="12.33203125" style="189" bestFit="1" customWidth="1"/>
    <col min="8729" max="8729" width="17.5546875" style="189" bestFit="1" customWidth="1"/>
    <col min="8730" max="8730" width="12.33203125" style="189" bestFit="1" customWidth="1"/>
    <col min="8731" max="8731" width="13.44140625" style="189" bestFit="1" customWidth="1"/>
    <col min="8732" max="8965" width="9.109375" style="189"/>
    <col min="8966" max="8966" width="33.6640625" style="189" customWidth="1"/>
    <col min="8967" max="8967" width="16" style="189" customWidth="1"/>
    <col min="8968" max="8969" width="15" style="189" bestFit="1" customWidth="1"/>
    <col min="8970" max="8970" width="16.5546875" style="189" bestFit="1" customWidth="1"/>
    <col min="8971" max="8971" width="12.5546875" style="189" customWidth="1"/>
    <col min="8972" max="8972" width="17.5546875" style="189" bestFit="1" customWidth="1"/>
    <col min="8973" max="8974" width="18.109375" style="189" bestFit="1" customWidth="1"/>
    <col min="8975" max="8975" width="12.88671875" style="189" bestFit="1" customWidth="1"/>
    <col min="8976" max="8977" width="16.5546875" style="189" bestFit="1" customWidth="1"/>
    <col min="8978" max="8979" width="13.109375" style="189" bestFit="1" customWidth="1"/>
    <col min="8980" max="8980" width="15.5546875" style="189" bestFit="1" customWidth="1"/>
    <col min="8981" max="8981" width="13.6640625" style="189" bestFit="1" customWidth="1"/>
    <col min="8982" max="8984" width="12.33203125" style="189" bestFit="1" customWidth="1"/>
    <col min="8985" max="8985" width="17.5546875" style="189" bestFit="1" customWidth="1"/>
    <col min="8986" max="8986" width="12.33203125" style="189" bestFit="1" customWidth="1"/>
    <col min="8987" max="8987" width="13.44140625" style="189" bestFit="1" customWidth="1"/>
    <col min="8988" max="9221" width="9.109375" style="189"/>
    <col min="9222" max="9222" width="33.6640625" style="189" customWidth="1"/>
    <col min="9223" max="9223" width="16" style="189" customWidth="1"/>
    <col min="9224" max="9225" width="15" style="189" bestFit="1" customWidth="1"/>
    <col min="9226" max="9226" width="16.5546875" style="189" bestFit="1" customWidth="1"/>
    <col min="9227" max="9227" width="12.5546875" style="189" customWidth="1"/>
    <col min="9228" max="9228" width="17.5546875" style="189" bestFit="1" customWidth="1"/>
    <col min="9229" max="9230" width="18.109375" style="189" bestFit="1" customWidth="1"/>
    <col min="9231" max="9231" width="12.88671875" style="189" bestFit="1" customWidth="1"/>
    <col min="9232" max="9233" width="16.5546875" style="189" bestFit="1" customWidth="1"/>
    <col min="9234" max="9235" width="13.109375" style="189" bestFit="1" customWidth="1"/>
    <col min="9236" max="9236" width="15.5546875" style="189" bestFit="1" customWidth="1"/>
    <col min="9237" max="9237" width="13.6640625" style="189" bestFit="1" customWidth="1"/>
    <col min="9238" max="9240" width="12.33203125" style="189" bestFit="1" customWidth="1"/>
    <col min="9241" max="9241" width="17.5546875" style="189" bestFit="1" customWidth="1"/>
    <col min="9242" max="9242" width="12.33203125" style="189" bestFit="1" customWidth="1"/>
    <col min="9243" max="9243" width="13.44140625" style="189" bestFit="1" customWidth="1"/>
    <col min="9244" max="9477" width="9.109375" style="189"/>
    <col min="9478" max="9478" width="33.6640625" style="189" customWidth="1"/>
    <col min="9479" max="9479" width="16" style="189" customWidth="1"/>
    <col min="9480" max="9481" width="15" style="189" bestFit="1" customWidth="1"/>
    <col min="9482" max="9482" width="16.5546875" style="189" bestFit="1" customWidth="1"/>
    <col min="9483" max="9483" width="12.5546875" style="189" customWidth="1"/>
    <col min="9484" max="9484" width="17.5546875" style="189" bestFit="1" customWidth="1"/>
    <col min="9485" max="9486" width="18.109375" style="189" bestFit="1" customWidth="1"/>
    <col min="9487" max="9487" width="12.88671875" style="189" bestFit="1" customWidth="1"/>
    <col min="9488" max="9489" width="16.5546875" style="189" bestFit="1" customWidth="1"/>
    <col min="9490" max="9491" width="13.109375" style="189" bestFit="1" customWidth="1"/>
    <col min="9492" max="9492" width="15.5546875" style="189" bestFit="1" customWidth="1"/>
    <col min="9493" max="9493" width="13.6640625" style="189" bestFit="1" customWidth="1"/>
    <col min="9494" max="9496" width="12.33203125" style="189" bestFit="1" customWidth="1"/>
    <col min="9497" max="9497" width="17.5546875" style="189" bestFit="1" customWidth="1"/>
    <col min="9498" max="9498" width="12.33203125" style="189" bestFit="1" customWidth="1"/>
    <col min="9499" max="9499" width="13.44140625" style="189" bestFit="1" customWidth="1"/>
    <col min="9500" max="9733" width="9.109375" style="189"/>
    <col min="9734" max="9734" width="33.6640625" style="189" customWidth="1"/>
    <col min="9735" max="9735" width="16" style="189" customWidth="1"/>
    <col min="9736" max="9737" width="15" style="189" bestFit="1" customWidth="1"/>
    <col min="9738" max="9738" width="16.5546875" style="189" bestFit="1" customWidth="1"/>
    <col min="9739" max="9739" width="12.5546875" style="189" customWidth="1"/>
    <col min="9740" max="9740" width="17.5546875" style="189" bestFit="1" customWidth="1"/>
    <col min="9741" max="9742" width="18.109375" style="189" bestFit="1" customWidth="1"/>
    <col min="9743" max="9743" width="12.88671875" style="189" bestFit="1" customWidth="1"/>
    <col min="9744" max="9745" width="16.5546875" style="189" bestFit="1" customWidth="1"/>
    <col min="9746" max="9747" width="13.109375" style="189" bestFit="1" customWidth="1"/>
    <col min="9748" max="9748" width="15.5546875" style="189" bestFit="1" customWidth="1"/>
    <col min="9749" max="9749" width="13.6640625" style="189" bestFit="1" customWidth="1"/>
    <col min="9750" max="9752" width="12.33203125" style="189" bestFit="1" customWidth="1"/>
    <col min="9753" max="9753" width="17.5546875" style="189" bestFit="1" customWidth="1"/>
    <col min="9754" max="9754" width="12.33203125" style="189" bestFit="1" customWidth="1"/>
    <col min="9755" max="9755" width="13.44140625" style="189" bestFit="1" customWidth="1"/>
    <col min="9756" max="9989" width="9.109375" style="189"/>
    <col min="9990" max="9990" width="33.6640625" style="189" customWidth="1"/>
    <col min="9991" max="9991" width="16" style="189" customWidth="1"/>
    <col min="9992" max="9993" width="15" style="189" bestFit="1" customWidth="1"/>
    <col min="9994" max="9994" width="16.5546875" style="189" bestFit="1" customWidth="1"/>
    <col min="9995" max="9995" width="12.5546875" style="189" customWidth="1"/>
    <col min="9996" max="9996" width="17.5546875" style="189" bestFit="1" customWidth="1"/>
    <col min="9997" max="9998" width="18.109375" style="189" bestFit="1" customWidth="1"/>
    <col min="9999" max="9999" width="12.88671875" style="189" bestFit="1" customWidth="1"/>
    <col min="10000" max="10001" width="16.5546875" style="189" bestFit="1" customWidth="1"/>
    <col min="10002" max="10003" width="13.109375" style="189" bestFit="1" customWidth="1"/>
    <col min="10004" max="10004" width="15.5546875" style="189" bestFit="1" customWidth="1"/>
    <col min="10005" max="10005" width="13.6640625" style="189" bestFit="1" customWidth="1"/>
    <col min="10006" max="10008" width="12.33203125" style="189" bestFit="1" customWidth="1"/>
    <col min="10009" max="10009" width="17.5546875" style="189" bestFit="1" customWidth="1"/>
    <col min="10010" max="10010" width="12.33203125" style="189" bestFit="1" customWidth="1"/>
    <col min="10011" max="10011" width="13.44140625" style="189" bestFit="1" customWidth="1"/>
    <col min="10012" max="10245" width="9.109375" style="189"/>
    <col min="10246" max="10246" width="33.6640625" style="189" customWidth="1"/>
    <col min="10247" max="10247" width="16" style="189" customWidth="1"/>
    <col min="10248" max="10249" width="15" style="189" bestFit="1" customWidth="1"/>
    <col min="10250" max="10250" width="16.5546875" style="189" bestFit="1" customWidth="1"/>
    <col min="10251" max="10251" width="12.5546875" style="189" customWidth="1"/>
    <col min="10252" max="10252" width="17.5546875" style="189" bestFit="1" customWidth="1"/>
    <col min="10253" max="10254" width="18.109375" style="189" bestFit="1" customWidth="1"/>
    <col min="10255" max="10255" width="12.88671875" style="189" bestFit="1" customWidth="1"/>
    <col min="10256" max="10257" width="16.5546875" style="189" bestFit="1" customWidth="1"/>
    <col min="10258" max="10259" width="13.109375" style="189" bestFit="1" customWidth="1"/>
    <col min="10260" max="10260" width="15.5546875" style="189" bestFit="1" customWidth="1"/>
    <col min="10261" max="10261" width="13.6640625" style="189" bestFit="1" customWidth="1"/>
    <col min="10262" max="10264" width="12.33203125" style="189" bestFit="1" customWidth="1"/>
    <col min="10265" max="10265" width="17.5546875" style="189" bestFit="1" customWidth="1"/>
    <col min="10266" max="10266" width="12.33203125" style="189" bestFit="1" customWidth="1"/>
    <col min="10267" max="10267" width="13.44140625" style="189" bestFit="1" customWidth="1"/>
    <col min="10268" max="10501" width="9.109375" style="189"/>
    <col min="10502" max="10502" width="33.6640625" style="189" customWidth="1"/>
    <col min="10503" max="10503" width="16" style="189" customWidth="1"/>
    <col min="10504" max="10505" width="15" style="189" bestFit="1" customWidth="1"/>
    <col min="10506" max="10506" width="16.5546875" style="189" bestFit="1" customWidth="1"/>
    <col min="10507" max="10507" width="12.5546875" style="189" customWidth="1"/>
    <col min="10508" max="10508" width="17.5546875" style="189" bestFit="1" customWidth="1"/>
    <col min="10509" max="10510" width="18.109375" style="189" bestFit="1" customWidth="1"/>
    <col min="10511" max="10511" width="12.88671875" style="189" bestFit="1" customWidth="1"/>
    <col min="10512" max="10513" width="16.5546875" style="189" bestFit="1" customWidth="1"/>
    <col min="10514" max="10515" width="13.109375" style="189" bestFit="1" customWidth="1"/>
    <col min="10516" max="10516" width="15.5546875" style="189" bestFit="1" customWidth="1"/>
    <col min="10517" max="10517" width="13.6640625" style="189" bestFit="1" customWidth="1"/>
    <col min="10518" max="10520" width="12.33203125" style="189" bestFit="1" customWidth="1"/>
    <col min="10521" max="10521" width="17.5546875" style="189" bestFit="1" customWidth="1"/>
    <col min="10522" max="10522" width="12.33203125" style="189" bestFit="1" customWidth="1"/>
    <col min="10523" max="10523" width="13.44140625" style="189" bestFit="1" customWidth="1"/>
    <col min="10524" max="10757" width="9.109375" style="189"/>
    <col min="10758" max="10758" width="33.6640625" style="189" customWidth="1"/>
    <col min="10759" max="10759" width="16" style="189" customWidth="1"/>
    <col min="10760" max="10761" width="15" style="189" bestFit="1" customWidth="1"/>
    <col min="10762" max="10762" width="16.5546875" style="189" bestFit="1" customWidth="1"/>
    <col min="10763" max="10763" width="12.5546875" style="189" customWidth="1"/>
    <col min="10764" max="10764" width="17.5546875" style="189" bestFit="1" customWidth="1"/>
    <col min="10765" max="10766" width="18.109375" style="189" bestFit="1" customWidth="1"/>
    <col min="10767" max="10767" width="12.88671875" style="189" bestFit="1" customWidth="1"/>
    <col min="10768" max="10769" width="16.5546875" style="189" bestFit="1" customWidth="1"/>
    <col min="10770" max="10771" width="13.109375" style="189" bestFit="1" customWidth="1"/>
    <col min="10772" max="10772" width="15.5546875" style="189" bestFit="1" customWidth="1"/>
    <col min="10773" max="10773" width="13.6640625" style="189" bestFit="1" customWidth="1"/>
    <col min="10774" max="10776" width="12.33203125" style="189" bestFit="1" customWidth="1"/>
    <col min="10777" max="10777" width="17.5546875" style="189" bestFit="1" customWidth="1"/>
    <col min="10778" max="10778" width="12.33203125" style="189" bestFit="1" customWidth="1"/>
    <col min="10779" max="10779" width="13.44140625" style="189" bestFit="1" customWidth="1"/>
    <col min="10780" max="11013" width="9.109375" style="189"/>
    <col min="11014" max="11014" width="33.6640625" style="189" customWidth="1"/>
    <col min="11015" max="11015" width="16" style="189" customWidth="1"/>
    <col min="11016" max="11017" width="15" style="189" bestFit="1" customWidth="1"/>
    <col min="11018" max="11018" width="16.5546875" style="189" bestFit="1" customWidth="1"/>
    <col min="11019" max="11019" width="12.5546875" style="189" customWidth="1"/>
    <col min="11020" max="11020" width="17.5546875" style="189" bestFit="1" customWidth="1"/>
    <col min="11021" max="11022" width="18.109375" style="189" bestFit="1" customWidth="1"/>
    <col min="11023" max="11023" width="12.88671875" style="189" bestFit="1" customWidth="1"/>
    <col min="11024" max="11025" width="16.5546875" style="189" bestFit="1" customWidth="1"/>
    <col min="11026" max="11027" width="13.109375" style="189" bestFit="1" customWidth="1"/>
    <col min="11028" max="11028" width="15.5546875" style="189" bestFit="1" customWidth="1"/>
    <col min="11029" max="11029" width="13.6640625" style="189" bestFit="1" customWidth="1"/>
    <col min="11030" max="11032" width="12.33203125" style="189" bestFit="1" customWidth="1"/>
    <col min="11033" max="11033" width="17.5546875" style="189" bestFit="1" customWidth="1"/>
    <col min="11034" max="11034" width="12.33203125" style="189" bestFit="1" customWidth="1"/>
    <col min="11035" max="11035" width="13.44140625" style="189" bestFit="1" customWidth="1"/>
    <col min="11036" max="11269" width="9.109375" style="189"/>
    <col min="11270" max="11270" width="33.6640625" style="189" customWidth="1"/>
    <col min="11271" max="11271" width="16" style="189" customWidth="1"/>
    <col min="11272" max="11273" width="15" style="189" bestFit="1" customWidth="1"/>
    <col min="11274" max="11274" width="16.5546875" style="189" bestFit="1" customWidth="1"/>
    <col min="11275" max="11275" width="12.5546875" style="189" customWidth="1"/>
    <col min="11276" max="11276" width="17.5546875" style="189" bestFit="1" customWidth="1"/>
    <col min="11277" max="11278" width="18.109375" style="189" bestFit="1" customWidth="1"/>
    <col min="11279" max="11279" width="12.88671875" style="189" bestFit="1" customWidth="1"/>
    <col min="11280" max="11281" width="16.5546875" style="189" bestFit="1" customWidth="1"/>
    <col min="11282" max="11283" width="13.109375" style="189" bestFit="1" customWidth="1"/>
    <col min="11284" max="11284" width="15.5546875" style="189" bestFit="1" customWidth="1"/>
    <col min="11285" max="11285" width="13.6640625" style="189" bestFit="1" customWidth="1"/>
    <col min="11286" max="11288" width="12.33203125" style="189" bestFit="1" customWidth="1"/>
    <col min="11289" max="11289" width="17.5546875" style="189" bestFit="1" customWidth="1"/>
    <col min="11290" max="11290" width="12.33203125" style="189" bestFit="1" customWidth="1"/>
    <col min="11291" max="11291" width="13.44140625" style="189" bestFit="1" customWidth="1"/>
    <col min="11292" max="11525" width="9.109375" style="189"/>
    <col min="11526" max="11526" width="33.6640625" style="189" customWidth="1"/>
    <col min="11527" max="11527" width="16" style="189" customWidth="1"/>
    <col min="11528" max="11529" width="15" style="189" bestFit="1" customWidth="1"/>
    <col min="11530" max="11530" width="16.5546875" style="189" bestFit="1" customWidth="1"/>
    <col min="11531" max="11531" width="12.5546875" style="189" customWidth="1"/>
    <col min="11532" max="11532" width="17.5546875" style="189" bestFit="1" customWidth="1"/>
    <col min="11533" max="11534" width="18.109375" style="189" bestFit="1" customWidth="1"/>
    <col min="11535" max="11535" width="12.88671875" style="189" bestFit="1" customWidth="1"/>
    <col min="11536" max="11537" width="16.5546875" style="189" bestFit="1" customWidth="1"/>
    <col min="11538" max="11539" width="13.109375" style="189" bestFit="1" customWidth="1"/>
    <col min="11540" max="11540" width="15.5546875" style="189" bestFit="1" customWidth="1"/>
    <col min="11541" max="11541" width="13.6640625" style="189" bestFit="1" customWidth="1"/>
    <col min="11542" max="11544" width="12.33203125" style="189" bestFit="1" customWidth="1"/>
    <col min="11545" max="11545" width="17.5546875" style="189" bestFit="1" customWidth="1"/>
    <col min="11546" max="11546" width="12.33203125" style="189" bestFit="1" customWidth="1"/>
    <col min="11547" max="11547" width="13.44140625" style="189" bestFit="1" customWidth="1"/>
    <col min="11548" max="11781" width="9.109375" style="189"/>
    <col min="11782" max="11782" width="33.6640625" style="189" customWidth="1"/>
    <col min="11783" max="11783" width="16" style="189" customWidth="1"/>
    <col min="11784" max="11785" width="15" style="189" bestFit="1" customWidth="1"/>
    <col min="11786" max="11786" width="16.5546875" style="189" bestFit="1" customWidth="1"/>
    <col min="11787" max="11787" width="12.5546875" style="189" customWidth="1"/>
    <col min="11788" max="11788" width="17.5546875" style="189" bestFit="1" customWidth="1"/>
    <col min="11789" max="11790" width="18.109375" style="189" bestFit="1" customWidth="1"/>
    <col min="11791" max="11791" width="12.88671875" style="189" bestFit="1" customWidth="1"/>
    <col min="11792" max="11793" width="16.5546875" style="189" bestFit="1" customWidth="1"/>
    <col min="11794" max="11795" width="13.109375" style="189" bestFit="1" customWidth="1"/>
    <col min="11796" max="11796" width="15.5546875" style="189" bestFit="1" customWidth="1"/>
    <col min="11797" max="11797" width="13.6640625" style="189" bestFit="1" customWidth="1"/>
    <col min="11798" max="11800" width="12.33203125" style="189" bestFit="1" customWidth="1"/>
    <col min="11801" max="11801" width="17.5546875" style="189" bestFit="1" customWidth="1"/>
    <col min="11802" max="11802" width="12.33203125" style="189" bestFit="1" customWidth="1"/>
    <col min="11803" max="11803" width="13.44140625" style="189" bestFit="1" customWidth="1"/>
    <col min="11804" max="12037" width="9.109375" style="189"/>
    <col min="12038" max="12038" width="33.6640625" style="189" customWidth="1"/>
    <col min="12039" max="12039" width="16" style="189" customWidth="1"/>
    <col min="12040" max="12041" width="15" style="189" bestFit="1" customWidth="1"/>
    <col min="12042" max="12042" width="16.5546875" style="189" bestFit="1" customWidth="1"/>
    <col min="12043" max="12043" width="12.5546875" style="189" customWidth="1"/>
    <col min="12044" max="12044" width="17.5546875" style="189" bestFit="1" customWidth="1"/>
    <col min="12045" max="12046" width="18.109375" style="189" bestFit="1" customWidth="1"/>
    <col min="12047" max="12047" width="12.88671875" style="189" bestFit="1" customWidth="1"/>
    <col min="12048" max="12049" width="16.5546875" style="189" bestFit="1" customWidth="1"/>
    <col min="12050" max="12051" width="13.109375" style="189" bestFit="1" customWidth="1"/>
    <col min="12052" max="12052" width="15.5546875" style="189" bestFit="1" customWidth="1"/>
    <col min="12053" max="12053" width="13.6640625" style="189" bestFit="1" customWidth="1"/>
    <col min="12054" max="12056" width="12.33203125" style="189" bestFit="1" customWidth="1"/>
    <col min="12057" max="12057" width="17.5546875" style="189" bestFit="1" customWidth="1"/>
    <col min="12058" max="12058" width="12.33203125" style="189" bestFit="1" customWidth="1"/>
    <col min="12059" max="12059" width="13.44140625" style="189" bestFit="1" customWidth="1"/>
    <col min="12060" max="12293" width="9.109375" style="189"/>
    <col min="12294" max="12294" width="33.6640625" style="189" customWidth="1"/>
    <col min="12295" max="12295" width="16" style="189" customWidth="1"/>
    <col min="12296" max="12297" width="15" style="189" bestFit="1" customWidth="1"/>
    <col min="12298" max="12298" width="16.5546875" style="189" bestFit="1" customWidth="1"/>
    <col min="12299" max="12299" width="12.5546875" style="189" customWidth="1"/>
    <col min="12300" max="12300" width="17.5546875" style="189" bestFit="1" customWidth="1"/>
    <col min="12301" max="12302" width="18.109375" style="189" bestFit="1" customWidth="1"/>
    <col min="12303" max="12303" width="12.88671875" style="189" bestFit="1" customWidth="1"/>
    <col min="12304" max="12305" width="16.5546875" style="189" bestFit="1" customWidth="1"/>
    <col min="12306" max="12307" width="13.109375" style="189" bestFit="1" customWidth="1"/>
    <col min="12308" max="12308" width="15.5546875" style="189" bestFit="1" customWidth="1"/>
    <col min="12309" max="12309" width="13.6640625" style="189" bestFit="1" customWidth="1"/>
    <col min="12310" max="12312" width="12.33203125" style="189" bestFit="1" customWidth="1"/>
    <col min="12313" max="12313" width="17.5546875" style="189" bestFit="1" customWidth="1"/>
    <col min="12314" max="12314" width="12.33203125" style="189" bestFit="1" customWidth="1"/>
    <col min="12315" max="12315" width="13.44140625" style="189" bestFit="1" customWidth="1"/>
    <col min="12316" max="12549" width="9.109375" style="189"/>
    <col min="12550" max="12550" width="33.6640625" style="189" customWidth="1"/>
    <col min="12551" max="12551" width="16" style="189" customWidth="1"/>
    <col min="12552" max="12553" width="15" style="189" bestFit="1" customWidth="1"/>
    <col min="12554" max="12554" width="16.5546875" style="189" bestFit="1" customWidth="1"/>
    <col min="12555" max="12555" width="12.5546875" style="189" customWidth="1"/>
    <col min="12556" max="12556" width="17.5546875" style="189" bestFit="1" customWidth="1"/>
    <col min="12557" max="12558" width="18.109375" style="189" bestFit="1" customWidth="1"/>
    <col min="12559" max="12559" width="12.88671875" style="189" bestFit="1" customWidth="1"/>
    <col min="12560" max="12561" width="16.5546875" style="189" bestFit="1" customWidth="1"/>
    <col min="12562" max="12563" width="13.109375" style="189" bestFit="1" customWidth="1"/>
    <col min="12564" max="12564" width="15.5546875" style="189" bestFit="1" customWidth="1"/>
    <col min="12565" max="12565" width="13.6640625" style="189" bestFit="1" customWidth="1"/>
    <col min="12566" max="12568" width="12.33203125" style="189" bestFit="1" customWidth="1"/>
    <col min="12569" max="12569" width="17.5546875" style="189" bestFit="1" customWidth="1"/>
    <col min="12570" max="12570" width="12.33203125" style="189" bestFit="1" customWidth="1"/>
    <col min="12571" max="12571" width="13.44140625" style="189" bestFit="1" customWidth="1"/>
    <col min="12572" max="12805" width="9.109375" style="189"/>
    <col min="12806" max="12806" width="33.6640625" style="189" customWidth="1"/>
    <col min="12807" max="12807" width="16" style="189" customWidth="1"/>
    <col min="12808" max="12809" width="15" style="189" bestFit="1" customWidth="1"/>
    <col min="12810" max="12810" width="16.5546875" style="189" bestFit="1" customWidth="1"/>
    <col min="12811" max="12811" width="12.5546875" style="189" customWidth="1"/>
    <col min="12812" max="12812" width="17.5546875" style="189" bestFit="1" customWidth="1"/>
    <col min="12813" max="12814" width="18.109375" style="189" bestFit="1" customWidth="1"/>
    <col min="12815" max="12815" width="12.88671875" style="189" bestFit="1" customWidth="1"/>
    <col min="12816" max="12817" width="16.5546875" style="189" bestFit="1" customWidth="1"/>
    <col min="12818" max="12819" width="13.109375" style="189" bestFit="1" customWidth="1"/>
    <col min="12820" max="12820" width="15.5546875" style="189" bestFit="1" customWidth="1"/>
    <col min="12821" max="12821" width="13.6640625" style="189" bestFit="1" customWidth="1"/>
    <col min="12822" max="12824" width="12.33203125" style="189" bestFit="1" customWidth="1"/>
    <col min="12825" max="12825" width="17.5546875" style="189" bestFit="1" customWidth="1"/>
    <col min="12826" max="12826" width="12.33203125" style="189" bestFit="1" customWidth="1"/>
    <col min="12827" max="12827" width="13.44140625" style="189" bestFit="1" customWidth="1"/>
    <col min="12828" max="13061" width="9.109375" style="189"/>
    <col min="13062" max="13062" width="33.6640625" style="189" customWidth="1"/>
    <col min="13063" max="13063" width="16" style="189" customWidth="1"/>
    <col min="13064" max="13065" width="15" style="189" bestFit="1" customWidth="1"/>
    <col min="13066" max="13066" width="16.5546875" style="189" bestFit="1" customWidth="1"/>
    <col min="13067" max="13067" width="12.5546875" style="189" customWidth="1"/>
    <col min="13068" max="13068" width="17.5546875" style="189" bestFit="1" customWidth="1"/>
    <col min="13069" max="13070" width="18.109375" style="189" bestFit="1" customWidth="1"/>
    <col min="13071" max="13071" width="12.88671875" style="189" bestFit="1" customWidth="1"/>
    <col min="13072" max="13073" width="16.5546875" style="189" bestFit="1" customWidth="1"/>
    <col min="13074" max="13075" width="13.109375" style="189" bestFit="1" customWidth="1"/>
    <col min="13076" max="13076" width="15.5546875" style="189" bestFit="1" customWidth="1"/>
    <col min="13077" max="13077" width="13.6640625" style="189" bestFit="1" customWidth="1"/>
    <col min="13078" max="13080" width="12.33203125" style="189" bestFit="1" customWidth="1"/>
    <col min="13081" max="13081" width="17.5546875" style="189" bestFit="1" customWidth="1"/>
    <col min="13082" max="13082" width="12.33203125" style="189" bestFit="1" customWidth="1"/>
    <col min="13083" max="13083" width="13.44140625" style="189" bestFit="1" customWidth="1"/>
    <col min="13084" max="13317" width="9.109375" style="189"/>
    <col min="13318" max="13318" width="33.6640625" style="189" customWidth="1"/>
    <col min="13319" max="13319" width="16" style="189" customWidth="1"/>
    <col min="13320" max="13321" width="15" style="189" bestFit="1" customWidth="1"/>
    <col min="13322" max="13322" width="16.5546875" style="189" bestFit="1" customWidth="1"/>
    <col min="13323" max="13323" width="12.5546875" style="189" customWidth="1"/>
    <col min="13324" max="13324" width="17.5546875" style="189" bestFit="1" customWidth="1"/>
    <col min="13325" max="13326" width="18.109375" style="189" bestFit="1" customWidth="1"/>
    <col min="13327" max="13327" width="12.88671875" style="189" bestFit="1" customWidth="1"/>
    <col min="13328" max="13329" width="16.5546875" style="189" bestFit="1" customWidth="1"/>
    <col min="13330" max="13331" width="13.109375" style="189" bestFit="1" customWidth="1"/>
    <col min="13332" max="13332" width="15.5546875" style="189" bestFit="1" customWidth="1"/>
    <col min="13333" max="13333" width="13.6640625" style="189" bestFit="1" customWidth="1"/>
    <col min="13334" max="13336" width="12.33203125" style="189" bestFit="1" customWidth="1"/>
    <col min="13337" max="13337" width="17.5546875" style="189" bestFit="1" customWidth="1"/>
    <col min="13338" max="13338" width="12.33203125" style="189" bestFit="1" customWidth="1"/>
    <col min="13339" max="13339" width="13.44140625" style="189" bestFit="1" customWidth="1"/>
    <col min="13340" max="13573" width="9.109375" style="189"/>
    <col min="13574" max="13574" width="33.6640625" style="189" customWidth="1"/>
    <col min="13575" max="13575" width="16" style="189" customWidth="1"/>
    <col min="13576" max="13577" width="15" style="189" bestFit="1" customWidth="1"/>
    <col min="13578" max="13578" width="16.5546875" style="189" bestFit="1" customWidth="1"/>
    <col min="13579" max="13579" width="12.5546875" style="189" customWidth="1"/>
    <col min="13580" max="13580" width="17.5546875" style="189" bestFit="1" customWidth="1"/>
    <col min="13581" max="13582" width="18.109375" style="189" bestFit="1" customWidth="1"/>
    <col min="13583" max="13583" width="12.88671875" style="189" bestFit="1" customWidth="1"/>
    <col min="13584" max="13585" width="16.5546875" style="189" bestFit="1" customWidth="1"/>
    <col min="13586" max="13587" width="13.109375" style="189" bestFit="1" customWidth="1"/>
    <col min="13588" max="13588" width="15.5546875" style="189" bestFit="1" customWidth="1"/>
    <col min="13589" max="13589" width="13.6640625" style="189" bestFit="1" customWidth="1"/>
    <col min="13590" max="13592" width="12.33203125" style="189" bestFit="1" customWidth="1"/>
    <col min="13593" max="13593" width="17.5546875" style="189" bestFit="1" customWidth="1"/>
    <col min="13594" max="13594" width="12.33203125" style="189" bestFit="1" customWidth="1"/>
    <col min="13595" max="13595" width="13.44140625" style="189" bestFit="1" customWidth="1"/>
    <col min="13596" max="13829" width="9.109375" style="189"/>
    <col min="13830" max="13830" width="33.6640625" style="189" customWidth="1"/>
    <col min="13831" max="13831" width="16" style="189" customWidth="1"/>
    <col min="13832" max="13833" width="15" style="189" bestFit="1" customWidth="1"/>
    <col min="13834" max="13834" width="16.5546875" style="189" bestFit="1" customWidth="1"/>
    <col min="13835" max="13835" width="12.5546875" style="189" customWidth="1"/>
    <col min="13836" max="13836" width="17.5546875" style="189" bestFit="1" customWidth="1"/>
    <col min="13837" max="13838" width="18.109375" style="189" bestFit="1" customWidth="1"/>
    <col min="13839" max="13839" width="12.88671875" style="189" bestFit="1" customWidth="1"/>
    <col min="13840" max="13841" width="16.5546875" style="189" bestFit="1" customWidth="1"/>
    <col min="13842" max="13843" width="13.109375" style="189" bestFit="1" customWidth="1"/>
    <col min="13844" max="13844" width="15.5546875" style="189" bestFit="1" customWidth="1"/>
    <col min="13845" max="13845" width="13.6640625" style="189" bestFit="1" customWidth="1"/>
    <col min="13846" max="13848" width="12.33203125" style="189" bestFit="1" customWidth="1"/>
    <col min="13849" max="13849" width="17.5546875" style="189" bestFit="1" customWidth="1"/>
    <col min="13850" max="13850" width="12.33203125" style="189" bestFit="1" customWidth="1"/>
    <col min="13851" max="13851" width="13.44140625" style="189" bestFit="1" customWidth="1"/>
    <col min="13852" max="14085" width="9.109375" style="189"/>
    <col min="14086" max="14086" width="33.6640625" style="189" customWidth="1"/>
    <col min="14087" max="14087" width="16" style="189" customWidth="1"/>
    <col min="14088" max="14089" width="15" style="189" bestFit="1" customWidth="1"/>
    <col min="14090" max="14090" width="16.5546875" style="189" bestFit="1" customWidth="1"/>
    <col min="14091" max="14091" width="12.5546875" style="189" customWidth="1"/>
    <col min="14092" max="14092" width="17.5546875" style="189" bestFit="1" customWidth="1"/>
    <col min="14093" max="14094" width="18.109375" style="189" bestFit="1" customWidth="1"/>
    <col min="14095" max="14095" width="12.88671875" style="189" bestFit="1" customWidth="1"/>
    <col min="14096" max="14097" width="16.5546875" style="189" bestFit="1" customWidth="1"/>
    <col min="14098" max="14099" width="13.109375" style="189" bestFit="1" customWidth="1"/>
    <col min="14100" max="14100" width="15.5546875" style="189" bestFit="1" customWidth="1"/>
    <col min="14101" max="14101" width="13.6640625" style="189" bestFit="1" customWidth="1"/>
    <col min="14102" max="14104" width="12.33203125" style="189" bestFit="1" customWidth="1"/>
    <col min="14105" max="14105" width="17.5546875" style="189" bestFit="1" customWidth="1"/>
    <col min="14106" max="14106" width="12.33203125" style="189" bestFit="1" customWidth="1"/>
    <col min="14107" max="14107" width="13.44140625" style="189" bestFit="1" customWidth="1"/>
    <col min="14108" max="14341" width="9.109375" style="189"/>
    <col min="14342" max="14342" width="33.6640625" style="189" customWidth="1"/>
    <col min="14343" max="14343" width="16" style="189" customWidth="1"/>
    <col min="14344" max="14345" width="15" style="189" bestFit="1" customWidth="1"/>
    <col min="14346" max="14346" width="16.5546875" style="189" bestFit="1" customWidth="1"/>
    <col min="14347" max="14347" width="12.5546875" style="189" customWidth="1"/>
    <col min="14348" max="14348" width="17.5546875" style="189" bestFit="1" customWidth="1"/>
    <col min="14349" max="14350" width="18.109375" style="189" bestFit="1" customWidth="1"/>
    <col min="14351" max="14351" width="12.88671875" style="189" bestFit="1" customWidth="1"/>
    <col min="14352" max="14353" width="16.5546875" style="189" bestFit="1" customWidth="1"/>
    <col min="14354" max="14355" width="13.109375" style="189" bestFit="1" customWidth="1"/>
    <col min="14356" max="14356" width="15.5546875" style="189" bestFit="1" customWidth="1"/>
    <col min="14357" max="14357" width="13.6640625" style="189" bestFit="1" customWidth="1"/>
    <col min="14358" max="14360" width="12.33203125" style="189" bestFit="1" customWidth="1"/>
    <col min="14361" max="14361" width="17.5546875" style="189" bestFit="1" customWidth="1"/>
    <col min="14362" max="14362" width="12.33203125" style="189" bestFit="1" customWidth="1"/>
    <col min="14363" max="14363" width="13.44140625" style="189" bestFit="1" customWidth="1"/>
    <col min="14364" max="14597" width="9.109375" style="189"/>
    <col min="14598" max="14598" width="33.6640625" style="189" customWidth="1"/>
    <col min="14599" max="14599" width="16" style="189" customWidth="1"/>
    <col min="14600" max="14601" width="15" style="189" bestFit="1" customWidth="1"/>
    <col min="14602" max="14602" width="16.5546875" style="189" bestFit="1" customWidth="1"/>
    <col min="14603" max="14603" width="12.5546875" style="189" customWidth="1"/>
    <col min="14604" max="14604" width="17.5546875" style="189" bestFit="1" customWidth="1"/>
    <col min="14605" max="14606" width="18.109375" style="189" bestFit="1" customWidth="1"/>
    <col min="14607" max="14607" width="12.88671875" style="189" bestFit="1" customWidth="1"/>
    <col min="14608" max="14609" width="16.5546875" style="189" bestFit="1" customWidth="1"/>
    <col min="14610" max="14611" width="13.109375" style="189" bestFit="1" customWidth="1"/>
    <col min="14612" max="14612" width="15.5546875" style="189" bestFit="1" customWidth="1"/>
    <col min="14613" max="14613" width="13.6640625" style="189" bestFit="1" customWidth="1"/>
    <col min="14614" max="14616" width="12.33203125" style="189" bestFit="1" customWidth="1"/>
    <col min="14617" max="14617" width="17.5546875" style="189" bestFit="1" customWidth="1"/>
    <col min="14618" max="14618" width="12.33203125" style="189" bestFit="1" customWidth="1"/>
    <col min="14619" max="14619" width="13.44140625" style="189" bestFit="1" customWidth="1"/>
    <col min="14620" max="14853" width="9.109375" style="189"/>
    <col min="14854" max="14854" width="33.6640625" style="189" customWidth="1"/>
    <col min="14855" max="14855" width="16" style="189" customWidth="1"/>
    <col min="14856" max="14857" width="15" style="189" bestFit="1" customWidth="1"/>
    <col min="14858" max="14858" width="16.5546875" style="189" bestFit="1" customWidth="1"/>
    <col min="14859" max="14859" width="12.5546875" style="189" customWidth="1"/>
    <col min="14860" max="14860" width="17.5546875" style="189" bestFit="1" customWidth="1"/>
    <col min="14861" max="14862" width="18.109375" style="189" bestFit="1" customWidth="1"/>
    <col min="14863" max="14863" width="12.88671875" style="189" bestFit="1" customWidth="1"/>
    <col min="14864" max="14865" width="16.5546875" style="189" bestFit="1" customWidth="1"/>
    <col min="14866" max="14867" width="13.109375" style="189" bestFit="1" customWidth="1"/>
    <col min="14868" max="14868" width="15.5546875" style="189" bestFit="1" customWidth="1"/>
    <col min="14869" max="14869" width="13.6640625" style="189" bestFit="1" customWidth="1"/>
    <col min="14870" max="14872" width="12.33203125" style="189" bestFit="1" customWidth="1"/>
    <col min="14873" max="14873" width="17.5546875" style="189" bestFit="1" customWidth="1"/>
    <col min="14874" max="14874" width="12.33203125" style="189" bestFit="1" customWidth="1"/>
    <col min="14875" max="14875" width="13.44140625" style="189" bestFit="1" customWidth="1"/>
    <col min="14876" max="15109" width="9.109375" style="189"/>
    <col min="15110" max="15110" width="33.6640625" style="189" customWidth="1"/>
    <col min="15111" max="15111" width="16" style="189" customWidth="1"/>
    <col min="15112" max="15113" width="15" style="189" bestFit="1" customWidth="1"/>
    <col min="15114" max="15114" width="16.5546875" style="189" bestFit="1" customWidth="1"/>
    <col min="15115" max="15115" width="12.5546875" style="189" customWidth="1"/>
    <col min="15116" max="15116" width="17.5546875" style="189" bestFit="1" customWidth="1"/>
    <col min="15117" max="15118" width="18.109375" style="189" bestFit="1" customWidth="1"/>
    <col min="15119" max="15119" width="12.88671875" style="189" bestFit="1" customWidth="1"/>
    <col min="15120" max="15121" width="16.5546875" style="189" bestFit="1" customWidth="1"/>
    <col min="15122" max="15123" width="13.109375" style="189" bestFit="1" customWidth="1"/>
    <col min="15124" max="15124" width="15.5546875" style="189" bestFit="1" customWidth="1"/>
    <col min="15125" max="15125" width="13.6640625" style="189" bestFit="1" customWidth="1"/>
    <col min="15126" max="15128" width="12.33203125" style="189" bestFit="1" customWidth="1"/>
    <col min="15129" max="15129" width="17.5546875" style="189" bestFit="1" customWidth="1"/>
    <col min="15130" max="15130" width="12.33203125" style="189" bestFit="1" customWidth="1"/>
    <col min="15131" max="15131" width="13.44140625" style="189" bestFit="1" customWidth="1"/>
    <col min="15132" max="15365" width="9.109375" style="189"/>
    <col min="15366" max="15366" width="33.6640625" style="189" customWidth="1"/>
    <col min="15367" max="15367" width="16" style="189" customWidth="1"/>
    <col min="15368" max="15369" width="15" style="189" bestFit="1" customWidth="1"/>
    <col min="15370" max="15370" width="16.5546875" style="189" bestFit="1" customWidth="1"/>
    <col min="15371" max="15371" width="12.5546875" style="189" customWidth="1"/>
    <col min="15372" max="15372" width="17.5546875" style="189" bestFit="1" customWidth="1"/>
    <col min="15373" max="15374" width="18.109375" style="189" bestFit="1" customWidth="1"/>
    <col min="15375" max="15375" width="12.88671875" style="189" bestFit="1" customWidth="1"/>
    <col min="15376" max="15377" width="16.5546875" style="189" bestFit="1" customWidth="1"/>
    <col min="15378" max="15379" width="13.109375" style="189" bestFit="1" customWidth="1"/>
    <col min="15380" max="15380" width="15.5546875" style="189" bestFit="1" customWidth="1"/>
    <col min="15381" max="15381" width="13.6640625" style="189" bestFit="1" customWidth="1"/>
    <col min="15382" max="15384" width="12.33203125" style="189" bestFit="1" customWidth="1"/>
    <col min="15385" max="15385" width="17.5546875" style="189" bestFit="1" customWidth="1"/>
    <col min="15386" max="15386" width="12.33203125" style="189" bestFit="1" customWidth="1"/>
    <col min="15387" max="15387" width="13.44140625" style="189" bestFit="1" customWidth="1"/>
    <col min="15388" max="15621" width="9.109375" style="189"/>
    <col min="15622" max="15622" width="33.6640625" style="189" customWidth="1"/>
    <col min="15623" max="15623" width="16" style="189" customWidth="1"/>
    <col min="15624" max="15625" width="15" style="189" bestFit="1" customWidth="1"/>
    <col min="15626" max="15626" width="16.5546875" style="189" bestFit="1" customWidth="1"/>
    <col min="15627" max="15627" width="12.5546875" style="189" customWidth="1"/>
    <col min="15628" max="15628" width="17.5546875" style="189" bestFit="1" customWidth="1"/>
    <col min="15629" max="15630" width="18.109375" style="189" bestFit="1" customWidth="1"/>
    <col min="15631" max="15631" width="12.88671875" style="189" bestFit="1" customWidth="1"/>
    <col min="15632" max="15633" width="16.5546875" style="189" bestFit="1" customWidth="1"/>
    <col min="15634" max="15635" width="13.109375" style="189" bestFit="1" customWidth="1"/>
    <col min="15636" max="15636" width="15.5546875" style="189" bestFit="1" customWidth="1"/>
    <col min="15637" max="15637" width="13.6640625" style="189" bestFit="1" customWidth="1"/>
    <col min="15638" max="15640" width="12.33203125" style="189" bestFit="1" customWidth="1"/>
    <col min="15641" max="15641" width="17.5546875" style="189" bestFit="1" customWidth="1"/>
    <col min="15642" max="15642" width="12.33203125" style="189" bestFit="1" customWidth="1"/>
    <col min="15643" max="15643" width="13.44140625" style="189" bestFit="1" customWidth="1"/>
    <col min="15644" max="15877" width="9.109375" style="189"/>
    <col min="15878" max="15878" width="33.6640625" style="189" customWidth="1"/>
    <col min="15879" max="15879" width="16" style="189" customWidth="1"/>
    <col min="15880" max="15881" width="15" style="189" bestFit="1" customWidth="1"/>
    <col min="15882" max="15882" width="16.5546875" style="189" bestFit="1" customWidth="1"/>
    <col min="15883" max="15883" width="12.5546875" style="189" customWidth="1"/>
    <col min="15884" max="15884" width="17.5546875" style="189" bestFit="1" customWidth="1"/>
    <col min="15885" max="15886" width="18.109375" style="189" bestFit="1" customWidth="1"/>
    <col min="15887" max="15887" width="12.88671875" style="189" bestFit="1" customWidth="1"/>
    <col min="15888" max="15889" width="16.5546875" style="189" bestFit="1" customWidth="1"/>
    <col min="15890" max="15891" width="13.109375" style="189" bestFit="1" customWidth="1"/>
    <col min="15892" max="15892" width="15.5546875" style="189" bestFit="1" customWidth="1"/>
    <col min="15893" max="15893" width="13.6640625" style="189" bestFit="1" customWidth="1"/>
    <col min="15894" max="15896" width="12.33203125" style="189" bestFit="1" customWidth="1"/>
    <col min="15897" max="15897" width="17.5546875" style="189" bestFit="1" customWidth="1"/>
    <col min="15898" max="15898" width="12.33203125" style="189" bestFit="1" customWidth="1"/>
    <col min="15899" max="15899" width="13.44140625" style="189" bestFit="1" customWidth="1"/>
    <col min="15900" max="16133" width="9.109375" style="189"/>
    <col min="16134" max="16134" width="33.6640625" style="189" customWidth="1"/>
    <col min="16135" max="16135" width="16" style="189" customWidth="1"/>
    <col min="16136" max="16137" width="15" style="189" bestFit="1" customWidth="1"/>
    <col min="16138" max="16138" width="16.5546875" style="189" bestFit="1" customWidth="1"/>
    <col min="16139" max="16139" width="12.5546875" style="189" customWidth="1"/>
    <col min="16140" max="16140" width="17.5546875" style="189" bestFit="1" customWidth="1"/>
    <col min="16141" max="16142" width="18.109375" style="189" bestFit="1" customWidth="1"/>
    <col min="16143" max="16143" width="12.88671875" style="189" bestFit="1" customWidth="1"/>
    <col min="16144" max="16145" width="16.5546875" style="189" bestFit="1" customWidth="1"/>
    <col min="16146" max="16147" width="13.109375" style="189" bestFit="1" customWidth="1"/>
    <col min="16148" max="16148" width="15.5546875" style="189" bestFit="1" customWidth="1"/>
    <col min="16149" max="16149" width="13.6640625" style="189" bestFit="1" customWidth="1"/>
    <col min="16150" max="16152" width="12.33203125" style="189" bestFit="1" customWidth="1"/>
    <col min="16153" max="16153" width="17.5546875" style="189" bestFit="1" customWidth="1"/>
    <col min="16154" max="16154" width="12.33203125" style="189" bestFit="1" customWidth="1"/>
    <col min="16155" max="16155" width="13.44140625" style="189" bestFit="1" customWidth="1"/>
    <col min="16156" max="16384" width="9.109375" style="189"/>
  </cols>
  <sheetData>
    <row r="1" spans="1:39" ht="13.8">
      <c r="A1" s="606" t="s">
        <v>90</v>
      </c>
      <c r="B1" s="606"/>
      <c r="C1" s="606"/>
      <c r="D1" s="606"/>
      <c r="E1" s="606"/>
      <c r="F1" s="606"/>
      <c r="G1" s="606"/>
      <c r="H1" s="606"/>
      <c r="I1" s="606"/>
      <c r="J1" s="606"/>
      <c r="K1" s="606"/>
      <c r="L1" s="606"/>
      <c r="M1" s="606"/>
      <c r="N1" s="606"/>
      <c r="O1" s="606"/>
      <c r="P1" s="606"/>
      <c r="Q1" s="606"/>
      <c r="R1" s="606"/>
      <c r="S1" s="606"/>
      <c r="T1" s="606"/>
      <c r="U1" s="606"/>
      <c r="V1" s="606"/>
      <c r="W1" s="606"/>
      <c r="X1" s="606"/>
      <c r="Y1" s="606"/>
      <c r="Z1" s="606"/>
    </row>
    <row r="2" spans="1:39" s="190" customFormat="1" ht="31.5" customHeight="1">
      <c r="A2" s="607" t="s">
        <v>91</v>
      </c>
      <c r="B2" s="490" t="s">
        <v>92</v>
      </c>
      <c r="C2" s="608" t="s">
        <v>93</v>
      </c>
      <c r="D2" s="608"/>
      <c r="E2" s="490" t="s">
        <v>92</v>
      </c>
      <c r="F2" s="490" t="s">
        <v>94</v>
      </c>
      <c r="G2" s="618" t="s">
        <v>95</v>
      </c>
      <c r="H2" s="619"/>
      <c r="I2" s="619"/>
      <c r="J2" s="619"/>
      <c r="K2" s="619"/>
      <c r="L2" s="619"/>
      <c r="M2" s="619"/>
      <c r="N2" s="619"/>
      <c r="O2" s="620"/>
      <c r="P2" s="615" t="s">
        <v>96</v>
      </c>
      <c r="Q2" s="616"/>
      <c r="R2" s="616"/>
      <c r="S2" s="616"/>
      <c r="T2" s="617"/>
      <c r="U2" s="609" t="s">
        <v>97</v>
      </c>
      <c r="V2" s="610"/>
      <c r="W2" s="610"/>
      <c r="X2" s="611"/>
      <c r="Y2" s="612" t="s">
        <v>98</v>
      </c>
      <c r="Z2" s="614" t="s">
        <v>26</v>
      </c>
    </row>
    <row r="3" spans="1:39" s="190" customFormat="1" ht="31.5" customHeight="1">
      <c r="A3" s="607"/>
      <c r="B3" s="35">
        <v>44742</v>
      </c>
      <c r="C3" s="490" t="s">
        <v>99</v>
      </c>
      <c r="D3" s="490" t="s">
        <v>67</v>
      </c>
      <c r="E3" s="35">
        <v>44561</v>
      </c>
      <c r="F3" s="490" t="s">
        <v>100</v>
      </c>
      <c r="G3" s="22" t="s">
        <v>164</v>
      </c>
      <c r="H3" s="23" t="s">
        <v>165</v>
      </c>
      <c r="I3" s="23" t="s">
        <v>282</v>
      </c>
      <c r="J3" s="23" t="s">
        <v>101</v>
      </c>
      <c r="K3" s="23" t="s">
        <v>102</v>
      </c>
      <c r="L3" s="23" t="s">
        <v>103</v>
      </c>
      <c r="M3" s="23" t="s">
        <v>59</v>
      </c>
      <c r="N3" s="23" t="s">
        <v>930</v>
      </c>
      <c r="O3" s="23" t="s">
        <v>931</v>
      </c>
      <c r="P3" s="24" t="s">
        <v>61</v>
      </c>
      <c r="Q3" s="24" t="s">
        <v>166</v>
      </c>
      <c r="R3" s="24" t="s">
        <v>932</v>
      </c>
      <c r="S3" s="24" t="s">
        <v>63</v>
      </c>
      <c r="T3" s="24" t="s">
        <v>64</v>
      </c>
      <c r="U3" s="25" t="s">
        <v>933</v>
      </c>
      <c r="V3" s="25" t="s">
        <v>169</v>
      </c>
      <c r="W3" s="25" t="s">
        <v>170</v>
      </c>
      <c r="X3" s="25" t="s">
        <v>171</v>
      </c>
      <c r="Y3" s="613"/>
      <c r="Z3" s="614"/>
    </row>
    <row r="4" spans="1:39" s="20" customFormat="1" ht="12.75" customHeight="1">
      <c r="A4" s="19" t="s">
        <v>3</v>
      </c>
      <c r="B4" s="491"/>
      <c r="C4" s="492"/>
      <c r="D4" s="492"/>
      <c r="E4" s="492"/>
      <c r="F4" s="492"/>
      <c r="G4" s="73"/>
      <c r="H4" s="73"/>
      <c r="I4" s="73"/>
      <c r="J4" s="73"/>
      <c r="K4" s="73"/>
      <c r="L4" s="73"/>
      <c r="M4" s="73"/>
      <c r="N4" s="73"/>
      <c r="O4" s="73"/>
      <c r="P4" s="73"/>
      <c r="Q4" s="73"/>
      <c r="R4" s="73"/>
      <c r="S4" s="73"/>
      <c r="T4" s="73"/>
      <c r="U4" s="73"/>
      <c r="V4" s="73"/>
      <c r="W4" s="73"/>
      <c r="X4" s="73"/>
      <c r="Y4" s="73"/>
      <c r="Z4" s="31"/>
    </row>
    <row r="5" spans="1:39" s="20" customFormat="1" ht="10.199999999999999">
      <c r="A5" s="12" t="s">
        <v>4</v>
      </c>
      <c r="B5" s="491">
        <v>0</v>
      </c>
      <c r="C5" s="491">
        <v>0</v>
      </c>
      <c r="D5" s="491">
        <v>0</v>
      </c>
      <c r="E5" s="491">
        <v>0</v>
      </c>
      <c r="F5" s="493">
        <f>+B5-E5+C5-D5</f>
        <v>0</v>
      </c>
      <c r="G5" s="79">
        <v>0</v>
      </c>
      <c r="H5" s="79">
        <v>0</v>
      </c>
      <c r="I5" s="79">
        <v>0</v>
      </c>
      <c r="J5" s="79">
        <v>0</v>
      </c>
      <c r="K5" s="79">
        <v>0</v>
      </c>
      <c r="L5" s="79">
        <v>0</v>
      </c>
      <c r="M5" s="79">
        <v>0</v>
      </c>
      <c r="N5" s="79">
        <v>0</v>
      </c>
      <c r="O5" s="79">
        <v>0</v>
      </c>
      <c r="P5" s="79">
        <v>0</v>
      </c>
      <c r="Q5" s="79">
        <v>0</v>
      </c>
      <c r="R5" s="79">
        <v>0</v>
      </c>
      <c r="S5" s="79">
        <v>0</v>
      </c>
      <c r="T5" s="79">
        <v>0</v>
      </c>
      <c r="U5" s="79">
        <v>0</v>
      </c>
      <c r="V5" s="79">
        <v>0</v>
      </c>
      <c r="W5" s="79">
        <v>0</v>
      </c>
      <c r="X5" s="79">
        <v>0</v>
      </c>
      <c r="Y5" s="79">
        <v>0</v>
      </c>
      <c r="Z5" s="80">
        <v>0</v>
      </c>
    </row>
    <row r="6" spans="1:39" s="20" customFormat="1" ht="10.199999999999999">
      <c r="A6" s="13" t="s">
        <v>5</v>
      </c>
      <c r="B6" s="491">
        <f>+'BG 2022'!C7</f>
        <v>289221812</v>
      </c>
      <c r="C6" s="491">
        <v>0</v>
      </c>
      <c r="D6" s="491">
        <v>0</v>
      </c>
      <c r="E6" s="491">
        <v>25494505</v>
      </c>
      <c r="F6" s="493">
        <f t="shared" ref="F6:F53" si="0">+B6-E6+C6-D6</f>
        <v>263727307</v>
      </c>
      <c r="G6" s="79">
        <v>0</v>
      </c>
      <c r="H6" s="79">
        <v>0</v>
      </c>
      <c r="I6" s="79">
        <v>0</v>
      </c>
      <c r="J6" s="79">
        <v>0</v>
      </c>
      <c r="K6" s="79">
        <v>0</v>
      </c>
      <c r="L6" s="79">
        <v>0</v>
      </c>
      <c r="M6" s="79">
        <v>0</v>
      </c>
      <c r="N6" s="79">
        <v>0</v>
      </c>
      <c r="O6" s="79">
        <v>0</v>
      </c>
      <c r="P6" s="79">
        <v>0</v>
      </c>
      <c r="Q6" s="79">
        <v>0</v>
      </c>
      <c r="R6" s="79">
        <v>0</v>
      </c>
      <c r="S6" s="79">
        <v>0</v>
      </c>
      <c r="T6" s="79">
        <v>0</v>
      </c>
      <c r="U6" s="79">
        <v>0</v>
      </c>
      <c r="V6" s="79">
        <v>0</v>
      </c>
      <c r="W6" s="79">
        <v>0</v>
      </c>
      <c r="X6" s="79">
        <v>0</v>
      </c>
      <c r="Y6" s="79">
        <v>0</v>
      </c>
      <c r="Z6" s="80">
        <f t="shared" ref="Z6:Z72" si="1">SUM(F6:Y6)</f>
        <v>263727307</v>
      </c>
      <c r="AA6" s="21"/>
      <c r="AB6" s="21"/>
      <c r="AC6" s="21"/>
      <c r="AD6" s="21"/>
      <c r="AE6" s="21"/>
      <c r="AF6" s="21"/>
      <c r="AG6" s="21"/>
      <c r="AH6" s="21"/>
      <c r="AI6" s="21"/>
      <c r="AJ6" s="21"/>
      <c r="AK6" s="21"/>
      <c r="AL6" s="21"/>
      <c r="AM6" s="21"/>
    </row>
    <row r="7" spans="1:39" s="20" customFormat="1" ht="10.199999999999999">
      <c r="A7" s="13" t="s">
        <v>1228</v>
      </c>
      <c r="B7" s="491">
        <v>0</v>
      </c>
      <c r="C7" s="491">
        <v>0</v>
      </c>
      <c r="D7" s="491">
        <v>0</v>
      </c>
      <c r="E7" s="491">
        <v>0</v>
      </c>
      <c r="F7" s="493">
        <v>0</v>
      </c>
      <c r="G7" s="79">
        <v>0</v>
      </c>
      <c r="H7" s="79">
        <v>0</v>
      </c>
      <c r="I7" s="79">
        <v>0</v>
      </c>
      <c r="J7" s="79">
        <v>0</v>
      </c>
      <c r="K7" s="79">
        <v>0</v>
      </c>
      <c r="L7" s="79">
        <v>0</v>
      </c>
      <c r="M7" s="79">
        <v>0</v>
      </c>
      <c r="N7" s="79">
        <v>0</v>
      </c>
      <c r="O7" s="79">
        <v>0</v>
      </c>
      <c r="P7" s="79">
        <v>0</v>
      </c>
      <c r="Q7" s="79">
        <v>0</v>
      </c>
      <c r="R7" s="79">
        <v>0</v>
      </c>
      <c r="S7" s="79">
        <v>0</v>
      </c>
      <c r="T7" s="79">
        <v>0</v>
      </c>
      <c r="U7" s="79">
        <v>0</v>
      </c>
      <c r="V7" s="79">
        <v>0</v>
      </c>
      <c r="W7" s="79">
        <v>0</v>
      </c>
      <c r="X7" s="79">
        <v>0</v>
      </c>
      <c r="Y7" s="79">
        <v>0</v>
      </c>
      <c r="Z7" s="80">
        <f t="shared" si="1"/>
        <v>0</v>
      </c>
      <c r="AA7" s="21"/>
      <c r="AB7" s="21"/>
      <c r="AC7" s="21"/>
      <c r="AD7" s="21"/>
      <c r="AE7" s="21"/>
      <c r="AF7" s="21"/>
      <c r="AG7" s="21"/>
      <c r="AH7" s="21"/>
      <c r="AI7" s="21"/>
      <c r="AJ7" s="21"/>
      <c r="AK7" s="21"/>
      <c r="AL7" s="21"/>
      <c r="AM7" s="21"/>
    </row>
    <row r="8" spans="1:39" s="20" customFormat="1" ht="10.199999999999999">
      <c r="A8" s="13" t="s">
        <v>67</v>
      </c>
      <c r="B8" s="491">
        <v>0</v>
      </c>
      <c r="C8" s="491">
        <v>0</v>
      </c>
      <c r="D8" s="491">
        <v>0</v>
      </c>
      <c r="E8" s="491">
        <v>0</v>
      </c>
      <c r="F8" s="493">
        <f t="shared" ref="F8:F14" si="2">+B8-E8+C8-D8</f>
        <v>0</v>
      </c>
      <c r="G8" s="79">
        <v>0</v>
      </c>
      <c r="H8" s="79">
        <v>0</v>
      </c>
      <c r="I8" s="79">
        <v>0</v>
      </c>
      <c r="J8" s="79">
        <v>0</v>
      </c>
      <c r="K8" s="79">
        <v>0</v>
      </c>
      <c r="L8" s="79">
        <v>0</v>
      </c>
      <c r="M8" s="79">
        <v>0</v>
      </c>
      <c r="N8" s="79">
        <v>0</v>
      </c>
      <c r="O8" s="79">
        <v>0</v>
      </c>
      <c r="P8" s="79">
        <v>0</v>
      </c>
      <c r="Q8" s="79">
        <v>0</v>
      </c>
      <c r="R8" s="79">
        <v>0</v>
      </c>
      <c r="S8" s="79">
        <v>0</v>
      </c>
      <c r="T8" s="79">
        <v>0</v>
      </c>
      <c r="U8" s="79">
        <v>0</v>
      </c>
      <c r="V8" s="79">
        <v>0</v>
      </c>
      <c r="W8" s="79">
        <v>0</v>
      </c>
      <c r="X8" s="79">
        <v>0</v>
      </c>
      <c r="Y8" s="79">
        <v>0</v>
      </c>
      <c r="Z8" s="80">
        <f t="shared" si="1"/>
        <v>0</v>
      </c>
      <c r="AA8" s="21"/>
      <c r="AB8" s="21"/>
      <c r="AC8" s="21"/>
      <c r="AD8" s="21"/>
      <c r="AE8" s="21"/>
      <c r="AF8" s="21"/>
      <c r="AG8" s="21"/>
      <c r="AH8" s="21"/>
      <c r="AI8" s="21"/>
      <c r="AJ8" s="21"/>
      <c r="AK8" s="21"/>
      <c r="AL8" s="21"/>
      <c r="AM8" s="21"/>
    </row>
    <row r="9" spans="1:39" s="70" customFormat="1" ht="10.199999999999999">
      <c r="A9" s="50" t="s">
        <v>216</v>
      </c>
      <c r="B9" s="493">
        <v>0</v>
      </c>
      <c r="C9" s="493">
        <v>0</v>
      </c>
      <c r="D9" s="493">
        <v>0</v>
      </c>
      <c r="E9" s="491">
        <v>0</v>
      </c>
      <c r="F9" s="493">
        <f t="shared" si="2"/>
        <v>0</v>
      </c>
      <c r="G9" s="79">
        <v>0</v>
      </c>
      <c r="H9" s="79">
        <f>-F9</f>
        <v>0</v>
      </c>
      <c r="I9" s="79">
        <v>0</v>
      </c>
      <c r="J9" s="79">
        <v>0</v>
      </c>
      <c r="K9" s="79">
        <v>0</v>
      </c>
      <c r="L9" s="79">
        <v>0</v>
      </c>
      <c r="M9" s="79">
        <v>0</v>
      </c>
      <c r="N9" s="79">
        <v>0</v>
      </c>
      <c r="O9" s="79">
        <v>0</v>
      </c>
      <c r="P9" s="79">
        <v>0</v>
      </c>
      <c r="Q9" s="79">
        <v>0</v>
      </c>
      <c r="R9" s="79">
        <v>0</v>
      </c>
      <c r="S9" s="79">
        <v>0</v>
      </c>
      <c r="T9" s="79">
        <v>0</v>
      </c>
      <c r="U9" s="79">
        <v>0</v>
      </c>
      <c r="V9" s="79">
        <v>0</v>
      </c>
      <c r="W9" s="79">
        <v>0</v>
      </c>
      <c r="X9" s="79">
        <v>0</v>
      </c>
      <c r="Y9" s="79">
        <v>0</v>
      </c>
      <c r="Z9" s="80">
        <f t="shared" si="1"/>
        <v>0</v>
      </c>
      <c r="AA9" s="66"/>
      <c r="AB9" s="66"/>
      <c r="AC9" s="66"/>
      <c r="AD9" s="66"/>
      <c r="AE9" s="66"/>
      <c r="AF9" s="66"/>
      <c r="AG9" s="66"/>
      <c r="AH9" s="66"/>
      <c r="AI9" s="66"/>
      <c r="AJ9" s="66"/>
      <c r="AK9" s="66"/>
      <c r="AL9" s="66"/>
      <c r="AM9" s="66"/>
    </row>
    <row r="10" spans="1:39" s="70" customFormat="1" ht="10.199999999999999">
      <c r="A10" s="78" t="s">
        <v>1224</v>
      </c>
      <c r="B10" s="493">
        <f>SUMIF('Clasificación 09.2022'!D:D,'CA EF'!A10,'Clasificación 09.2022'!G:G)</f>
        <v>0</v>
      </c>
      <c r="C10" s="493">
        <v>0</v>
      </c>
      <c r="D10" s="493">
        <v>0</v>
      </c>
      <c r="E10" s="491">
        <v>0</v>
      </c>
      <c r="F10" s="493">
        <f t="shared" si="2"/>
        <v>0</v>
      </c>
      <c r="G10" s="79">
        <f>-F10</f>
        <v>0</v>
      </c>
      <c r="H10" s="79">
        <v>0</v>
      </c>
      <c r="I10" s="79">
        <v>0</v>
      </c>
      <c r="J10" s="79">
        <v>0</v>
      </c>
      <c r="K10" s="79">
        <v>0</v>
      </c>
      <c r="L10" s="79">
        <v>0</v>
      </c>
      <c r="M10" s="79">
        <v>0</v>
      </c>
      <c r="N10" s="79">
        <v>0</v>
      </c>
      <c r="O10" s="79">
        <v>0</v>
      </c>
      <c r="P10" s="79">
        <v>0</v>
      </c>
      <c r="Q10" s="79">
        <v>0</v>
      </c>
      <c r="R10" s="79">
        <v>0</v>
      </c>
      <c r="S10" s="79">
        <v>0</v>
      </c>
      <c r="T10" s="79">
        <v>0</v>
      </c>
      <c r="U10" s="79">
        <v>0</v>
      </c>
      <c r="V10" s="79">
        <v>0</v>
      </c>
      <c r="W10" s="79">
        <v>0</v>
      </c>
      <c r="X10" s="79">
        <v>0</v>
      </c>
      <c r="Y10" s="79">
        <v>0</v>
      </c>
      <c r="Z10" s="80">
        <f t="shared" si="1"/>
        <v>0</v>
      </c>
      <c r="AA10" s="66"/>
      <c r="AB10" s="66"/>
      <c r="AC10" s="66"/>
      <c r="AD10" s="66"/>
      <c r="AE10" s="66"/>
      <c r="AF10" s="66"/>
      <c r="AG10" s="66"/>
      <c r="AH10" s="66"/>
      <c r="AI10" s="66"/>
      <c r="AJ10" s="66"/>
      <c r="AK10" s="66"/>
      <c r="AL10" s="66"/>
      <c r="AM10" s="66"/>
    </row>
    <row r="11" spans="1:39" s="70" customFormat="1" ht="10.199999999999999">
      <c r="A11" s="78" t="s">
        <v>1223</v>
      </c>
      <c r="B11" s="493">
        <f>SUMIF('Clasificación 09.2022'!D:D,'CA EF'!A11,'Clasificación 09.2022'!G:G)</f>
        <v>0</v>
      </c>
      <c r="C11" s="493">
        <v>0</v>
      </c>
      <c r="D11" s="493">
        <v>0</v>
      </c>
      <c r="E11" s="491">
        <v>0</v>
      </c>
      <c r="F11" s="493">
        <f t="shared" si="2"/>
        <v>0</v>
      </c>
      <c r="G11" s="79">
        <f>-F11</f>
        <v>0</v>
      </c>
      <c r="H11" s="79">
        <v>0</v>
      </c>
      <c r="I11" s="79">
        <v>0</v>
      </c>
      <c r="J11" s="79">
        <v>0</v>
      </c>
      <c r="K11" s="79">
        <v>0</v>
      </c>
      <c r="L11" s="79">
        <v>0</v>
      </c>
      <c r="M11" s="79">
        <v>0</v>
      </c>
      <c r="N11" s="79">
        <v>0</v>
      </c>
      <c r="O11" s="79">
        <v>0</v>
      </c>
      <c r="P11" s="79">
        <v>0</v>
      </c>
      <c r="Q11" s="79">
        <v>0</v>
      </c>
      <c r="R11" s="79">
        <v>0</v>
      </c>
      <c r="S11" s="79">
        <v>0</v>
      </c>
      <c r="T11" s="79">
        <v>0</v>
      </c>
      <c r="U11" s="79">
        <v>0</v>
      </c>
      <c r="V11" s="79">
        <v>0</v>
      </c>
      <c r="W11" s="79">
        <v>0</v>
      </c>
      <c r="X11" s="79">
        <v>0</v>
      </c>
      <c r="Y11" s="79">
        <v>0</v>
      </c>
      <c r="Z11" s="80">
        <f t="shared" si="1"/>
        <v>0</v>
      </c>
      <c r="AA11" s="66"/>
      <c r="AB11" s="66"/>
      <c r="AC11" s="66"/>
      <c r="AD11" s="66"/>
      <c r="AE11" s="66"/>
      <c r="AF11" s="66"/>
      <c r="AG11" s="66"/>
      <c r="AH11" s="66"/>
      <c r="AI11" s="66"/>
      <c r="AJ11" s="66"/>
      <c r="AK11" s="66"/>
      <c r="AL11" s="66"/>
      <c r="AM11" s="66"/>
    </row>
    <row r="12" spans="1:39" s="70" customFormat="1" ht="10.199999999999999">
      <c r="A12" s="78" t="s">
        <v>376</v>
      </c>
      <c r="B12" s="493">
        <f>SUMIF('Clasificación 09.2022'!D:D,'CA EF'!A12,'Clasificación 09.2022'!G:G)</f>
        <v>-1</v>
      </c>
      <c r="C12" s="493">
        <v>0</v>
      </c>
      <c r="D12" s="493">
        <v>0</v>
      </c>
      <c r="E12" s="491">
        <v>0</v>
      </c>
      <c r="F12" s="493">
        <f t="shared" si="2"/>
        <v>-1</v>
      </c>
      <c r="G12" s="79">
        <v>0</v>
      </c>
      <c r="H12" s="79">
        <v>0</v>
      </c>
      <c r="I12" s="79">
        <v>0</v>
      </c>
      <c r="J12" s="79">
        <v>0</v>
      </c>
      <c r="K12" s="79">
        <f>-F12</f>
        <v>1</v>
      </c>
      <c r="L12" s="79">
        <v>0</v>
      </c>
      <c r="M12" s="79">
        <v>0</v>
      </c>
      <c r="N12" s="79">
        <v>0</v>
      </c>
      <c r="O12" s="79">
        <v>0</v>
      </c>
      <c r="P12" s="79">
        <v>0</v>
      </c>
      <c r="Q12" s="79">
        <v>0</v>
      </c>
      <c r="R12" s="79">
        <v>0</v>
      </c>
      <c r="S12" s="79">
        <v>0</v>
      </c>
      <c r="T12" s="79">
        <v>0</v>
      </c>
      <c r="U12" s="79">
        <v>0</v>
      </c>
      <c r="V12" s="79">
        <v>0</v>
      </c>
      <c r="W12" s="79">
        <v>0</v>
      </c>
      <c r="X12" s="79">
        <v>0</v>
      </c>
      <c r="Y12" s="79">
        <v>0</v>
      </c>
      <c r="Z12" s="80">
        <f t="shared" si="1"/>
        <v>0</v>
      </c>
      <c r="AA12" s="66"/>
      <c r="AB12" s="66"/>
      <c r="AC12" s="66"/>
      <c r="AD12" s="66"/>
      <c r="AE12" s="66"/>
      <c r="AF12" s="66"/>
      <c r="AG12" s="66"/>
      <c r="AH12" s="66"/>
      <c r="AI12" s="66"/>
      <c r="AJ12" s="66"/>
      <c r="AK12" s="66"/>
      <c r="AL12" s="66"/>
      <c r="AM12" s="66"/>
    </row>
    <row r="13" spans="1:39" s="20" customFormat="1" ht="10.199999999999999">
      <c r="A13" s="13" t="s">
        <v>147</v>
      </c>
      <c r="B13" s="491">
        <v>0</v>
      </c>
      <c r="C13" s="491">
        <v>0</v>
      </c>
      <c r="D13" s="491">
        <v>0</v>
      </c>
      <c r="E13" s="491">
        <v>0</v>
      </c>
      <c r="F13" s="493">
        <f t="shared" si="2"/>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79">
        <v>0</v>
      </c>
      <c r="X13" s="79">
        <v>0</v>
      </c>
      <c r="Y13" s="79">
        <v>0</v>
      </c>
      <c r="Z13" s="80">
        <f t="shared" si="1"/>
        <v>0</v>
      </c>
      <c r="AA13" s="21"/>
      <c r="AB13" s="21"/>
      <c r="AC13" s="21"/>
      <c r="AD13" s="21"/>
      <c r="AE13" s="21"/>
      <c r="AF13" s="21"/>
      <c r="AG13" s="21"/>
      <c r="AH13" s="21"/>
      <c r="AI13" s="21"/>
      <c r="AJ13" s="21"/>
      <c r="AK13" s="21"/>
      <c r="AL13" s="21"/>
      <c r="AM13" s="21"/>
    </row>
    <row r="14" spans="1:39" s="70" customFormat="1" ht="10.199999999999999">
      <c r="A14" s="191" t="s">
        <v>380</v>
      </c>
      <c r="B14" s="493">
        <f>SUMIF('Clasificación 09.2022'!D:D,'CA EF'!A14,'Clasificación 09.2022'!G:G)</f>
        <v>48840419</v>
      </c>
      <c r="C14" s="493">
        <v>0</v>
      </c>
      <c r="D14" s="493">
        <v>0</v>
      </c>
      <c r="E14" s="491">
        <v>39075309</v>
      </c>
      <c r="F14" s="493">
        <f t="shared" si="2"/>
        <v>9765110</v>
      </c>
      <c r="G14" s="79">
        <v>0</v>
      </c>
      <c r="H14" s="79">
        <v>0</v>
      </c>
      <c r="I14" s="79">
        <v>0</v>
      </c>
      <c r="J14" s="79">
        <v>0</v>
      </c>
      <c r="K14" s="195">
        <v>0</v>
      </c>
      <c r="L14" s="79">
        <v>0</v>
      </c>
      <c r="M14" s="79">
        <v>0</v>
      </c>
      <c r="N14" s="79">
        <f>-F14</f>
        <v>-9765110</v>
      </c>
      <c r="O14" s="79">
        <v>0</v>
      </c>
      <c r="P14" s="79">
        <v>0</v>
      </c>
      <c r="Q14" s="79">
        <v>0</v>
      </c>
      <c r="R14" s="79">
        <v>0</v>
      </c>
      <c r="S14" s="79">
        <v>0</v>
      </c>
      <c r="T14" s="79">
        <v>0</v>
      </c>
      <c r="U14" s="79">
        <v>0</v>
      </c>
      <c r="V14" s="79">
        <v>0</v>
      </c>
      <c r="W14" s="79">
        <v>0</v>
      </c>
      <c r="X14" s="79">
        <v>0</v>
      </c>
      <c r="Y14" s="79">
        <v>0</v>
      </c>
      <c r="Z14" s="80">
        <f t="shared" si="1"/>
        <v>0</v>
      </c>
      <c r="AA14" s="66"/>
      <c r="AB14" s="66"/>
      <c r="AC14" s="66"/>
      <c r="AD14" s="66"/>
      <c r="AE14" s="66"/>
      <c r="AF14" s="66"/>
      <c r="AG14" s="66"/>
      <c r="AH14" s="66"/>
      <c r="AI14" s="66"/>
      <c r="AJ14" s="66"/>
      <c r="AK14" s="66"/>
      <c r="AL14" s="66"/>
      <c r="AM14" s="66"/>
    </row>
    <row r="15" spans="1:39" s="20" customFormat="1" ht="10.199999999999999">
      <c r="A15" s="13" t="s">
        <v>80</v>
      </c>
      <c r="B15" s="491">
        <v>0</v>
      </c>
      <c r="C15" s="491">
        <v>0</v>
      </c>
      <c r="D15" s="491">
        <v>0</v>
      </c>
      <c r="E15" s="491">
        <v>0</v>
      </c>
      <c r="F15" s="493">
        <f t="shared" si="0"/>
        <v>0</v>
      </c>
      <c r="G15" s="79">
        <v>0</v>
      </c>
      <c r="H15" s="79">
        <v>0</v>
      </c>
      <c r="I15" s="79">
        <v>0</v>
      </c>
      <c r="J15" s="79">
        <v>0</v>
      </c>
      <c r="K15" s="79">
        <v>0</v>
      </c>
      <c r="L15" s="79">
        <v>0</v>
      </c>
      <c r="M15" s="79">
        <v>0</v>
      </c>
      <c r="N15" s="79">
        <v>0</v>
      </c>
      <c r="O15" s="79">
        <v>0</v>
      </c>
      <c r="P15" s="79">
        <v>0</v>
      </c>
      <c r="Q15" s="79">
        <v>0</v>
      </c>
      <c r="R15" s="79">
        <v>0</v>
      </c>
      <c r="S15" s="79">
        <v>0</v>
      </c>
      <c r="T15" s="79">
        <v>0</v>
      </c>
      <c r="U15" s="79">
        <v>0</v>
      </c>
      <c r="V15" s="79">
        <v>0</v>
      </c>
      <c r="W15" s="79">
        <v>0</v>
      </c>
      <c r="X15" s="79">
        <v>0</v>
      </c>
      <c r="Y15" s="79">
        <v>0</v>
      </c>
      <c r="Z15" s="80">
        <f t="shared" si="1"/>
        <v>0</v>
      </c>
      <c r="AA15" s="21"/>
      <c r="AB15" s="21"/>
      <c r="AC15" s="21"/>
      <c r="AD15" s="21"/>
      <c r="AE15" s="21"/>
      <c r="AF15" s="21"/>
      <c r="AG15" s="21"/>
      <c r="AH15" s="21"/>
      <c r="AI15" s="21"/>
      <c r="AJ15" s="21"/>
      <c r="AK15" s="21"/>
      <c r="AL15" s="21"/>
      <c r="AM15" s="21"/>
    </row>
    <row r="16" spans="1:39" s="20" customFormat="1" ht="10.199999999999999">
      <c r="A16" s="13" t="s">
        <v>144</v>
      </c>
      <c r="B16" s="491">
        <v>0</v>
      </c>
      <c r="C16" s="491">
        <v>0</v>
      </c>
      <c r="D16" s="491">
        <v>0</v>
      </c>
      <c r="E16" s="491">
        <v>0</v>
      </c>
      <c r="F16" s="493">
        <f t="shared" si="0"/>
        <v>0</v>
      </c>
      <c r="G16" s="79">
        <v>0</v>
      </c>
      <c r="H16" s="79">
        <v>0</v>
      </c>
      <c r="I16" s="79">
        <v>0</v>
      </c>
      <c r="J16" s="79">
        <v>0</v>
      </c>
      <c r="K16" s="79">
        <v>0</v>
      </c>
      <c r="L16" s="79">
        <v>0</v>
      </c>
      <c r="M16" s="79">
        <v>0</v>
      </c>
      <c r="N16" s="79">
        <v>0</v>
      </c>
      <c r="O16" s="79">
        <v>0</v>
      </c>
      <c r="P16" s="79">
        <v>0</v>
      </c>
      <c r="Q16" s="79">
        <v>0</v>
      </c>
      <c r="R16" s="79">
        <v>0</v>
      </c>
      <c r="S16" s="79">
        <v>0</v>
      </c>
      <c r="T16" s="79">
        <v>0</v>
      </c>
      <c r="U16" s="79">
        <v>0</v>
      </c>
      <c r="V16" s="79">
        <v>0</v>
      </c>
      <c r="W16" s="79">
        <v>0</v>
      </c>
      <c r="X16" s="79">
        <v>0</v>
      </c>
      <c r="Y16" s="79">
        <v>0</v>
      </c>
      <c r="Z16" s="80">
        <f t="shared" si="1"/>
        <v>0</v>
      </c>
      <c r="AA16" s="21"/>
      <c r="AB16" s="21"/>
      <c r="AC16" s="21"/>
      <c r="AD16" s="21"/>
      <c r="AE16" s="21"/>
      <c r="AF16" s="21"/>
      <c r="AG16" s="21"/>
      <c r="AH16" s="21"/>
      <c r="AI16" s="21"/>
      <c r="AJ16" s="21"/>
      <c r="AK16" s="21"/>
      <c r="AL16" s="21"/>
      <c r="AM16" s="21"/>
    </row>
    <row r="17" spans="1:39" s="20" customFormat="1" ht="10.199999999999999">
      <c r="A17" s="13" t="s">
        <v>145</v>
      </c>
      <c r="B17" s="491">
        <v>0</v>
      </c>
      <c r="C17" s="491">
        <v>0</v>
      </c>
      <c r="D17" s="491">
        <v>0</v>
      </c>
      <c r="E17" s="491">
        <v>0</v>
      </c>
      <c r="F17" s="493">
        <f t="shared" si="0"/>
        <v>0</v>
      </c>
      <c r="G17" s="79">
        <v>0</v>
      </c>
      <c r="H17" s="79">
        <v>0</v>
      </c>
      <c r="I17" s="79">
        <v>0</v>
      </c>
      <c r="J17" s="79">
        <v>0</v>
      </c>
      <c r="K17" s="79">
        <v>0</v>
      </c>
      <c r="L17" s="79">
        <v>0</v>
      </c>
      <c r="M17" s="79">
        <v>0</v>
      </c>
      <c r="N17" s="79">
        <v>0</v>
      </c>
      <c r="O17" s="79">
        <v>0</v>
      </c>
      <c r="P17" s="79">
        <v>0</v>
      </c>
      <c r="Q17" s="79">
        <v>0</v>
      </c>
      <c r="R17" s="79">
        <v>0</v>
      </c>
      <c r="S17" s="79">
        <v>0</v>
      </c>
      <c r="T17" s="79">
        <v>0</v>
      </c>
      <c r="U17" s="79">
        <v>0</v>
      </c>
      <c r="V17" s="79">
        <v>0</v>
      </c>
      <c r="W17" s="79">
        <v>0</v>
      </c>
      <c r="X17" s="79">
        <v>0</v>
      </c>
      <c r="Y17" s="79">
        <v>0</v>
      </c>
      <c r="Z17" s="80">
        <f t="shared" si="1"/>
        <v>0</v>
      </c>
      <c r="AA17" s="21"/>
      <c r="AB17" s="21"/>
      <c r="AC17" s="21"/>
      <c r="AD17" s="21"/>
      <c r="AE17" s="21"/>
      <c r="AF17" s="21"/>
      <c r="AG17" s="21"/>
      <c r="AH17" s="21"/>
      <c r="AI17" s="21"/>
      <c r="AJ17" s="21"/>
      <c r="AK17" s="21"/>
      <c r="AL17" s="21"/>
      <c r="AM17" s="21"/>
    </row>
    <row r="18" spans="1:39" s="70" customFormat="1" ht="10.199999999999999">
      <c r="A18" s="71" t="s">
        <v>987</v>
      </c>
      <c r="B18" s="493">
        <f>SUMIF('Clasificación 09.2022'!D:D,'CA EF'!A18,'Clasificación 09.2022'!G:G)</f>
        <v>5600000000</v>
      </c>
      <c r="C18" s="493">
        <v>0</v>
      </c>
      <c r="D18" s="493">
        <v>0</v>
      </c>
      <c r="E18" s="491">
        <v>3000000000</v>
      </c>
      <c r="F18" s="493">
        <f t="shared" si="0"/>
        <v>2600000000</v>
      </c>
      <c r="G18" s="79">
        <v>0</v>
      </c>
      <c r="H18" s="79">
        <f>-F18</f>
        <v>-2600000000</v>
      </c>
      <c r="I18" s="79">
        <v>0</v>
      </c>
      <c r="J18" s="79">
        <v>0</v>
      </c>
      <c r="K18" s="79">
        <v>0</v>
      </c>
      <c r="L18" s="79">
        <v>0</v>
      </c>
      <c r="M18" s="79">
        <v>0</v>
      </c>
      <c r="N18" s="79">
        <v>0</v>
      </c>
      <c r="O18" s="79">
        <v>0</v>
      </c>
      <c r="P18" s="79">
        <v>0</v>
      </c>
      <c r="Q18" s="79">
        <v>0</v>
      </c>
      <c r="R18" s="79">
        <v>0</v>
      </c>
      <c r="S18" s="79">
        <v>0</v>
      </c>
      <c r="T18" s="79">
        <v>0</v>
      </c>
      <c r="U18" s="79">
        <v>0</v>
      </c>
      <c r="V18" s="79">
        <v>0</v>
      </c>
      <c r="W18" s="79">
        <v>0</v>
      </c>
      <c r="X18" s="79">
        <v>0</v>
      </c>
      <c r="Y18" s="79">
        <v>0</v>
      </c>
      <c r="Z18" s="80">
        <f t="shared" si="1"/>
        <v>0</v>
      </c>
      <c r="AA18" s="66"/>
      <c r="AB18" s="66"/>
      <c r="AC18" s="66"/>
      <c r="AD18" s="66"/>
      <c r="AE18" s="66"/>
      <c r="AF18" s="66"/>
      <c r="AG18" s="66"/>
      <c r="AH18" s="66"/>
      <c r="AI18" s="66"/>
      <c r="AJ18" s="66"/>
      <c r="AK18" s="66"/>
      <c r="AL18" s="66"/>
      <c r="AM18" s="66"/>
    </row>
    <row r="19" spans="1:39" s="70" customFormat="1" ht="10.199999999999999">
      <c r="A19" s="71" t="s">
        <v>449</v>
      </c>
      <c r="B19" s="493">
        <f>SUMIF('Clasificación 09.2022'!D:D,'CA EF'!A19,'Clasificación 09.2022'!G:G)</f>
        <v>-14188</v>
      </c>
      <c r="C19" s="493">
        <v>0</v>
      </c>
      <c r="D19" s="493">
        <v>0</v>
      </c>
      <c r="E19" s="491">
        <v>-15827</v>
      </c>
      <c r="F19" s="493">
        <f t="shared" si="0"/>
        <v>1639</v>
      </c>
      <c r="G19" s="79">
        <v>0</v>
      </c>
      <c r="H19" s="79">
        <f>-F19</f>
        <v>-1639</v>
      </c>
      <c r="I19" s="79">
        <v>0</v>
      </c>
      <c r="J19" s="79">
        <v>0</v>
      </c>
      <c r="K19" s="79">
        <v>0</v>
      </c>
      <c r="L19" s="79">
        <v>0</v>
      </c>
      <c r="M19" s="79">
        <v>0</v>
      </c>
      <c r="N19" s="79">
        <v>0</v>
      </c>
      <c r="O19" s="79">
        <v>0</v>
      </c>
      <c r="P19" s="79">
        <v>0</v>
      </c>
      <c r="Q19" s="79">
        <v>0</v>
      </c>
      <c r="R19" s="79">
        <v>0</v>
      </c>
      <c r="S19" s="79">
        <v>0</v>
      </c>
      <c r="T19" s="79">
        <v>0</v>
      </c>
      <c r="U19" s="79">
        <v>0</v>
      </c>
      <c r="V19" s="79">
        <v>0</v>
      </c>
      <c r="W19" s="79">
        <v>0</v>
      </c>
      <c r="X19" s="79">
        <v>0</v>
      </c>
      <c r="Y19" s="79">
        <v>0</v>
      </c>
      <c r="Z19" s="80">
        <f t="shared" si="1"/>
        <v>0</v>
      </c>
      <c r="AA19" s="66"/>
      <c r="AB19" s="66"/>
      <c r="AC19" s="66"/>
      <c r="AD19" s="66"/>
      <c r="AE19" s="66"/>
      <c r="AF19" s="66"/>
      <c r="AG19" s="66"/>
      <c r="AH19" s="66"/>
      <c r="AI19" s="66"/>
      <c r="AJ19" s="66"/>
      <c r="AK19" s="66"/>
      <c r="AL19" s="66"/>
      <c r="AM19" s="66"/>
    </row>
    <row r="20" spans="1:39" s="70" customFormat="1" ht="10.199999999999999">
      <c r="A20" s="71" t="s">
        <v>464</v>
      </c>
      <c r="B20" s="493">
        <f>SUMIF('Clasificación 09.2022'!D:D,'CA EF'!A20,'Clasificación 09.2022'!G:G)</f>
        <v>62637015</v>
      </c>
      <c r="C20" s="493">
        <v>0</v>
      </c>
      <c r="D20" s="493">
        <v>0</v>
      </c>
      <c r="E20" s="491">
        <v>0</v>
      </c>
      <c r="F20" s="493">
        <f t="shared" si="0"/>
        <v>62637015</v>
      </c>
      <c r="G20" s="79">
        <v>0</v>
      </c>
      <c r="H20" s="79">
        <f>-F20</f>
        <v>-62637015</v>
      </c>
      <c r="I20" s="79">
        <v>0</v>
      </c>
      <c r="J20" s="79">
        <v>0</v>
      </c>
      <c r="K20" s="79">
        <v>0</v>
      </c>
      <c r="L20" s="79">
        <v>0</v>
      </c>
      <c r="M20" s="79">
        <v>0</v>
      </c>
      <c r="N20" s="79">
        <v>0</v>
      </c>
      <c r="O20" s="79">
        <v>0</v>
      </c>
      <c r="P20" s="79">
        <v>0</v>
      </c>
      <c r="Q20" s="79">
        <v>0</v>
      </c>
      <c r="R20" s="79">
        <v>0</v>
      </c>
      <c r="S20" s="79">
        <v>0</v>
      </c>
      <c r="T20" s="79">
        <v>0</v>
      </c>
      <c r="U20" s="79">
        <v>0</v>
      </c>
      <c r="V20" s="79">
        <v>0</v>
      </c>
      <c r="W20" s="79">
        <v>0</v>
      </c>
      <c r="X20" s="79">
        <v>0</v>
      </c>
      <c r="Y20" s="79">
        <v>0</v>
      </c>
      <c r="Z20" s="80">
        <f t="shared" si="1"/>
        <v>0</v>
      </c>
      <c r="AA20" s="66"/>
      <c r="AB20" s="66"/>
      <c r="AC20" s="66"/>
      <c r="AD20" s="66"/>
      <c r="AE20" s="66"/>
      <c r="AF20" s="66"/>
      <c r="AG20" s="66"/>
      <c r="AH20" s="66"/>
      <c r="AI20" s="66"/>
      <c r="AJ20" s="66"/>
      <c r="AK20" s="66"/>
      <c r="AL20" s="66"/>
      <c r="AM20" s="66"/>
    </row>
    <row r="21" spans="1:39" s="70" customFormat="1" ht="10.199999999999999">
      <c r="A21" s="71" t="s">
        <v>492</v>
      </c>
      <c r="B21" s="493">
        <f>SUMIF('Clasificación 09.2022'!D:D,'CA EF'!A21,'Clasificación 09.2022'!G:G)</f>
        <v>1313071237</v>
      </c>
      <c r="C21" s="493">
        <v>0</v>
      </c>
      <c r="D21" s="493">
        <v>0</v>
      </c>
      <c r="E21" s="491">
        <v>210575342</v>
      </c>
      <c r="F21" s="493">
        <f t="shared" si="0"/>
        <v>1102495895</v>
      </c>
      <c r="G21" s="79">
        <v>0</v>
      </c>
      <c r="H21" s="79">
        <f>-F21</f>
        <v>-1102495895</v>
      </c>
      <c r="I21" s="79">
        <v>0</v>
      </c>
      <c r="J21" s="79">
        <v>0</v>
      </c>
      <c r="K21" s="79">
        <v>0</v>
      </c>
      <c r="L21" s="79">
        <v>0</v>
      </c>
      <c r="M21" s="79">
        <v>0</v>
      </c>
      <c r="N21" s="79">
        <v>0</v>
      </c>
      <c r="O21" s="79">
        <v>0</v>
      </c>
      <c r="P21" s="79">
        <v>0</v>
      </c>
      <c r="Q21" s="79">
        <v>0</v>
      </c>
      <c r="R21" s="79">
        <v>0</v>
      </c>
      <c r="S21" s="79">
        <v>0</v>
      </c>
      <c r="T21" s="79">
        <v>0</v>
      </c>
      <c r="U21" s="79">
        <v>0</v>
      </c>
      <c r="V21" s="79">
        <v>0</v>
      </c>
      <c r="W21" s="79">
        <v>0</v>
      </c>
      <c r="X21" s="79">
        <v>0</v>
      </c>
      <c r="Y21" s="79">
        <v>0</v>
      </c>
      <c r="Z21" s="80">
        <f t="shared" si="1"/>
        <v>0</v>
      </c>
      <c r="AA21" s="66"/>
      <c r="AB21" s="66"/>
      <c r="AC21" s="66"/>
      <c r="AD21" s="66"/>
      <c r="AE21" s="66"/>
      <c r="AF21" s="66"/>
      <c r="AG21" s="66"/>
      <c r="AH21" s="66"/>
      <c r="AI21" s="66"/>
      <c r="AJ21" s="66"/>
      <c r="AK21" s="66"/>
      <c r="AL21" s="66"/>
      <c r="AM21" s="66"/>
    </row>
    <row r="22" spans="1:39" s="70" customFormat="1" ht="10.199999999999999">
      <c r="A22" s="71" t="s">
        <v>519</v>
      </c>
      <c r="B22" s="493">
        <f>SUMIF('Clasificación 09.2022'!D:D,'CA EF'!A22,'Clasificación 09.2022'!G:G)</f>
        <v>-1281484932</v>
      </c>
      <c r="C22" s="493">
        <v>0</v>
      </c>
      <c r="D22" s="493">
        <v>0</v>
      </c>
      <c r="E22" s="491">
        <v>-169150685</v>
      </c>
      <c r="F22" s="493">
        <f t="shared" si="0"/>
        <v>-1112334247</v>
      </c>
      <c r="G22" s="79">
        <v>0</v>
      </c>
      <c r="H22" s="79">
        <f>-F22</f>
        <v>1112334247</v>
      </c>
      <c r="I22" s="79">
        <v>0</v>
      </c>
      <c r="J22" s="79">
        <v>0</v>
      </c>
      <c r="K22" s="79">
        <v>0</v>
      </c>
      <c r="L22" s="79">
        <v>0</v>
      </c>
      <c r="M22" s="79">
        <v>0</v>
      </c>
      <c r="N22" s="79">
        <v>0</v>
      </c>
      <c r="O22" s="79">
        <v>0</v>
      </c>
      <c r="P22" s="79">
        <v>0</v>
      </c>
      <c r="Q22" s="79">
        <v>0</v>
      </c>
      <c r="R22" s="79">
        <v>0</v>
      </c>
      <c r="S22" s="79">
        <v>0</v>
      </c>
      <c r="T22" s="79">
        <v>0</v>
      </c>
      <c r="U22" s="79">
        <v>0</v>
      </c>
      <c r="V22" s="79">
        <v>0</v>
      </c>
      <c r="W22" s="79">
        <v>0</v>
      </c>
      <c r="X22" s="79">
        <v>0</v>
      </c>
      <c r="Y22" s="79">
        <v>0</v>
      </c>
      <c r="Z22" s="80">
        <f t="shared" si="1"/>
        <v>0</v>
      </c>
      <c r="AA22" s="66"/>
      <c r="AB22" s="66"/>
      <c r="AC22" s="66"/>
      <c r="AD22" s="66"/>
      <c r="AE22" s="66"/>
      <c r="AF22" s="66"/>
      <c r="AG22" s="66"/>
      <c r="AH22" s="66"/>
      <c r="AI22" s="66"/>
      <c r="AJ22" s="66"/>
      <c r="AK22" s="66"/>
      <c r="AL22" s="66"/>
      <c r="AM22" s="66"/>
    </row>
    <row r="23" spans="1:39" s="20" customFormat="1" ht="10.199999999999999">
      <c r="A23" s="13" t="s">
        <v>146</v>
      </c>
      <c r="B23" s="491">
        <v>0</v>
      </c>
      <c r="C23" s="491">
        <v>0</v>
      </c>
      <c r="D23" s="491">
        <v>0</v>
      </c>
      <c r="E23" s="491">
        <v>0</v>
      </c>
      <c r="F23" s="493">
        <f t="shared" si="0"/>
        <v>0</v>
      </c>
      <c r="G23" s="79">
        <v>0</v>
      </c>
      <c r="H23" s="79">
        <v>0</v>
      </c>
      <c r="I23" s="79">
        <v>0</v>
      </c>
      <c r="J23" s="79">
        <v>0</v>
      </c>
      <c r="K23" s="79">
        <v>0</v>
      </c>
      <c r="L23" s="79">
        <v>0</v>
      </c>
      <c r="M23" s="79">
        <v>0</v>
      </c>
      <c r="N23" s="79">
        <v>0</v>
      </c>
      <c r="O23" s="79">
        <v>0</v>
      </c>
      <c r="P23" s="79">
        <v>0</v>
      </c>
      <c r="Q23" s="79">
        <v>0</v>
      </c>
      <c r="R23" s="79">
        <v>0</v>
      </c>
      <c r="S23" s="79">
        <v>0</v>
      </c>
      <c r="T23" s="79">
        <v>0</v>
      </c>
      <c r="U23" s="79">
        <v>0</v>
      </c>
      <c r="V23" s="79">
        <v>0</v>
      </c>
      <c r="W23" s="79">
        <v>0</v>
      </c>
      <c r="X23" s="79">
        <v>0</v>
      </c>
      <c r="Y23" s="79">
        <v>0</v>
      </c>
      <c r="Z23" s="80">
        <f t="shared" si="1"/>
        <v>0</v>
      </c>
      <c r="AA23" s="21"/>
      <c r="AB23" s="21"/>
      <c r="AC23" s="21"/>
      <c r="AD23" s="21"/>
      <c r="AE23" s="21"/>
      <c r="AF23" s="21"/>
      <c r="AG23" s="21"/>
      <c r="AH23" s="21"/>
      <c r="AI23" s="21"/>
      <c r="AJ23" s="21"/>
      <c r="AK23" s="21"/>
      <c r="AL23" s="21"/>
      <c r="AM23" s="21"/>
    </row>
    <row r="24" spans="1:39" s="70" customFormat="1" ht="10.199999999999999">
      <c r="A24" s="69" t="s">
        <v>1227</v>
      </c>
      <c r="B24" s="493">
        <f>SUMIF('Clasificación 09.2022'!D:D,'CA EF'!A24,'Clasificación 09.2022'!G:G)</f>
        <v>0</v>
      </c>
      <c r="C24" s="493">
        <v>0</v>
      </c>
      <c r="D24" s="493">
        <v>0</v>
      </c>
      <c r="E24" s="491">
        <v>0</v>
      </c>
      <c r="F24" s="493">
        <f t="shared" si="0"/>
        <v>0</v>
      </c>
      <c r="G24" s="79">
        <v>0</v>
      </c>
      <c r="H24" s="79">
        <f>-F24</f>
        <v>0</v>
      </c>
      <c r="I24" s="79">
        <v>0</v>
      </c>
      <c r="J24" s="79">
        <v>0</v>
      </c>
      <c r="K24" s="79">
        <v>0</v>
      </c>
      <c r="L24" s="79">
        <v>0</v>
      </c>
      <c r="M24" s="79">
        <v>0</v>
      </c>
      <c r="N24" s="79">
        <v>0</v>
      </c>
      <c r="O24" s="79">
        <v>0</v>
      </c>
      <c r="P24" s="79">
        <v>0</v>
      </c>
      <c r="Q24" s="79">
        <v>0</v>
      </c>
      <c r="R24" s="79">
        <v>0</v>
      </c>
      <c r="S24" s="79">
        <v>0</v>
      </c>
      <c r="T24" s="79">
        <v>0</v>
      </c>
      <c r="U24" s="79">
        <v>0</v>
      </c>
      <c r="V24" s="79">
        <v>0</v>
      </c>
      <c r="W24" s="79">
        <v>0</v>
      </c>
      <c r="X24" s="79">
        <v>0</v>
      </c>
      <c r="Y24" s="79">
        <v>0</v>
      </c>
      <c r="Z24" s="80">
        <f t="shared" si="1"/>
        <v>0</v>
      </c>
      <c r="AA24" s="66"/>
      <c r="AB24" s="66"/>
      <c r="AC24" s="66"/>
      <c r="AD24" s="66"/>
      <c r="AE24" s="66"/>
      <c r="AF24" s="66"/>
      <c r="AG24" s="66"/>
      <c r="AH24" s="66"/>
      <c r="AI24" s="66"/>
      <c r="AJ24" s="66"/>
      <c r="AK24" s="66"/>
      <c r="AL24" s="66"/>
      <c r="AM24" s="66"/>
    </row>
    <row r="25" spans="1:39" s="70" customFormat="1" ht="10.199999999999999">
      <c r="A25" s="71" t="s">
        <v>1226</v>
      </c>
      <c r="B25" s="493">
        <f>SUMIF('Clasificación 09.2022'!D:D,'CA EF'!A25,'Clasificación 09.2022'!G:G)</f>
        <v>0</v>
      </c>
      <c r="C25" s="493">
        <v>0</v>
      </c>
      <c r="D25" s="493">
        <v>0</v>
      </c>
      <c r="E25" s="491">
        <v>0</v>
      </c>
      <c r="F25" s="493">
        <f t="shared" si="0"/>
        <v>0</v>
      </c>
      <c r="G25" s="79">
        <v>0</v>
      </c>
      <c r="H25" s="79">
        <v>0</v>
      </c>
      <c r="I25" s="79">
        <f>-F25</f>
        <v>0</v>
      </c>
      <c r="J25" s="79">
        <v>0</v>
      </c>
      <c r="K25" s="79">
        <v>0</v>
      </c>
      <c r="L25" s="79">
        <v>0</v>
      </c>
      <c r="M25" s="79">
        <v>0</v>
      </c>
      <c r="N25" s="79">
        <v>0</v>
      </c>
      <c r="O25" s="79">
        <v>0</v>
      </c>
      <c r="P25" s="79">
        <v>0</v>
      </c>
      <c r="Q25" s="79">
        <v>0</v>
      </c>
      <c r="R25" s="79">
        <v>0</v>
      </c>
      <c r="S25" s="79">
        <v>0</v>
      </c>
      <c r="T25" s="79">
        <v>0</v>
      </c>
      <c r="U25" s="79">
        <v>0</v>
      </c>
      <c r="V25" s="79">
        <v>0</v>
      </c>
      <c r="W25" s="79">
        <v>0</v>
      </c>
      <c r="X25" s="79">
        <v>0</v>
      </c>
      <c r="Y25" s="79">
        <v>0</v>
      </c>
      <c r="Z25" s="80">
        <f t="shared" si="1"/>
        <v>0</v>
      </c>
      <c r="AA25" s="66"/>
      <c r="AB25" s="66"/>
      <c r="AC25" s="66"/>
      <c r="AD25" s="66"/>
      <c r="AE25" s="66"/>
      <c r="AF25" s="66"/>
      <c r="AG25" s="66"/>
      <c r="AH25" s="66"/>
      <c r="AI25" s="66"/>
      <c r="AJ25" s="66"/>
      <c r="AK25" s="66"/>
      <c r="AL25" s="66"/>
      <c r="AM25" s="66"/>
    </row>
    <row r="26" spans="1:39" s="70" customFormat="1" ht="10.199999999999999">
      <c r="A26" s="71" t="s">
        <v>1225</v>
      </c>
      <c r="B26" s="493">
        <f>SUMIF('Clasificación 09.2022'!D:D,'CA EF'!A26,'Clasificación 09.2022'!G:G)</f>
        <v>0</v>
      </c>
      <c r="C26" s="493">
        <v>0</v>
      </c>
      <c r="D26" s="493">
        <v>0</v>
      </c>
      <c r="E26" s="491">
        <v>0</v>
      </c>
      <c r="F26" s="493">
        <f t="shared" si="0"/>
        <v>0</v>
      </c>
      <c r="G26" s="79">
        <v>0</v>
      </c>
      <c r="H26" s="79">
        <v>0</v>
      </c>
      <c r="I26" s="79">
        <f>-F26</f>
        <v>0</v>
      </c>
      <c r="J26" s="79">
        <v>0</v>
      </c>
      <c r="K26" s="79">
        <v>0</v>
      </c>
      <c r="L26" s="79">
        <v>0</v>
      </c>
      <c r="M26" s="79">
        <v>0</v>
      </c>
      <c r="N26" s="79">
        <v>0</v>
      </c>
      <c r="O26" s="79">
        <v>0</v>
      </c>
      <c r="P26" s="79">
        <v>0</v>
      </c>
      <c r="Q26" s="79">
        <v>0</v>
      </c>
      <c r="R26" s="79">
        <v>0</v>
      </c>
      <c r="S26" s="79">
        <v>0</v>
      </c>
      <c r="T26" s="79">
        <v>0</v>
      </c>
      <c r="U26" s="79">
        <v>0</v>
      </c>
      <c r="V26" s="79">
        <v>0</v>
      </c>
      <c r="W26" s="79">
        <v>0</v>
      </c>
      <c r="X26" s="79">
        <v>0</v>
      </c>
      <c r="Y26" s="79">
        <v>0</v>
      </c>
      <c r="Z26" s="80">
        <f t="shared" si="1"/>
        <v>0</v>
      </c>
      <c r="AA26" s="66"/>
      <c r="AB26" s="66"/>
      <c r="AC26" s="66"/>
      <c r="AD26" s="66"/>
      <c r="AE26" s="66"/>
      <c r="AF26" s="66"/>
      <c r="AG26" s="66"/>
      <c r="AH26" s="66"/>
      <c r="AI26" s="66"/>
      <c r="AJ26" s="66"/>
      <c r="AK26" s="66"/>
      <c r="AL26" s="66"/>
      <c r="AM26" s="66"/>
    </row>
    <row r="27" spans="1:39" s="70" customFormat="1" ht="10.199999999999999">
      <c r="A27" s="13" t="s">
        <v>929</v>
      </c>
      <c r="B27" s="493">
        <v>0</v>
      </c>
      <c r="C27" s="493">
        <v>0</v>
      </c>
      <c r="D27" s="493">
        <v>0</v>
      </c>
      <c r="E27" s="491">
        <v>0</v>
      </c>
      <c r="F27" s="493">
        <v>0</v>
      </c>
      <c r="G27" s="79">
        <v>0</v>
      </c>
      <c r="H27" s="79">
        <v>0</v>
      </c>
      <c r="I27" s="79">
        <v>0</v>
      </c>
      <c r="J27" s="79">
        <v>0</v>
      </c>
      <c r="K27" s="79">
        <v>0</v>
      </c>
      <c r="L27" s="79">
        <v>0</v>
      </c>
      <c r="M27" s="79">
        <v>0</v>
      </c>
      <c r="N27" s="79">
        <v>0</v>
      </c>
      <c r="O27" s="79">
        <v>0</v>
      </c>
      <c r="P27" s="79">
        <v>0</v>
      </c>
      <c r="Q27" s="79">
        <v>0</v>
      </c>
      <c r="R27" s="79">
        <v>0</v>
      </c>
      <c r="S27" s="79">
        <v>0</v>
      </c>
      <c r="T27" s="79">
        <v>0</v>
      </c>
      <c r="U27" s="79">
        <v>0</v>
      </c>
      <c r="V27" s="79">
        <v>0</v>
      </c>
      <c r="W27" s="79">
        <v>0</v>
      </c>
      <c r="X27" s="79">
        <v>0</v>
      </c>
      <c r="Y27" s="79">
        <v>0</v>
      </c>
      <c r="Z27" s="80">
        <f t="shared" si="1"/>
        <v>0</v>
      </c>
      <c r="AA27" s="66"/>
      <c r="AB27" s="66"/>
      <c r="AC27" s="66"/>
      <c r="AD27" s="66"/>
      <c r="AE27" s="66"/>
      <c r="AF27" s="66"/>
      <c r="AG27" s="66"/>
      <c r="AH27" s="66"/>
      <c r="AI27" s="66"/>
      <c r="AJ27" s="66"/>
      <c r="AK27" s="66"/>
      <c r="AL27" s="66"/>
      <c r="AM27" s="66"/>
    </row>
    <row r="28" spans="1:39" s="70" customFormat="1" ht="10.199999999999999">
      <c r="A28" s="71" t="s">
        <v>1220</v>
      </c>
      <c r="B28" s="493">
        <f>+'Clasificación 09.2022'!G239</f>
        <v>636982</v>
      </c>
      <c r="C28" s="493">
        <v>0</v>
      </c>
      <c r="D28" s="493">
        <v>0</v>
      </c>
      <c r="E28" s="491">
        <v>0</v>
      </c>
      <c r="F28" s="493">
        <f t="shared" si="0"/>
        <v>636982</v>
      </c>
      <c r="G28" s="79">
        <v>0</v>
      </c>
      <c r="H28" s="79">
        <v>0</v>
      </c>
      <c r="I28" s="79">
        <v>0</v>
      </c>
      <c r="J28" s="79">
        <v>0</v>
      </c>
      <c r="K28" s="79">
        <f>-F28</f>
        <v>-636982</v>
      </c>
      <c r="L28" s="79">
        <v>0</v>
      </c>
      <c r="M28" s="79">
        <v>0</v>
      </c>
      <c r="N28" s="79">
        <v>0</v>
      </c>
      <c r="O28" s="79">
        <v>0</v>
      </c>
      <c r="P28" s="79">
        <v>0</v>
      </c>
      <c r="Q28" s="79">
        <v>0</v>
      </c>
      <c r="R28" s="79">
        <v>0</v>
      </c>
      <c r="S28" s="79">
        <v>0</v>
      </c>
      <c r="T28" s="79">
        <v>0</v>
      </c>
      <c r="U28" s="79">
        <v>0</v>
      </c>
      <c r="V28" s="79">
        <v>0</v>
      </c>
      <c r="W28" s="79">
        <v>0</v>
      </c>
      <c r="X28" s="79">
        <v>0</v>
      </c>
      <c r="Y28" s="79">
        <v>0</v>
      </c>
      <c r="Z28" s="80">
        <f t="shared" si="1"/>
        <v>0</v>
      </c>
      <c r="AA28" s="66"/>
      <c r="AB28" s="66"/>
      <c r="AC28" s="66"/>
      <c r="AD28" s="66"/>
      <c r="AE28" s="66"/>
      <c r="AF28" s="66"/>
      <c r="AG28" s="66"/>
      <c r="AH28" s="66"/>
      <c r="AI28" s="66"/>
      <c r="AJ28" s="66"/>
      <c r="AK28" s="66"/>
      <c r="AL28" s="66"/>
      <c r="AM28" s="66"/>
    </row>
    <row r="29" spans="1:39" s="20" customFormat="1" ht="10.199999999999999">
      <c r="A29" s="13" t="s">
        <v>297</v>
      </c>
      <c r="B29" s="491">
        <v>0</v>
      </c>
      <c r="C29" s="491">
        <v>0</v>
      </c>
      <c r="D29" s="491">
        <v>0</v>
      </c>
      <c r="E29" s="491">
        <v>0</v>
      </c>
      <c r="F29" s="493">
        <f t="shared" si="0"/>
        <v>0</v>
      </c>
      <c r="G29" s="79">
        <v>0</v>
      </c>
      <c r="H29" s="79">
        <v>0</v>
      </c>
      <c r="I29" s="79">
        <v>0</v>
      </c>
      <c r="J29" s="79">
        <v>0</v>
      </c>
      <c r="K29" s="79">
        <v>0</v>
      </c>
      <c r="L29" s="79">
        <v>0</v>
      </c>
      <c r="M29" s="79">
        <v>0</v>
      </c>
      <c r="N29" s="79">
        <v>0</v>
      </c>
      <c r="O29" s="79">
        <v>0</v>
      </c>
      <c r="P29" s="79">
        <v>0</v>
      </c>
      <c r="Q29" s="79">
        <v>0</v>
      </c>
      <c r="R29" s="79">
        <v>0</v>
      </c>
      <c r="S29" s="79">
        <v>0</v>
      </c>
      <c r="T29" s="79">
        <v>0</v>
      </c>
      <c r="U29" s="79">
        <v>0</v>
      </c>
      <c r="V29" s="79">
        <v>0</v>
      </c>
      <c r="W29" s="79">
        <v>0</v>
      </c>
      <c r="X29" s="79">
        <v>0</v>
      </c>
      <c r="Y29" s="79">
        <v>0</v>
      </c>
      <c r="Z29" s="80">
        <f t="shared" si="1"/>
        <v>0</v>
      </c>
      <c r="AA29" s="21"/>
      <c r="AB29" s="21"/>
      <c r="AC29" s="21"/>
      <c r="AD29" s="21"/>
      <c r="AE29" s="21"/>
      <c r="AF29" s="21"/>
      <c r="AG29" s="21"/>
      <c r="AH29" s="21"/>
      <c r="AI29" s="21"/>
      <c r="AJ29" s="21"/>
      <c r="AK29" s="21"/>
      <c r="AL29" s="21"/>
      <c r="AM29" s="21"/>
    </row>
    <row r="30" spans="1:39" s="70" customFormat="1" ht="10.199999999999999">
      <c r="A30" s="71" t="s">
        <v>298</v>
      </c>
      <c r="B30" s="493">
        <f>SUMIF('Clasificación 09.2022'!D:D,'CA EF'!A30,'Clasificación 09.2022'!G:G)</f>
        <v>0</v>
      </c>
      <c r="C30" s="493">
        <v>0</v>
      </c>
      <c r="D30" s="493">
        <v>0</v>
      </c>
      <c r="E30" s="491">
        <v>0</v>
      </c>
      <c r="F30" s="493">
        <f t="shared" si="0"/>
        <v>0</v>
      </c>
      <c r="G30" s="79">
        <v>0</v>
      </c>
      <c r="H30" s="79">
        <v>0</v>
      </c>
      <c r="I30" s="79">
        <v>0</v>
      </c>
      <c r="J30" s="79">
        <v>0</v>
      </c>
      <c r="K30" s="79">
        <f>-F30</f>
        <v>0</v>
      </c>
      <c r="L30" s="79">
        <v>0</v>
      </c>
      <c r="M30" s="79">
        <v>0</v>
      </c>
      <c r="N30" s="79">
        <v>0</v>
      </c>
      <c r="O30" s="79">
        <v>0</v>
      </c>
      <c r="P30" s="79">
        <v>0</v>
      </c>
      <c r="Q30" s="79">
        <v>0</v>
      </c>
      <c r="R30" s="79">
        <v>0</v>
      </c>
      <c r="S30" s="79">
        <v>0</v>
      </c>
      <c r="T30" s="79">
        <v>0</v>
      </c>
      <c r="U30" s="79">
        <v>0</v>
      </c>
      <c r="V30" s="79">
        <v>0</v>
      </c>
      <c r="W30" s="79">
        <v>0</v>
      </c>
      <c r="X30" s="79">
        <v>0</v>
      </c>
      <c r="Y30" s="79">
        <v>0</v>
      </c>
      <c r="Z30" s="80">
        <f t="shared" si="1"/>
        <v>0</v>
      </c>
      <c r="AA30" s="66"/>
      <c r="AB30" s="66"/>
      <c r="AC30" s="66"/>
      <c r="AD30" s="66"/>
      <c r="AE30" s="66"/>
      <c r="AF30" s="66"/>
      <c r="AG30" s="66"/>
      <c r="AH30" s="66"/>
      <c r="AI30" s="66"/>
      <c r="AJ30" s="66"/>
      <c r="AK30" s="66"/>
      <c r="AL30" s="66"/>
      <c r="AM30" s="66"/>
    </row>
    <row r="31" spans="1:39" s="20" customFormat="1" ht="10.199999999999999">
      <c r="A31" s="13" t="s">
        <v>299</v>
      </c>
      <c r="B31" s="491">
        <v>0</v>
      </c>
      <c r="C31" s="491">
        <v>0</v>
      </c>
      <c r="D31" s="491">
        <v>0</v>
      </c>
      <c r="E31" s="491">
        <v>0</v>
      </c>
      <c r="F31" s="493">
        <f t="shared" si="0"/>
        <v>0</v>
      </c>
      <c r="G31" s="79">
        <v>0</v>
      </c>
      <c r="H31" s="79">
        <v>0</v>
      </c>
      <c r="I31" s="79">
        <v>0</v>
      </c>
      <c r="J31" s="79">
        <v>0</v>
      </c>
      <c r="K31" s="79">
        <v>0</v>
      </c>
      <c r="L31" s="79">
        <v>0</v>
      </c>
      <c r="M31" s="79">
        <v>0</v>
      </c>
      <c r="N31" s="79">
        <v>0</v>
      </c>
      <c r="O31" s="79">
        <v>0</v>
      </c>
      <c r="P31" s="79">
        <v>0</v>
      </c>
      <c r="Q31" s="79">
        <v>0</v>
      </c>
      <c r="R31" s="79">
        <v>0</v>
      </c>
      <c r="S31" s="79">
        <v>0</v>
      </c>
      <c r="T31" s="79">
        <v>0</v>
      </c>
      <c r="U31" s="79">
        <v>0</v>
      </c>
      <c r="V31" s="79">
        <v>0</v>
      </c>
      <c r="W31" s="79">
        <v>0</v>
      </c>
      <c r="X31" s="79">
        <v>0</v>
      </c>
      <c r="Y31" s="79">
        <v>0</v>
      </c>
      <c r="Z31" s="80">
        <f t="shared" si="1"/>
        <v>0</v>
      </c>
      <c r="AA31" s="21"/>
      <c r="AB31" s="21"/>
      <c r="AC31" s="21"/>
      <c r="AD31" s="21"/>
      <c r="AE31" s="21"/>
      <c r="AF31" s="21"/>
      <c r="AG31" s="21"/>
      <c r="AH31" s="21"/>
      <c r="AI31" s="21"/>
      <c r="AJ31" s="21"/>
      <c r="AK31" s="21"/>
      <c r="AL31" s="21"/>
      <c r="AM31" s="21"/>
    </row>
    <row r="32" spans="1:39" s="70" customFormat="1" ht="10.199999999999999">
      <c r="A32" s="71" t="s">
        <v>387</v>
      </c>
      <c r="B32" s="493">
        <f>SUMIF('Clasificación 09.2022'!D:D,'CA EF'!A32,'Clasificación 09.2022'!G:G)</f>
        <v>0</v>
      </c>
      <c r="C32" s="493">
        <v>0</v>
      </c>
      <c r="D32" s="493">
        <v>0</v>
      </c>
      <c r="E32" s="491">
        <v>0</v>
      </c>
      <c r="F32" s="493">
        <f t="shared" si="0"/>
        <v>0</v>
      </c>
      <c r="G32" s="79">
        <v>0</v>
      </c>
      <c r="H32" s="79">
        <v>0</v>
      </c>
      <c r="I32" s="79">
        <v>0</v>
      </c>
      <c r="J32" s="79">
        <v>0</v>
      </c>
      <c r="K32" s="79">
        <f>-F32</f>
        <v>0</v>
      </c>
      <c r="L32" s="79">
        <v>0</v>
      </c>
      <c r="M32" s="79">
        <v>0</v>
      </c>
      <c r="N32" s="79">
        <v>0</v>
      </c>
      <c r="O32" s="79">
        <v>0</v>
      </c>
      <c r="P32" s="79">
        <v>0</v>
      </c>
      <c r="Q32" s="79">
        <v>0</v>
      </c>
      <c r="R32" s="79">
        <v>0</v>
      </c>
      <c r="S32" s="79">
        <v>0</v>
      </c>
      <c r="T32" s="79">
        <v>0</v>
      </c>
      <c r="U32" s="79">
        <v>0</v>
      </c>
      <c r="V32" s="79">
        <v>0</v>
      </c>
      <c r="W32" s="79">
        <v>0</v>
      </c>
      <c r="X32" s="79">
        <v>0</v>
      </c>
      <c r="Y32" s="79">
        <v>0</v>
      </c>
      <c r="Z32" s="80">
        <f t="shared" si="1"/>
        <v>0</v>
      </c>
      <c r="AA32" s="66"/>
      <c r="AB32" s="66"/>
      <c r="AC32" s="66"/>
      <c r="AD32" s="66"/>
      <c r="AE32" s="66"/>
      <c r="AF32" s="66"/>
      <c r="AG32" s="66"/>
      <c r="AH32" s="66"/>
      <c r="AI32" s="66"/>
      <c r="AJ32" s="66"/>
      <c r="AK32" s="66"/>
      <c r="AL32" s="66"/>
      <c r="AM32" s="66"/>
    </row>
    <row r="33" spans="1:39" s="70" customFormat="1" ht="10.199999999999999">
      <c r="A33" s="13" t="s">
        <v>1039</v>
      </c>
      <c r="B33" s="493">
        <v>0</v>
      </c>
      <c r="C33" s="493">
        <v>0</v>
      </c>
      <c r="D33" s="493">
        <v>0</v>
      </c>
      <c r="E33" s="491">
        <v>0</v>
      </c>
      <c r="F33" s="493">
        <v>0</v>
      </c>
      <c r="G33" s="79">
        <v>0</v>
      </c>
      <c r="H33" s="79">
        <v>0</v>
      </c>
      <c r="I33" s="79">
        <v>0</v>
      </c>
      <c r="J33" s="79">
        <v>0</v>
      </c>
      <c r="K33" s="79">
        <v>0</v>
      </c>
      <c r="L33" s="79">
        <v>0</v>
      </c>
      <c r="M33" s="79">
        <v>0</v>
      </c>
      <c r="N33" s="79">
        <v>0</v>
      </c>
      <c r="O33" s="79">
        <v>0</v>
      </c>
      <c r="P33" s="79">
        <v>0</v>
      </c>
      <c r="Q33" s="79">
        <v>0</v>
      </c>
      <c r="R33" s="79">
        <v>0</v>
      </c>
      <c r="S33" s="79">
        <v>0</v>
      </c>
      <c r="T33" s="79">
        <v>0</v>
      </c>
      <c r="U33" s="79">
        <v>0</v>
      </c>
      <c r="V33" s="79">
        <v>0</v>
      </c>
      <c r="W33" s="79">
        <v>0</v>
      </c>
      <c r="X33" s="79">
        <v>0</v>
      </c>
      <c r="Y33" s="79">
        <v>0</v>
      </c>
      <c r="Z33" s="80">
        <f t="shared" si="1"/>
        <v>0</v>
      </c>
      <c r="AA33" s="66"/>
      <c r="AB33" s="66"/>
      <c r="AC33" s="66"/>
      <c r="AD33" s="66"/>
      <c r="AE33" s="66"/>
      <c r="AF33" s="66"/>
      <c r="AG33" s="66"/>
      <c r="AH33" s="66"/>
      <c r="AI33" s="66"/>
      <c r="AJ33" s="66"/>
      <c r="AK33" s="66"/>
      <c r="AL33" s="66"/>
      <c r="AM33" s="66"/>
    </row>
    <row r="34" spans="1:39" s="20" customFormat="1" ht="10.199999999999999">
      <c r="A34" s="13" t="s">
        <v>217</v>
      </c>
      <c r="B34" s="491">
        <v>0</v>
      </c>
      <c r="C34" s="491">
        <v>0</v>
      </c>
      <c r="D34" s="491">
        <v>0</v>
      </c>
      <c r="E34" s="491">
        <v>0</v>
      </c>
      <c r="F34" s="493">
        <f t="shared" si="0"/>
        <v>0</v>
      </c>
      <c r="G34" s="79">
        <v>0</v>
      </c>
      <c r="H34" s="79">
        <v>0</v>
      </c>
      <c r="I34" s="79">
        <v>0</v>
      </c>
      <c r="J34" s="79">
        <v>0</v>
      </c>
      <c r="K34" s="79">
        <v>0</v>
      </c>
      <c r="L34" s="79">
        <v>0</v>
      </c>
      <c r="M34" s="79">
        <v>0</v>
      </c>
      <c r="N34" s="79">
        <v>0</v>
      </c>
      <c r="O34" s="79">
        <v>0</v>
      </c>
      <c r="P34" s="79">
        <v>0</v>
      </c>
      <c r="Q34" s="79">
        <v>0</v>
      </c>
      <c r="R34" s="79">
        <v>0</v>
      </c>
      <c r="S34" s="79">
        <v>0</v>
      </c>
      <c r="T34" s="79">
        <v>0</v>
      </c>
      <c r="U34" s="79">
        <v>0</v>
      </c>
      <c r="V34" s="79">
        <v>0</v>
      </c>
      <c r="W34" s="79">
        <v>0</v>
      </c>
      <c r="X34" s="79">
        <v>0</v>
      </c>
      <c r="Y34" s="79">
        <v>0</v>
      </c>
      <c r="Z34" s="80">
        <f t="shared" si="1"/>
        <v>0</v>
      </c>
      <c r="AA34" s="21"/>
      <c r="AB34" s="21"/>
      <c r="AC34" s="21"/>
      <c r="AD34" s="21"/>
      <c r="AE34" s="21"/>
      <c r="AF34" s="21"/>
      <c r="AG34" s="21"/>
      <c r="AH34" s="21"/>
      <c r="AI34" s="21"/>
      <c r="AJ34" s="21"/>
      <c r="AK34" s="21"/>
      <c r="AL34" s="21"/>
      <c r="AM34" s="21"/>
    </row>
    <row r="35" spans="1:39" s="70" customFormat="1" ht="10.199999999999999">
      <c r="A35" s="71" t="s">
        <v>1074</v>
      </c>
      <c r="B35" s="493">
        <f>SUMIF('Clasificación 09.2022'!D:D,'CA EF'!A35,'Clasificación 09.2022'!G:G)</f>
        <v>660380</v>
      </c>
      <c r="C35" s="493">
        <v>0</v>
      </c>
      <c r="D35" s="493">
        <v>0</v>
      </c>
      <c r="E35" s="491">
        <v>0</v>
      </c>
      <c r="F35" s="493">
        <f t="shared" si="0"/>
        <v>660380</v>
      </c>
      <c r="G35" s="79">
        <v>0</v>
      </c>
      <c r="H35" s="79">
        <v>0</v>
      </c>
      <c r="I35" s="79">
        <v>0</v>
      </c>
      <c r="J35" s="79">
        <v>0</v>
      </c>
      <c r="K35" s="79">
        <f>-F35</f>
        <v>-660380</v>
      </c>
      <c r="L35" s="79">
        <v>0</v>
      </c>
      <c r="M35" s="79">
        <v>0</v>
      </c>
      <c r="N35" s="79">
        <v>0</v>
      </c>
      <c r="O35" s="79">
        <v>0</v>
      </c>
      <c r="P35" s="79">
        <v>0</v>
      </c>
      <c r="Q35" s="79">
        <v>0</v>
      </c>
      <c r="R35" s="79">
        <v>0</v>
      </c>
      <c r="S35" s="79">
        <v>0</v>
      </c>
      <c r="T35" s="79">
        <v>0</v>
      </c>
      <c r="U35" s="79">
        <v>0</v>
      </c>
      <c r="V35" s="79">
        <v>0</v>
      </c>
      <c r="W35" s="79">
        <v>0</v>
      </c>
      <c r="X35" s="79">
        <v>0</v>
      </c>
      <c r="Y35" s="79">
        <v>0</v>
      </c>
      <c r="Z35" s="80">
        <f t="shared" si="1"/>
        <v>0</v>
      </c>
      <c r="AA35" s="66"/>
      <c r="AB35" s="66"/>
      <c r="AC35" s="66"/>
      <c r="AD35" s="66"/>
      <c r="AE35" s="66"/>
      <c r="AF35" s="66"/>
      <c r="AG35" s="66"/>
      <c r="AH35" s="66"/>
      <c r="AI35" s="66"/>
      <c r="AJ35" s="66"/>
      <c r="AK35" s="66"/>
      <c r="AL35" s="66"/>
      <c r="AM35" s="66"/>
    </row>
    <row r="36" spans="1:39" s="70" customFormat="1" ht="10.199999999999999">
      <c r="A36" s="71" t="s">
        <v>289</v>
      </c>
      <c r="B36" s="493">
        <f>SUMIF('Clasificación 09.2022'!D:D,'CA EF'!A36,'Clasificación 09.2022'!G:G)</f>
        <v>0</v>
      </c>
      <c r="C36" s="493">
        <v>0</v>
      </c>
      <c r="D36" s="493">
        <v>0</v>
      </c>
      <c r="E36" s="491">
        <v>0</v>
      </c>
      <c r="F36" s="493">
        <f t="shared" si="0"/>
        <v>0</v>
      </c>
      <c r="G36" s="79">
        <v>0</v>
      </c>
      <c r="H36" s="79">
        <v>0</v>
      </c>
      <c r="I36" s="79">
        <v>0</v>
      </c>
      <c r="J36" s="79">
        <v>0</v>
      </c>
      <c r="K36" s="79">
        <f>-F36</f>
        <v>0</v>
      </c>
      <c r="L36" s="79">
        <v>0</v>
      </c>
      <c r="M36" s="79">
        <v>0</v>
      </c>
      <c r="N36" s="79">
        <v>0</v>
      </c>
      <c r="O36" s="79">
        <v>0</v>
      </c>
      <c r="P36" s="79">
        <v>0</v>
      </c>
      <c r="Q36" s="79">
        <v>0</v>
      </c>
      <c r="R36" s="79">
        <v>0</v>
      </c>
      <c r="S36" s="79">
        <v>0</v>
      </c>
      <c r="T36" s="79">
        <v>0</v>
      </c>
      <c r="U36" s="79">
        <v>0</v>
      </c>
      <c r="V36" s="79">
        <v>0</v>
      </c>
      <c r="W36" s="79">
        <v>0</v>
      </c>
      <c r="X36" s="79">
        <v>0</v>
      </c>
      <c r="Y36" s="79">
        <v>0</v>
      </c>
      <c r="Z36" s="80">
        <f t="shared" si="1"/>
        <v>0</v>
      </c>
      <c r="AA36" s="66"/>
      <c r="AB36" s="66"/>
      <c r="AC36" s="66"/>
      <c r="AD36" s="66"/>
      <c r="AE36" s="66"/>
      <c r="AF36" s="66"/>
      <c r="AG36" s="66"/>
      <c r="AH36" s="66"/>
      <c r="AI36" s="66"/>
      <c r="AJ36" s="66"/>
      <c r="AK36" s="66"/>
      <c r="AL36" s="66"/>
      <c r="AM36" s="66"/>
    </row>
    <row r="37" spans="1:39" s="70" customFormat="1" ht="10.199999999999999">
      <c r="A37" s="71" t="s">
        <v>1109</v>
      </c>
      <c r="B37" s="493">
        <f>SUMIF('Clasificación 09.2022'!D:D,'CA EF'!A37,'Clasificación 09.2022'!G:G)</f>
        <v>1395201</v>
      </c>
      <c r="C37" s="493">
        <v>0</v>
      </c>
      <c r="D37" s="493">
        <v>0</v>
      </c>
      <c r="E37" s="491">
        <v>0</v>
      </c>
      <c r="F37" s="493">
        <f t="shared" si="0"/>
        <v>1395201</v>
      </c>
      <c r="G37" s="79">
        <v>0</v>
      </c>
      <c r="H37" s="79">
        <v>0</v>
      </c>
      <c r="I37" s="79">
        <v>0</v>
      </c>
      <c r="J37" s="79">
        <v>0</v>
      </c>
      <c r="K37" s="79">
        <f>-F37</f>
        <v>-1395201</v>
      </c>
      <c r="L37" s="79">
        <v>0</v>
      </c>
      <c r="M37" s="79">
        <v>0</v>
      </c>
      <c r="N37" s="79">
        <v>0</v>
      </c>
      <c r="O37" s="79">
        <v>0</v>
      </c>
      <c r="P37" s="79">
        <v>0</v>
      </c>
      <c r="Q37" s="79">
        <v>0</v>
      </c>
      <c r="R37" s="79">
        <v>0</v>
      </c>
      <c r="S37" s="79">
        <v>0</v>
      </c>
      <c r="T37" s="79">
        <v>0</v>
      </c>
      <c r="U37" s="79">
        <v>0</v>
      </c>
      <c r="V37" s="79">
        <v>0</v>
      </c>
      <c r="W37" s="79">
        <v>0</v>
      </c>
      <c r="X37" s="79">
        <v>0</v>
      </c>
      <c r="Y37" s="79">
        <v>0</v>
      </c>
      <c r="Z37" s="80">
        <f t="shared" si="1"/>
        <v>0</v>
      </c>
      <c r="AA37" s="66"/>
      <c r="AB37" s="66"/>
      <c r="AC37" s="66"/>
      <c r="AD37" s="66"/>
      <c r="AE37" s="66"/>
      <c r="AF37" s="66"/>
      <c r="AG37" s="66"/>
      <c r="AH37" s="66"/>
      <c r="AI37" s="66"/>
      <c r="AJ37" s="66"/>
      <c r="AK37" s="66"/>
      <c r="AL37" s="66"/>
      <c r="AM37" s="66"/>
    </row>
    <row r="38" spans="1:39" s="70" customFormat="1" ht="10.199999999999999">
      <c r="A38" s="71" t="s">
        <v>1217</v>
      </c>
      <c r="B38" s="493">
        <f>SUMIF('Clasificación 09.2022'!D:D,'CA EF'!A38,'Clasificación 09.2022'!G:G)</f>
        <v>28690292</v>
      </c>
      <c r="C38" s="493">
        <v>0</v>
      </c>
      <c r="D38" s="493">
        <v>0</v>
      </c>
      <c r="E38" s="491">
        <v>0</v>
      </c>
      <c r="F38" s="493">
        <f t="shared" si="0"/>
        <v>28690292</v>
      </c>
      <c r="G38" s="79">
        <v>0</v>
      </c>
      <c r="H38" s="79">
        <v>0</v>
      </c>
      <c r="I38" s="79">
        <v>0</v>
      </c>
      <c r="J38" s="79">
        <v>0</v>
      </c>
      <c r="K38" s="79">
        <v>0</v>
      </c>
      <c r="L38" s="79">
        <v>0</v>
      </c>
      <c r="M38" s="79">
        <v>0</v>
      </c>
      <c r="N38" s="79">
        <f>-F38</f>
        <v>-28690292</v>
      </c>
      <c r="O38" s="79">
        <v>0</v>
      </c>
      <c r="P38" s="79">
        <v>0</v>
      </c>
      <c r="Q38" s="79">
        <v>0</v>
      </c>
      <c r="R38" s="79">
        <v>0</v>
      </c>
      <c r="S38" s="79">
        <v>0</v>
      </c>
      <c r="T38" s="79">
        <v>0</v>
      </c>
      <c r="U38" s="79">
        <v>0</v>
      </c>
      <c r="V38" s="79">
        <v>0</v>
      </c>
      <c r="W38" s="79">
        <v>0</v>
      </c>
      <c r="X38" s="79">
        <v>0</v>
      </c>
      <c r="Y38" s="79">
        <v>0</v>
      </c>
      <c r="Z38" s="80">
        <f t="shared" si="1"/>
        <v>0</v>
      </c>
      <c r="AA38" s="66"/>
      <c r="AB38" s="66"/>
      <c r="AC38" s="66"/>
      <c r="AD38" s="66"/>
      <c r="AE38" s="66"/>
      <c r="AF38" s="66"/>
      <c r="AG38" s="66"/>
      <c r="AH38" s="66"/>
      <c r="AI38" s="66"/>
      <c r="AJ38" s="66"/>
      <c r="AK38" s="66"/>
      <c r="AL38" s="66"/>
      <c r="AM38" s="66"/>
    </row>
    <row r="39" spans="1:39" s="20" customFormat="1" ht="10.199999999999999">
      <c r="A39" s="13" t="s">
        <v>7</v>
      </c>
      <c r="B39" s="493">
        <f>SUMIF('Clasificación 09.2022'!D:D,'CA EF'!A39,'Clasificación 09.2022'!G:G)</f>
        <v>0</v>
      </c>
      <c r="C39" s="491">
        <v>0</v>
      </c>
      <c r="D39" s="491">
        <v>0</v>
      </c>
      <c r="E39" s="491">
        <v>0</v>
      </c>
      <c r="F39" s="493">
        <f t="shared" si="0"/>
        <v>0</v>
      </c>
      <c r="G39" s="79">
        <v>0</v>
      </c>
      <c r="H39" s="79">
        <v>0</v>
      </c>
      <c r="I39" s="79">
        <v>0</v>
      </c>
      <c r="J39" s="79">
        <v>0</v>
      </c>
      <c r="K39" s="79">
        <v>0</v>
      </c>
      <c r="L39" s="79">
        <v>0</v>
      </c>
      <c r="M39" s="79">
        <v>0</v>
      </c>
      <c r="N39" s="79">
        <v>0</v>
      </c>
      <c r="O39" s="79">
        <v>0</v>
      </c>
      <c r="P39" s="79">
        <v>0</v>
      </c>
      <c r="Q39" s="79">
        <v>0</v>
      </c>
      <c r="R39" s="79">
        <v>0</v>
      </c>
      <c r="S39" s="79">
        <v>0</v>
      </c>
      <c r="T39" s="79">
        <v>0</v>
      </c>
      <c r="U39" s="79">
        <v>0</v>
      </c>
      <c r="V39" s="79">
        <v>0</v>
      </c>
      <c r="W39" s="79">
        <v>0</v>
      </c>
      <c r="X39" s="79">
        <v>0</v>
      </c>
      <c r="Y39" s="79">
        <v>0</v>
      </c>
      <c r="Z39" s="80">
        <f t="shared" si="1"/>
        <v>0</v>
      </c>
      <c r="AA39" s="21"/>
      <c r="AB39" s="21"/>
      <c r="AC39" s="21"/>
      <c r="AD39" s="21"/>
      <c r="AE39" s="21"/>
      <c r="AF39" s="21"/>
      <c r="AG39" s="21"/>
      <c r="AH39" s="21"/>
      <c r="AI39" s="21"/>
      <c r="AJ39" s="21"/>
      <c r="AK39" s="21"/>
      <c r="AL39" s="21"/>
      <c r="AM39" s="21"/>
    </row>
    <row r="40" spans="1:39" s="20" customFormat="1" ht="10.199999999999999">
      <c r="A40" s="13" t="s">
        <v>330</v>
      </c>
      <c r="B40" s="493">
        <f>SUMIF('Clasificación 09.2022'!D:D,'CA EF'!A40,'Clasificación 09.2022'!G:G)</f>
        <v>0</v>
      </c>
      <c r="C40" s="491">
        <v>0</v>
      </c>
      <c r="D40" s="491">
        <v>0</v>
      </c>
      <c r="E40" s="491">
        <v>0</v>
      </c>
      <c r="F40" s="493">
        <f t="shared" si="0"/>
        <v>0</v>
      </c>
      <c r="G40" s="79">
        <v>0</v>
      </c>
      <c r="H40" s="79">
        <v>0</v>
      </c>
      <c r="I40" s="79">
        <v>0</v>
      </c>
      <c r="J40" s="79">
        <v>0</v>
      </c>
      <c r="K40" s="79">
        <f>-F40</f>
        <v>0</v>
      </c>
      <c r="L40" s="79">
        <v>0</v>
      </c>
      <c r="M40" s="79">
        <v>0</v>
      </c>
      <c r="N40" s="79">
        <v>0</v>
      </c>
      <c r="O40" s="79">
        <v>0</v>
      </c>
      <c r="P40" s="79">
        <v>0</v>
      </c>
      <c r="Q40" s="79">
        <v>0</v>
      </c>
      <c r="R40" s="79">
        <v>0</v>
      </c>
      <c r="S40" s="79">
        <v>0</v>
      </c>
      <c r="T40" s="79">
        <v>0</v>
      </c>
      <c r="U40" s="79">
        <v>0</v>
      </c>
      <c r="V40" s="79">
        <v>0</v>
      </c>
      <c r="W40" s="79">
        <v>0</v>
      </c>
      <c r="X40" s="79">
        <v>0</v>
      </c>
      <c r="Y40" s="79">
        <v>0</v>
      </c>
      <c r="Z40" s="80">
        <f t="shared" si="1"/>
        <v>0</v>
      </c>
      <c r="AA40" s="21"/>
      <c r="AB40" s="21"/>
      <c r="AC40" s="21"/>
      <c r="AD40" s="21"/>
      <c r="AE40" s="21"/>
      <c r="AF40" s="21"/>
      <c r="AG40" s="21"/>
      <c r="AH40" s="21"/>
      <c r="AI40" s="21"/>
      <c r="AJ40" s="21"/>
      <c r="AK40" s="21"/>
      <c r="AL40" s="21"/>
      <c r="AM40" s="21"/>
    </row>
    <row r="41" spans="1:39" s="20" customFormat="1" ht="10.199999999999999">
      <c r="A41" s="191" t="s">
        <v>588</v>
      </c>
      <c r="B41" s="493">
        <f>+'Clasificación 09.2022'!G287</f>
        <v>44744705</v>
      </c>
      <c r="C41" s="491">
        <v>0</v>
      </c>
      <c r="D41" s="491">
        <v>0</v>
      </c>
      <c r="E41" s="491">
        <v>26480364</v>
      </c>
      <c r="F41" s="493">
        <f t="shared" si="0"/>
        <v>18264341</v>
      </c>
      <c r="G41" s="79">
        <v>0</v>
      </c>
      <c r="H41" s="79">
        <v>0</v>
      </c>
      <c r="I41" s="79">
        <v>0</v>
      </c>
      <c r="J41" s="79">
        <v>0</v>
      </c>
      <c r="K41" s="196">
        <v>0</v>
      </c>
      <c r="L41" s="79">
        <v>0</v>
      </c>
      <c r="M41" s="79">
        <v>0</v>
      </c>
      <c r="N41" s="79">
        <f>-F41</f>
        <v>-18264341</v>
      </c>
      <c r="O41" s="79">
        <v>0</v>
      </c>
      <c r="P41" s="79">
        <v>0</v>
      </c>
      <c r="Q41" s="79">
        <v>0</v>
      </c>
      <c r="R41" s="79">
        <v>0</v>
      </c>
      <c r="S41" s="79">
        <v>0</v>
      </c>
      <c r="T41" s="79">
        <v>0</v>
      </c>
      <c r="U41" s="79">
        <v>0</v>
      </c>
      <c r="V41" s="79">
        <v>0</v>
      </c>
      <c r="W41" s="79">
        <v>0</v>
      </c>
      <c r="X41" s="79">
        <v>0</v>
      </c>
      <c r="Y41" s="79">
        <v>0</v>
      </c>
      <c r="Z41" s="80">
        <f t="shared" si="1"/>
        <v>0</v>
      </c>
      <c r="AA41" s="21"/>
      <c r="AB41" s="21"/>
      <c r="AC41" s="21"/>
      <c r="AD41" s="21"/>
      <c r="AE41" s="21"/>
      <c r="AF41" s="21"/>
      <c r="AG41" s="21"/>
      <c r="AH41" s="21"/>
      <c r="AI41" s="21"/>
      <c r="AJ41" s="21"/>
      <c r="AK41" s="21"/>
      <c r="AL41" s="21"/>
      <c r="AM41" s="21"/>
    </row>
    <row r="42" spans="1:39" s="70" customFormat="1" ht="10.199999999999999">
      <c r="A42" s="71" t="s">
        <v>1080</v>
      </c>
      <c r="B42" s="493">
        <f>+'Clasificación 09.2022'!$G$294</f>
        <v>-8937124</v>
      </c>
      <c r="C42" s="493">
        <f>+D175</f>
        <v>8937124</v>
      </c>
      <c r="D42" s="493">
        <v>0</v>
      </c>
      <c r="E42" s="491">
        <v>0</v>
      </c>
      <c r="F42" s="493">
        <f t="shared" si="0"/>
        <v>0</v>
      </c>
      <c r="G42" s="79">
        <v>0</v>
      </c>
      <c r="H42" s="79">
        <v>0</v>
      </c>
      <c r="I42" s="79">
        <v>0</v>
      </c>
      <c r="J42" s="79">
        <v>0</v>
      </c>
      <c r="K42" s="79">
        <v>0</v>
      </c>
      <c r="L42" s="79">
        <v>0</v>
      </c>
      <c r="M42" s="79">
        <v>0</v>
      </c>
      <c r="N42" s="79">
        <f>-F42</f>
        <v>0</v>
      </c>
      <c r="O42" s="79">
        <v>0</v>
      </c>
      <c r="P42" s="79">
        <v>0</v>
      </c>
      <c r="Q42" s="79">
        <v>0</v>
      </c>
      <c r="R42" s="79">
        <v>0</v>
      </c>
      <c r="S42" s="79">
        <v>0</v>
      </c>
      <c r="T42" s="79">
        <v>0</v>
      </c>
      <c r="U42" s="79">
        <v>0</v>
      </c>
      <c r="V42" s="79">
        <v>0</v>
      </c>
      <c r="W42" s="79">
        <v>0</v>
      </c>
      <c r="X42" s="79">
        <v>0</v>
      </c>
      <c r="Y42" s="79">
        <v>0</v>
      </c>
      <c r="Z42" s="80">
        <f t="shared" si="1"/>
        <v>0</v>
      </c>
      <c r="AA42" s="66"/>
      <c r="AB42" s="66"/>
      <c r="AC42" s="66"/>
      <c r="AD42" s="66"/>
      <c r="AE42" s="66"/>
      <c r="AF42" s="66"/>
      <c r="AG42" s="66"/>
      <c r="AH42" s="66"/>
      <c r="AI42" s="66"/>
      <c r="AJ42" s="66"/>
      <c r="AK42" s="66"/>
      <c r="AL42" s="66"/>
      <c r="AM42" s="66"/>
    </row>
    <row r="43" spans="1:39" s="20" customFormat="1" ht="10.199999999999999">
      <c r="A43" s="191" t="s">
        <v>1231</v>
      </c>
      <c r="B43" s="493">
        <f>SUMIF('Clasificación 09.2022'!D:D,'CA EF'!A43,'Clasificación 09.2022'!G:G)</f>
        <v>14142273</v>
      </c>
      <c r="C43" s="491">
        <v>0</v>
      </c>
      <c r="D43" s="491">
        <v>0</v>
      </c>
      <c r="E43" s="491">
        <v>0</v>
      </c>
      <c r="F43" s="493">
        <f>+B43-E43+C43-D43</f>
        <v>14142273</v>
      </c>
      <c r="G43" s="79">
        <v>0</v>
      </c>
      <c r="H43" s="79">
        <v>0</v>
      </c>
      <c r="I43" s="79">
        <v>0</v>
      </c>
      <c r="J43" s="79">
        <v>0</v>
      </c>
      <c r="K43" s="196">
        <v>0</v>
      </c>
      <c r="L43" s="79">
        <v>0</v>
      </c>
      <c r="M43" s="79">
        <v>0</v>
      </c>
      <c r="N43" s="79">
        <f>-F43</f>
        <v>-14142273</v>
      </c>
      <c r="O43" s="79">
        <v>0</v>
      </c>
      <c r="P43" s="79">
        <v>0</v>
      </c>
      <c r="Q43" s="79">
        <v>0</v>
      </c>
      <c r="R43" s="79">
        <v>0</v>
      </c>
      <c r="S43" s="79">
        <v>0</v>
      </c>
      <c r="T43" s="79">
        <v>0</v>
      </c>
      <c r="U43" s="79">
        <v>0</v>
      </c>
      <c r="V43" s="79">
        <v>0</v>
      </c>
      <c r="W43" s="79">
        <v>0</v>
      </c>
      <c r="X43" s="79">
        <v>0</v>
      </c>
      <c r="Y43" s="79">
        <v>0</v>
      </c>
      <c r="Z43" s="80">
        <f t="shared" si="1"/>
        <v>0</v>
      </c>
      <c r="AA43" s="21"/>
      <c r="AB43" s="21"/>
      <c r="AC43" s="21"/>
      <c r="AD43" s="21"/>
      <c r="AE43" s="21"/>
      <c r="AF43" s="21"/>
      <c r="AG43" s="21"/>
      <c r="AH43" s="21"/>
      <c r="AI43" s="21"/>
      <c r="AJ43" s="21"/>
      <c r="AK43" s="21"/>
      <c r="AL43" s="21"/>
      <c r="AM43" s="21"/>
    </row>
    <row r="44" spans="1:39" s="20" customFormat="1" ht="10.199999999999999">
      <c r="A44" s="191" t="s">
        <v>603</v>
      </c>
      <c r="B44" s="493">
        <f>SUMIF('Clasificación 09.2022'!D:D,'CA EF'!A44,'Clasificación 09.2022'!G:G)</f>
        <v>144358552</v>
      </c>
      <c r="C44" s="491">
        <v>0</v>
      </c>
      <c r="D44" s="491">
        <v>0</v>
      </c>
      <c r="E44" s="491">
        <v>85896720</v>
      </c>
      <c r="F44" s="493">
        <f t="shared" si="0"/>
        <v>58461832</v>
      </c>
      <c r="G44" s="79">
        <v>0</v>
      </c>
      <c r="H44" s="79">
        <v>0</v>
      </c>
      <c r="I44" s="79">
        <v>0</v>
      </c>
      <c r="J44" s="79">
        <v>0</v>
      </c>
      <c r="K44" s="196">
        <v>0</v>
      </c>
      <c r="L44" s="79">
        <v>0</v>
      </c>
      <c r="M44" s="79">
        <v>0</v>
      </c>
      <c r="N44" s="79">
        <f>-F44</f>
        <v>-58461832</v>
      </c>
      <c r="O44" s="79">
        <v>0</v>
      </c>
      <c r="P44" s="79">
        <v>0</v>
      </c>
      <c r="Q44" s="79">
        <v>0</v>
      </c>
      <c r="R44" s="79">
        <v>0</v>
      </c>
      <c r="S44" s="79">
        <v>0</v>
      </c>
      <c r="T44" s="79">
        <v>0</v>
      </c>
      <c r="U44" s="79">
        <v>0</v>
      </c>
      <c r="V44" s="79">
        <v>0</v>
      </c>
      <c r="W44" s="79">
        <v>0</v>
      </c>
      <c r="X44" s="79">
        <v>0</v>
      </c>
      <c r="Y44" s="79">
        <v>0</v>
      </c>
      <c r="Z44" s="80">
        <f t="shared" si="1"/>
        <v>0</v>
      </c>
      <c r="AA44" s="21"/>
      <c r="AB44" s="21"/>
      <c r="AC44" s="21"/>
      <c r="AD44" s="21"/>
      <c r="AE44" s="21"/>
      <c r="AF44" s="21"/>
      <c r="AG44" s="21"/>
      <c r="AH44" s="21"/>
      <c r="AI44" s="21"/>
      <c r="AJ44" s="21"/>
      <c r="AK44" s="21"/>
      <c r="AL44" s="21"/>
      <c r="AM44" s="21"/>
    </row>
    <row r="45" spans="1:39" s="70" customFormat="1" ht="10.199999999999999">
      <c r="A45" s="71" t="s">
        <v>290</v>
      </c>
      <c r="B45" s="493">
        <f>+'Clasificación 09.2022'!$G$311</f>
        <v>-38805147</v>
      </c>
      <c r="C45" s="493">
        <f>+D177</f>
        <v>38805147</v>
      </c>
      <c r="D45" s="493">
        <v>0</v>
      </c>
      <c r="E45" s="491">
        <v>0</v>
      </c>
      <c r="F45" s="493">
        <f t="shared" si="0"/>
        <v>0</v>
      </c>
      <c r="G45" s="79">
        <v>0</v>
      </c>
      <c r="H45" s="79">
        <v>0</v>
      </c>
      <c r="I45" s="79">
        <v>0</v>
      </c>
      <c r="J45" s="79">
        <v>0</v>
      </c>
      <c r="K45" s="79">
        <v>0</v>
      </c>
      <c r="L45" s="79">
        <v>0</v>
      </c>
      <c r="M45" s="79">
        <v>0</v>
      </c>
      <c r="N45" s="79">
        <f>-F45</f>
        <v>0</v>
      </c>
      <c r="O45" s="79">
        <v>0</v>
      </c>
      <c r="P45" s="79">
        <v>0</v>
      </c>
      <c r="Q45" s="79">
        <v>0</v>
      </c>
      <c r="R45" s="79">
        <v>0</v>
      </c>
      <c r="S45" s="79">
        <v>0</v>
      </c>
      <c r="T45" s="79">
        <v>0</v>
      </c>
      <c r="U45" s="79">
        <v>0</v>
      </c>
      <c r="V45" s="79">
        <v>0</v>
      </c>
      <c r="W45" s="79">
        <v>0</v>
      </c>
      <c r="X45" s="79">
        <v>0</v>
      </c>
      <c r="Y45" s="79">
        <v>0</v>
      </c>
      <c r="Z45" s="80">
        <f t="shared" si="1"/>
        <v>0</v>
      </c>
      <c r="AA45" s="66"/>
      <c r="AB45" s="66"/>
      <c r="AC45" s="66"/>
      <c r="AD45" s="66"/>
      <c r="AE45" s="66"/>
      <c r="AF45" s="66"/>
      <c r="AG45" s="66"/>
      <c r="AH45" s="66"/>
      <c r="AI45" s="66"/>
      <c r="AJ45" s="66"/>
      <c r="AK45" s="66"/>
      <c r="AL45" s="66"/>
      <c r="AM45" s="66"/>
    </row>
    <row r="46" spans="1:39" s="20" customFormat="1" ht="10.199999999999999">
      <c r="A46" s="13" t="s">
        <v>213</v>
      </c>
      <c r="B46" s="493">
        <v>0</v>
      </c>
      <c r="C46" s="491">
        <v>0</v>
      </c>
      <c r="D46" s="491">
        <v>0</v>
      </c>
      <c r="E46" s="491">
        <v>0</v>
      </c>
      <c r="F46" s="493">
        <f t="shared" si="0"/>
        <v>0</v>
      </c>
      <c r="G46" s="79">
        <v>0</v>
      </c>
      <c r="H46" s="79">
        <v>0</v>
      </c>
      <c r="I46" s="79">
        <v>0</v>
      </c>
      <c r="J46" s="79">
        <v>0</v>
      </c>
      <c r="K46" s="79">
        <v>0</v>
      </c>
      <c r="L46" s="79">
        <v>0</v>
      </c>
      <c r="M46" s="79">
        <v>0</v>
      </c>
      <c r="N46" s="79">
        <v>0</v>
      </c>
      <c r="O46" s="79">
        <v>0</v>
      </c>
      <c r="P46" s="79">
        <v>0</v>
      </c>
      <c r="Q46" s="79">
        <v>0</v>
      </c>
      <c r="R46" s="79">
        <v>0</v>
      </c>
      <c r="S46" s="79">
        <v>0</v>
      </c>
      <c r="T46" s="79">
        <v>0</v>
      </c>
      <c r="U46" s="79">
        <v>0</v>
      </c>
      <c r="V46" s="79">
        <v>0</v>
      </c>
      <c r="W46" s="79">
        <v>0</v>
      </c>
      <c r="X46" s="79">
        <v>0</v>
      </c>
      <c r="Y46" s="79">
        <v>0</v>
      </c>
      <c r="Z46" s="80">
        <f t="shared" si="1"/>
        <v>0</v>
      </c>
      <c r="AA46" s="21"/>
      <c r="AB46" s="21"/>
      <c r="AC46" s="21"/>
      <c r="AD46" s="21"/>
      <c r="AE46" s="21"/>
      <c r="AF46" s="21"/>
      <c r="AG46" s="21"/>
      <c r="AH46" s="21"/>
      <c r="AI46" s="21"/>
      <c r="AJ46" s="21"/>
      <c r="AK46" s="21"/>
      <c r="AL46" s="21"/>
      <c r="AM46" s="21"/>
    </row>
    <row r="47" spans="1:39" s="20" customFormat="1" ht="10.199999999999999">
      <c r="A47" s="13" t="s">
        <v>214</v>
      </c>
      <c r="B47" s="493">
        <v>0</v>
      </c>
      <c r="C47" s="491">
        <v>0</v>
      </c>
      <c r="D47" s="491">
        <v>0</v>
      </c>
      <c r="E47" s="491">
        <v>0</v>
      </c>
      <c r="F47" s="493">
        <f t="shared" si="0"/>
        <v>0</v>
      </c>
      <c r="G47" s="79">
        <v>0</v>
      </c>
      <c r="H47" s="79">
        <v>0</v>
      </c>
      <c r="I47" s="79">
        <v>0</v>
      </c>
      <c r="J47" s="79">
        <v>0</v>
      </c>
      <c r="K47" s="79">
        <v>0</v>
      </c>
      <c r="L47" s="79">
        <v>0</v>
      </c>
      <c r="M47" s="79">
        <v>0</v>
      </c>
      <c r="N47" s="79">
        <v>0</v>
      </c>
      <c r="O47" s="79">
        <v>0</v>
      </c>
      <c r="P47" s="79">
        <v>0</v>
      </c>
      <c r="Q47" s="79">
        <v>0</v>
      </c>
      <c r="R47" s="79">
        <v>0</v>
      </c>
      <c r="S47" s="79">
        <v>0</v>
      </c>
      <c r="T47" s="79">
        <v>0</v>
      </c>
      <c r="U47" s="79">
        <v>0</v>
      </c>
      <c r="V47" s="79">
        <v>0</v>
      </c>
      <c r="W47" s="79">
        <v>0</v>
      </c>
      <c r="X47" s="79">
        <v>0</v>
      </c>
      <c r="Y47" s="79">
        <v>0</v>
      </c>
      <c r="Z47" s="80">
        <f t="shared" si="1"/>
        <v>0</v>
      </c>
      <c r="AA47" s="21"/>
      <c r="AB47" s="21"/>
      <c r="AC47" s="21"/>
      <c r="AD47" s="21"/>
      <c r="AE47" s="21"/>
      <c r="AF47" s="21"/>
      <c r="AG47" s="21"/>
      <c r="AH47" s="21"/>
      <c r="AI47" s="21"/>
      <c r="AJ47" s="21"/>
      <c r="AK47" s="21"/>
      <c r="AL47" s="21"/>
      <c r="AM47" s="21"/>
    </row>
    <row r="48" spans="1:39" s="70" customFormat="1" ht="10.199999999999999">
      <c r="A48" s="191" t="s">
        <v>606</v>
      </c>
      <c r="B48" s="493">
        <f>SUMIF('Clasificación 09.2022'!D:D,'CA EF'!A48,'Clasificación 09.2022'!G:G)</f>
        <v>206960777</v>
      </c>
      <c r="C48" s="493">
        <v>0</v>
      </c>
      <c r="D48" s="493">
        <v>0</v>
      </c>
      <c r="E48" s="491">
        <v>206960777</v>
      </c>
      <c r="F48" s="493">
        <f t="shared" si="0"/>
        <v>0</v>
      </c>
      <c r="G48" s="79">
        <v>0</v>
      </c>
      <c r="H48" s="79">
        <v>0</v>
      </c>
      <c r="I48" s="79">
        <v>0</v>
      </c>
      <c r="J48" s="79">
        <v>0</v>
      </c>
      <c r="K48" s="195">
        <v>0</v>
      </c>
      <c r="L48" s="79">
        <v>0</v>
      </c>
      <c r="M48" s="79">
        <v>0</v>
      </c>
      <c r="N48" s="79">
        <f>-F48</f>
        <v>0</v>
      </c>
      <c r="O48" s="79">
        <v>0</v>
      </c>
      <c r="P48" s="79">
        <v>0</v>
      </c>
      <c r="Q48" s="79">
        <v>0</v>
      </c>
      <c r="R48" s="79">
        <v>0</v>
      </c>
      <c r="S48" s="79">
        <v>0</v>
      </c>
      <c r="T48" s="79">
        <v>0</v>
      </c>
      <c r="U48" s="79">
        <v>0</v>
      </c>
      <c r="V48" s="79">
        <v>0</v>
      </c>
      <c r="W48" s="79">
        <v>0</v>
      </c>
      <c r="X48" s="79">
        <v>0</v>
      </c>
      <c r="Y48" s="79">
        <v>0</v>
      </c>
      <c r="Z48" s="80">
        <f t="shared" si="1"/>
        <v>0</v>
      </c>
      <c r="AA48" s="66"/>
      <c r="AB48" s="66"/>
      <c r="AC48" s="66"/>
      <c r="AD48" s="66"/>
      <c r="AE48" s="66"/>
      <c r="AF48" s="66"/>
      <c r="AG48" s="66"/>
      <c r="AH48" s="66"/>
      <c r="AI48" s="66"/>
      <c r="AJ48" s="66"/>
      <c r="AK48" s="66"/>
      <c r="AL48" s="66"/>
      <c r="AM48" s="66"/>
    </row>
    <row r="49" spans="1:39" s="70" customFormat="1" ht="10.199999999999999">
      <c r="A49" s="71" t="s">
        <v>290</v>
      </c>
      <c r="B49" s="493">
        <f>+'Clasificación 09.2022'!$G$314</f>
        <v>-12884508</v>
      </c>
      <c r="C49" s="493">
        <f>+D178</f>
        <v>12884508</v>
      </c>
      <c r="D49" s="493">
        <v>0</v>
      </c>
      <c r="E49" s="491">
        <v>0</v>
      </c>
      <c r="F49" s="493">
        <f t="shared" si="0"/>
        <v>0</v>
      </c>
      <c r="G49" s="79">
        <v>0</v>
      </c>
      <c r="H49" s="79">
        <v>0</v>
      </c>
      <c r="I49" s="79">
        <v>0</v>
      </c>
      <c r="J49" s="79">
        <v>0</v>
      </c>
      <c r="K49" s="79">
        <f>-F49</f>
        <v>0</v>
      </c>
      <c r="L49" s="79">
        <v>0</v>
      </c>
      <c r="M49" s="79">
        <v>0</v>
      </c>
      <c r="N49" s="79">
        <v>0</v>
      </c>
      <c r="O49" s="79">
        <v>0</v>
      </c>
      <c r="P49" s="79">
        <v>0</v>
      </c>
      <c r="Q49" s="79">
        <v>0</v>
      </c>
      <c r="R49" s="79">
        <v>0</v>
      </c>
      <c r="S49" s="79">
        <v>0</v>
      </c>
      <c r="T49" s="79">
        <v>0</v>
      </c>
      <c r="U49" s="79">
        <v>0</v>
      </c>
      <c r="V49" s="79">
        <v>0</v>
      </c>
      <c r="W49" s="79">
        <v>0</v>
      </c>
      <c r="X49" s="79">
        <v>0</v>
      </c>
      <c r="Y49" s="79">
        <v>0</v>
      </c>
      <c r="Z49" s="80">
        <f t="shared" si="1"/>
        <v>0</v>
      </c>
      <c r="AA49" s="66"/>
      <c r="AB49" s="66"/>
      <c r="AC49" s="66"/>
      <c r="AD49" s="66"/>
      <c r="AE49" s="66"/>
      <c r="AF49" s="66"/>
      <c r="AG49" s="66"/>
      <c r="AH49" s="66"/>
      <c r="AI49" s="66"/>
      <c r="AJ49" s="66"/>
      <c r="AK49" s="66"/>
      <c r="AL49" s="66"/>
      <c r="AM49" s="66"/>
    </row>
    <row r="50" spans="1:39" s="70" customFormat="1" ht="10.199999999999999">
      <c r="A50" s="13" t="s">
        <v>240</v>
      </c>
      <c r="B50" s="493">
        <v>0</v>
      </c>
      <c r="C50" s="493">
        <v>0</v>
      </c>
      <c r="D50" s="493">
        <v>0</v>
      </c>
      <c r="E50" s="491">
        <v>0</v>
      </c>
      <c r="F50" s="493">
        <f t="shared" si="0"/>
        <v>0</v>
      </c>
      <c r="G50" s="79">
        <v>0</v>
      </c>
      <c r="H50" s="79">
        <v>0</v>
      </c>
      <c r="I50" s="79">
        <v>0</v>
      </c>
      <c r="J50" s="79">
        <v>0</v>
      </c>
      <c r="K50" s="79">
        <v>0</v>
      </c>
      <c r="L50" s="79">
        <v>0</v>
      </c>
      <c r="M50" s="79">
        <v>0</v>
      </c>
      <c r="N50" s="79">
        <v>0</v>
      </c>
      <c r="O50" s="79">
        <v>0</v>
      </c>
      <c r="P50" s="79">
        <v>0</v>
      </c>
      <c r="Q50" s="79">
        <v>0</v>
      </c>
      <c r="R50" s="79">
        <v>0</v>
      </c>
      <c r="S50" s="79">
        <v>0</v>
      </c>
      <c r="T50" s="79">
        <v>0</v>
      </c>
      <c r="U50" s="79">
        <v>0</v>
      </c>
      <c r="V50" s="79">
        <v>0</v>
      </c>
      <c r="W50" s="79">
        <v>0</v>
      </c>
      <c r="X50" s="79">
        <v>0</v>
      </c>
      <c r="Y50" s="79">
        <v>0</v>
      </c>
      <c r="Z50" s="80">
        <f t="shared" si="1"/>
        <v>0</v>
      </c>
      <c r="AA50" s="66"/>
      <c r="AB50" s="66"/>
      <c r="AC50" s="66"/>
      <c r="AD50" s="66"/>
      <c r="AE50" s="66"/>
      <c r="AF50" s="66"/>
      <c r="AG50" s="66"/>
      <c r="AH50" s="66"/>
      <c r="AI50" s="66"/>
      <c r="AJ50" s="66"/>
      <c r="AK50" s="66"/>
      <c r="AL50" s="66"/>
      <c r="AM50" s="66"/>
    </row>
    <row r="51" spans="1:39" s="70" customFormat="1" ht="10.199999999999999">
      <c r="A51" s="13" t="s">
        <v>241</v>
      </c>
      <c r="B51" s="493">
        <v>0</v>
      </c>
      <c r="C51" s="493">
        <v>0</v>
      </c>
      <c r="D51" s="493">
        <v>0</v>
      </c>
      <c r="E51" s="491">
        <v>0</v>
      </c>
      <c r="F51" s="493">
        <f t="shared" si="0"/>
        <v>0</v>
      </c>
      <c r="G51" s="79">
        <v>0</v>
      </c>
      <c r="H51" s="79">
        <v>0</v>
      </c>
      <c r="I51" s="79">
        <v>0</v>
      </c>
      <c r="J51" s="79">
        <v>0</v>
      </c>
      <c r="K51" s="79">
        <v>0</v>
      </c>
      <c r="L51" s="79">
        <v>0</v>
      </c>
      <c r="M51" s="79">
        <v>0</v>
      </c>
      <c r="N51" s="79">
        <v>0</v>
      </c>
      <c r="O51" s="79">
        <v>0</v>
      </c>
      <c r="P51" s="79">
        <v>0</v>
      </c>
      <c r="Q51" s="79">
        <v>0</v>
      </c>
      <c r="R51" s="79">
        <v>0</v>
      </c>
      <c r="S51" s="79">
        <v>0</v>
      </c>
      <c r="T51" s="79">
        <v>0</v>
      </c>
      <c r="U51" s="79">
        <v>0</v>
      </c>
      <c r="V51" s="79">
        <v>0</v>
      </c>
      <c r="W51" s="79">
        <v>0</v>
      </c>
      <c r="X51" s="79">
        <v>0</v>
      </c>
      <c r="Y51" s="79">
        <v>0</v>
      </c>
      <c r="Z51" s="80">
        <f t="shared" si="1"/>
        <v>0</v>
      </c>
      <c r="AA51" s="66"/>
      <c r="AB51" s="66"/>
      <c r="AC51" s="66"/>
      <c r="AD51" s="66"/>
      <c r="AE51" s="66"/>
      <c r="AF51" s="66"/>
      <c r="AG51" s="66"/>
      <c r="AH51" s="66"/>
      <c r="AI51" s="66"/>
      <c r="AJ51" s="66"/>
      <c r="AK51" s="66"/>
      <c r="AL51" s="66"/>
      <c r="AM51" s="66"/>
    </row>
    <row r="52" spans="1:39" s="70" customFormat="1" ht="10.199999999999999">
      <c r="A52" s="71" t="s">
        <v>242</v>
      </c>
      <c r="B52" s="493">
        <f>SUMIF('Clasificación 09.2022'!D:D,'CA EF'!A52,'Clasificación 09.2022'!G:G)</f>
        <v>0</v>
      </c>
      <c r="C52" s="493">
        <v>0</v>
      </c>
      <c r="D52" s="493">
        <v>0</v>
      </c>
      <c r="E52" s="491">
        <v>0</v>
      </c>
      <c r="F52" s="493">
        <f t="shared" si="0"/>
        <v>0</v>
      </c>
      <c r="G52" s="79">
        <v>0</v>
      </c>
      <c r="H52" s="79">
        <v>0</v>
      </c>
      <c r="I52" s="79">
        <v>0</v>
      </c>
      <c r="J52" s="79">
        <v>0</v>
      </c>
      <c r="K52" s="79">
        <v>0</v>
      </c>
      <c r="L52" s="79">
        <v>0</v>
      </c>
      <c r="M52" s="79">
        <v>0</v>
      </c>
      <c r="N52" s="79">
        <v>0</v>
      </c>
      <c r="O52" s="79">
        <v>0</v>
      </c>
      <c r="P52" s="79">
        <v>0</v>
      </c>
      <c r="Q52" s="79">
        <v>0</v>
      </c>
      <c r="R52" s="79">
        <v>0</v>
      </c>
      <c r="S52" s="79">
        <v>0</v>
      </c>
      <c r="T52" s="79">
        <v>0</v>
      </c>
      <c r="U52" s="79">
        <v>0</v>
      </c>
      <c r="V52" s="79">
        <v>0</v>
      </c>
      <c r="W52" s="79">
        <v>0</v>
      </c>
      <c r="X52" s="79">
        <v>0</v>
      </c>
      <c r="Y52" s="79">
        <v>0</v>
      </c>
      <c r="Z52" s="80">
        <f t="shared" si="1"/>
        <v>0</v>
      </c>
      <c r="AA52" s="66"/>
      <c r="AB52" s="66"/>
      <c r="AC52" s="66"/>
      <c r="AD52" s="66"/>
      <c r="AE52" s="66"/>
      <c r="AF52" s="66"/>
      <c r="AG52" s="66"/>
      <c r="AH52" s="66"/>
      <c r="AI52" s="66"/>
      <c r="AJ52" s="66"/>
      <c r="AK52" s="66"/>
      <c r="AL52" s="66"/>
      <c r="AM52" s="66"/>
    </row>
    <row r="53" spans="1:39" s="70" customFormat="1" ht="10.199999999999999">
      <c r="A53" s="71" t="s">
        <v>290</v>
      </c>
      <c r="B53" s="493">
        <f>+'Clasificación 09.2022'!$G$44</f>
        <v>0</v>
      </c>
      <c r="C53" s="493">
        <v>0</v>
      </c>
      <c r="D53" s="493">
        <v>0</v>
      </c>
      <c r="E53" s="491">
        <v>0</v>
      </c>
      <c r="F53" s="493">
        <f t="shared" si="0"/>
        <v>0</v>
      </c>
      <c r="G53" s="79">
        <v>0</v>
      </c>
      <c r="H53" s="79">
        <v>0</v>
      </c>
      <c r="I53" s="79">
        <v>0</v>
      </c>
      <c r="J53" s="79">
        <v>0</v>
      </c>
      <c r="K53" s="79">
        <v>0</v>
      </c>
      <c r="L53" s="79">
        <v>0</v>
      </c>
      <c r="M53" s="79">
        <v>0</v>
      </c>
      <c r="N53" s="79">
        <f>-F53</f>
        <v>0</v>
      </c>
      <c r="O53" s="79">
        <v>0</v>
      </c>
      <c r="P53" s="79">
        <v>0</v>
      </c>
      <c r="Q53" s="79">
        <v>0</v>
      </c>
      <c r="R53" s="79">
        <v>0</v>
      </c>
      <c r="S53" s="79">
        <v>0</v>
      </c>
      <c r="T53" s="79">
        <v>0</v>
      </c>
      <c r="U53" s="79">
        <v>0</v>
      </c>
      <c r="V53" s="79">
        <v>0</v>
      </c>
      <c r="W53" s="79">
        <v>0</v>
      </c>
      <c r="X53" s="79">
        <v>0</v>
      </c>
      <c r="Y53" s="79">
        <v>0</v>
      </c>
      <c r="Z53" s="80">
        <f t="shared" si="1"/>
        <v>0</v>
      </c>
      <c r="AA53" s="66"/>
      <c r="AB53" s="66"/>
      <c r="AC53" s="66"/>
      <c r="AD53" s="66"/>
      <c r="AE53" s="66"/>
      <c r="AF53" s="66"/>
      <c r="AG53" s="66"/>
      <c r="AH53" s="66"/>
      <c r="AI53" s="66"/>
      <c r="AJ53" s="66"/>
      <c r="AK53" s="66"/>
      <c r="AL53" s="66"/>
      <c r="AM53" s="66"/>
    </row>
    <row r="54" spans="1:39" s="20" customFormat="1" ht="10.199999999999999">
      <c r="A54" s="77" t="s">
        <v>21</v>
      </c>
      <c r="B54" s="494">
        <f>SUM(B4:B53)</f>
        <v>6413233745</v>
      </c>
      <c r="C54" s="494"/>
      <c r="D54" s="494"/>
      <c r="E54" s="494">
        <f>SUM(E4:E53)</f>
        <v>3425316505</v>
      </c>
      <c r="F54" s="494"/>
      <c r="G54" s="197"/>
      <c r="H54" s="197"/>
      <c r="I54" s="197"/>
      <c r="J54" s="197"/>
      <c r="K54" s="197"/>
      <c r="L54" s="197"/>
      <c r="M54" s="197"/>
      <c r="N54" s="197"/>
      <c r="O54" s="197"/>
      <c r="P54" s="197"/>
      <c r="Q54" s="197"/>
      <c r="R54" s="197"/>
      <c r="S54" s="197"/>
      <c r="T54" s="197"/>
      <c r="U54" s="197"/>
      <c r="V54" s="197"/>
      <c r="W54" s="197"/>
      <c r="X54" s="197"/>
      <c r="Y54" s="197"/>
      <c r="Z54" s="34"/>
      <c r="AA54" s="21"/>
      <c r="AB54" s="21"/>
      <c r="AC54" s="21"/>
      <c r="AD54" s="21"/>
      <c r="AE54" s="21"/>
      <c r="AF54" s="21"/>
      <c r="AG54" s="21"/>
      <c r="AH54" s="21"/>
      <c r="AI54" s="21"/>
      <c r="AJ54" s="21"/>
      <c r="AK54" s="21"/>
      <c r="AL54" s="21"/>
      <c r="AM54" s="21"/>
    </row>
    <row r="55" spans="1:39" s="20" customFormat="1" ht="10.199999999999999">
      <c r="A55" s="13"/>
      <c r="B55" s="491"/>
      <c r="C55" s="491"/>
      <c r="D55" s="491"/>
      <c r="E55" s="491"/>
      <c r="F55" s="491"/>
      <c r="G55" s="73"/>
      <c r="H55" s="73"/>
      <c r="I55" s="73"/>
      <c r="J55" s="73"/>
      <c r="K55" s="73"/>
      <c r="L55" s="73"/>
      <c r="M55" s="73"/>
      <c r="N55" s="73"/>
      <c r="O55" s="73"/>
      <c r="P55" s="73"/>
      <c r="Q55" s="73"/>
      <c r="R55" s="73"/>
      <c r="S55" s="73"/>
      <c r="T55" s="73"/>
      <c r="U55" s="73"/>
      <c r="V55" s="73"/>
      <c r="W55" s="73"/>
      <c r="X55" s="73"/>
      <c r="Y55" s="73"/>
      <c r="Z55" s="72"/>
      <c r="AA55" s="21"/>
      <c r="AB55" s="21"/>
      <c r="AC55" s="21"/>
      <c r="AD55" s="21"/>
      <c r="AE55" s="21"/>
      <c r="AF55" s="21"/>
      <c r="AG55" s="21"/>
      <c r="AH55" s="21"/>
      <c r="AI55" s="21"/>
      <c r="AJ55" s="21"/>
      <c r="AK55" s="21"/>
      <c r="AL55" s="21"/>
      <c r="AM55" s="21"/>
    </row>
    <row r="56" spans="1:39" s="20" customFormat="1" ht="10.199999999999999">
      <c r="A56" s="13" t="s">
        <v>8</v>
      </c>
      <c r="B56" s="491"/>
      <c r="C56" s="491"/>
      <c r="D56" s="491"/>
      <c r="E56" s="491"/>
      <c r="F56" s="493"/>
      <c r="G56" s="73"/>
      <c r="H56" s="73"/>
      <c r="I56" s="73"/>
      <c r="J56" s="73"/>
      <c r="K56" s="73"/>
      <c r="L56" s="73"/>
      <c r="M56" s="73"/>
      <c r="N56" s="73"/>
      <c r="O56" s="73"/>
      <c r="P56" s="73"/>
      <c r="Q56" s="73"/>
      <c r="R56" s="73"/>
      <c r="S56" s="73"/>
      <c r="T56" s="73"/>
      <c r="U56" s="73"/>
      <c r="V56" s="73"/>
      <c r="W56" s="73"/>
      <c r="X56" s="73"/>
      <c r="Y56" s="73"/>
      <c r="Z56" s="80"/>
      <c r="AA56" s="21"/>
      <c r="AB56" s="21"/>
      <c r="AC56" s="21"/>
      <c r="AD56" s="21"/>
      <c r="AE56" s="21"/>
      <c r="AF56" s="21"/>
      <c r="AG56" s="21"/>
      <c r="AH56" s="21"/>
      <c r="AI56" s="21"/>
      <c r="AJ56" s="21"/>
      <c r="AK56" s="21"/>
      <c r="AL56" s="21"/>
      <c r="AM56" s="21"/>
    </row>
    <row r="57" spans="1:39" s="20" customFormat="1" ht="10.199999999999999">
      <c r="A57" s="13" t="s">
        <v>9</v>
      </c>
      <c r="B57" s="491">
        <v>0</v>
      </c>
      <c r="C57" s="491">
        <v>0</v>
      </c>
      <c r="D57" s="491">
        <v>0</v>
      </c>
      <c r="E57" s="491">
        <v>0</v>
      </c>
      <c r="F57" s="493">
        <f t="shared" ref="F57:F90" si="3">+E57-B57+C57-D57</f>
        <v>0</v>
      </c>
      <c r="G57" s="36">
        <v>0</v>
      </c>
      <c r="H57" s="36">
        <v>0</v>
      </c>
      <c r="I57" s="36">
        <v>0</v>
      </c>
      <c r="J57" s="36">
        <v>0</v>
      </c>
      <c r="K57" s="36">
        <v>0</v>
      </c>
      <c r="L57" s="36">
        <v>0</v>
      </c>
      <c r="M57" s="36">
        <v>0</v>
      </c>
      <c r="N57" s="36">
        <v>0</v>
      </c>
      <c r="O57" s="36">
        <v>0</v>
      </c>
      <c r="P57" s="36">
        <v>0</v>
      </c>
      <c r="Q57" s="36">
        <v>0</v>
      </c>
      <c r="R57" s="36">
        <v>0</v>
      </c>
      <c r="S57" s="36">
        <v>0</v>
      </c>
      <c r="T57" s="36">
        <v>0</v>
      </c>
      <c r="U57" s="36">
        <v>0</v>
      </c>
      <c r="V57" s="36">
        <v>0</v>
      </c>
      <c r="W57" s="36">
        <v>0</v>
      </c>
      <c r="X57" s="36">
        <v>0</v>
      </c>
      <c r="Y57" s="36">
        <v>0</v>
      </c>
      <c r="Z57" s="80">
        <f t="shared" si="1"/>
        <v>0</v>
      </c>
      <c r="AA57" s="21"/>
      <c r="AB57" s="21"/>
      <c r="AC57" s="21"/>
      <c r="AD57" s="21"/>
      <c r="AE57" s="21"/>
      <c r="AF57" s="21"/>
      <c r="AG57" s="21"/>
      <c r="AH57" s="21"/>
      <c r="AI57" s="21"/>
      <c r="AJ57" s="21"/>
      <c r="AK57" s="21"/>
      <c r="AL57" s="21"/>
      <c r="AM57" s="21"/>
    </row>
    <row r="58" spans="1:39" s="20" customFormat="1" ht="10.199999999999999">
      <c r="A58" s="13" t="s">
        <v>148</v>
      </c>
      <c r="B58" s="491">
        <v>0</v>
      </c>
      <c r="C58" s="491">
        <v>0</v>
      </c>
      <c r="D58" s="491">
        <v>0</v>
      </c>
      <c r="E58" s="491">
        <v>0</v>
      </c>
      <c r="F58" s="493">
        <f t="shared" si="3"/>
        <v>0</v>
      </c>
      <c r="G58" s="73">
        <v>0</v>
      </c>
      <c r="H58" s="73">
        <v>0</v>
      </c>
      <c r="I58" s="73">
        <v>0</v>
      </c>
      <c r="J58" s="73">
        <v>0</v>
      </c>
      <c r="K58" s="73">
        <v>0</v>
      </c>
      <c r="L58" s="73">
        <v>0</v>
      </c>
      <c r="M58" s="73">
        <v>0</v>
      </c>
      <c r="N58" s="73">
        <v>0</v>
      </c>
      <c r="O58" s="73">
        <v>0</v>
      </c>
      <c r="P58" s="73">
        <v>0</v>
      </c>
      <c r="Q58" s="73">
        <v>0</v>
      </c>
      <c r="R58" s="73">
        <v>0</v>
      </c>
      <c r="S58" s="73">
        <v>0</v>
      </c>
      <c r="T58" s="73">
        <v>0</v>
      </c>
      <c r="U58" s="73">
        <v>0</v>
      </c>
      <c r="V58" s="73">
        <v>0</v>
      </c>
      <c r="W58" s="73">
        <v>0</v>
      </c>
      <c r="X58" s="73">
        <v>0</v>
      </c>
      <c r="Y58" s="73">
        <v>0</v>
      </c>
      <c r="Z58" s="80">
        <f t="shared" si="1"/>
        <v>0</v>
      </c>
      <c r="AA58" s="21"/>
      <c r="AB58" s="21"/>
      <c r="AC58" s="21"/>
      <c r="AD58" s="21"/>
      <c r="AE58" s="21"/>
      <c r="AF58" s="21"/>
      <c r="AG58" s="21"/>
      <c r="AH58" s="21"/>
      <c r="AI58" s="21"/>
      <c r="AJ58" s="21"/>
      <c r="AK58" s="21"/>
      <c r="AL58" s="21"/>
      <c r="AM58" s="21"/>
    </row>
    <row r="59" spans="1:39" s="20" customFormat="1" ht="10.199999999999999">
      <c r="A59" s="13" t="s">
        <v>929</v>
      </c>
      <c r="B59" s="491">
        <v>0</v>
      </c>
      <c r="C59" s="491">
        <v>0</v>
      </c>
      <c r="D59" s="491">
        <v>0</v>
      </c>
      <c r="E59" s="491">
        <v>0</v>
      </c>
      <c r="F59" s="493">
        <f t="shared" si="3"/>
        <v>0</v>
      </c>
      <c r="G59" s="73">
        <v>0</v>
      </c>
      <c r="H59" s="73">
        <v>0</v>
      </c>
      <c r="I59" s="73">
        <v>0</v>
      </c>
      <c r="J59" s="73">
        <v>0</v>
      </c>
      <c r="K59" s="73">
        <v>0</v>
      </c>
      <c r="L59" s="73">
        <v>0</v>
      </c>
      <c r="M59" s="73">
        <v>0</v>
      </c>
      <c r="N59" s="73">
        <v>0</v>
      </c>
      <c r="O59" s="73">
        <v>0</v>
      </c>
      <c r="P59" s="73">
        <v>0</v>
      </c>
      <c r="Q59" s="73">
        <v>0</v>
      </c>
      <c r="R59" s="73">
        <v>0</v>
      </c>
      <c r="S59" s="73">
        <v>0</v>
      </c>
      <c r="T59" s="73">
        <v>0</v>
      </c>
      <c r="U59" s="73">
        <v>0</v>
      </c>
      <c r="V59" s="73">
        <v>0</v>
      </c>
      <c r="W59" s="73">
        <v>0</v>
      </c>
      <c r="X59" s="73">
        <v>0</v>
      </c>
      <c r="Y59" s="73">
        <v>0</v>
      </c>
      <c r="Z59" s="80">
        <f t="shared" si="1"/>
        <v>0</v>
      </c>
      <c r="AA59" s="21"/>
      <c r="AB59" s="21"/>
      <c r="AC59" s="21"/>
      <c r="AD59" s="21"/>
      <c r="AE59" s="21"/>
      <c r="AF59" s="21"/>
      <c r="AG59" s="21"/>
      <c r="AH59" s="21"/>
      <c r="AI59" s="21"/>
      <c r="AJ59" s="21"/>
      <c r="AK59" s="21"/>
      <c r="AL59" s="21"/>
      <c r="AM59" s="21"/>
    </row>
    <row r="60" spans="1:39" s="20" customFormat="1" ht="10.199999999999999">
      <c r="A60" s="191" t="s">
        <v>621</v>
      </c>
      <c r="B60" s="493">
        <f>+'Clasificación 09.2022'!G322</f>
        <v>50000</v>
      </c>
      <c r="C60" s="491">
        <v>0</v>
      </c>
      <c r="D60" s="491">
        <v>0</v>
      </c>
      <c r="E60" s="491">
        <v>50000</v>
      </c>
      <c r="F60" s="493">
        <f t="shared" si="3"/>
        <v>0</v>
      </c>
      <c r="G60" s="73">
        <v>0</v>
      </c>
      <c r="H60" s="73">
        <v>0</v>
      </c>
      <c r="I60" s="73">
        <v>0</v>
      </c>
      <c r="J60" s="73">
        <v>0</v>
      </c>
      <c r="K60" s="73">
        <f>-F60</f>
        <v>0</v>
      </c>
      <c r="L60" s="73">
        <v>0</v>
      </c>
      <c r="M60" s="73">
        <v>0</v>
      </c>
      <c r="N60" s="79">
        <v>0</v>
      </c>
      <c r="O60" s="73">
        <v>0</v>
      </c>
      <c r="P60" s="73">
        <v>0</v>
      </c>
      <c r="Q60" s="73">
        <v>0</v>
      </c>
      <c r="R60" s="73">
        <v>0</v>
      </c>
      <c r="S60" s="73">
        <v>0</v>
      </c>
      <c r="T60" s="73">
        <v>0</v>
      </c>
      <c r="U60" s="73">
        <v>0</v>
      </c>
      <c r="V60" s="73">
        <v>0</v>
      </c>
      <c r="W60" s="73">
        <v>0</v>
      </c>
      <c r="X60" s="73">
        <v>0</v>
      </c>
      <c r="Y60" s="73">
        <v>0</v>
      </c>
      <c r="Z60" s="80">
        <f t="shared" si="1"/>
        <v>0</v>
      </c>
      <c r="AA60" s="21"/>
      <c r="AB60" s="21"/>
      <c r="AC60" s="21"/>
      <c r="AD60" s="21"/>
      <c r="AE60" s="21"/>
      <c r="AF60" s="21"/>
      <c r="AG60" s="21"/>
      <c r="AH60" s="21"/>
      <c r="AI60" s="21"/>
      <c r="AJ60" s="21"/>
      <c r="AK60" s="21"/>
      <c r="AL60" s="21"/>
      <c r="AM60" s="21"/>
    </row>
    <row r="61" spans="1:39" s="20" customFormat="1" ht="10.199999999999999">
      <c r="A61" s="13" t="s">
        <v>149</v>
      </c>
      <c r="B61" s="491">
        <v>0</v>
      </c>
      <c r="C61" s="491">
        <v>0</v>
      </c>
      <c r="D61" s="491">
        <v>0</v>
      </c>
      <c r="E61" s="491">
        <v>0</v>
      </c>
      <c r="F61" s="493">
        <f t="shared" si="3"/>
        <v>0</v>
      </c>
      <c r="G61" s="36">
        <v>0</v>
      </c>
      <c r="H61" s="36">
        <v>0</v>
      </c>
      <c r="I61" s="36">
        <v>0</v>
      </c>
      <c r="J61" s="36">
        <v>0</v>
      </c>
      <c r="K61" s="36">
        <v>0</v>
      </c>
      <c r="L61" s="36">
        <v>0</v>
      </c>
      <c r="M61" s="36">
        <v>0</v>
      </c>
      <c r="N61" s="36">
        <v>0</v>
      </c>
      <c r="O61" s="36">
        <v>0</v>
      </c>
      <c r="P61" s="36">
        <v>0</v>
      </c>
      <c r="Q61" s="36">
        <v>0</v>
      </c>
      <c r="R61" s="36">
        <v>0</v>
      </c>
      <c r="S61" s="36">
        <v>0</v>
      </c>
      <c r="T61" s="36">
        <v>0</v>
      </c>
      <c r="U61" s="36">
        <v>0</v>
      </c>
      <c r="V61" s="36">
        <v>0</v>
      </c>
      <c r="W61" s="36">
        <v>0</v>
      </c>
      <c r="X61" s="36">
        <v>0</v>
      </c>
      <c r="Y61" s="36">
        <v>0</v>
      </c>
      <c r="Z61" s="80">
        <f t="shared" si="1"/>
        <v>0</v>
      </c>
      <c r="AA61" s="21"/>
      <c r="AB61" s="21"/>
      <c r="AC61" s="21"/>
      <c r="AD61" s="21"/>
      <c r="AE61" s="21"/>
      <c r="AF61" s="21"/>
      <c r="AG61" s="21"/>
      <c r="AH61" s="21"/>
      <c r="AI61" s="21"/>
      <c r="AJ61" s="21"/>
      <c r="AK61" s="21"/>
      <c r="AL61" s="21"/>
      <c r="AM61" s="21"/>
    </row>
    <row r="62" spans="1:39" s="70" customFormat="1" ht="12.75" customHeight="1">
      <c r="A62" s="191" t="s">
        <v>637</v>
      </c>
      <c r="B62" s="493">
        <f>SUMIF('Clasificación 09.2022'!D:D,'CA EF'!A62,'Clasificación 09.2022'!G:G)</f>
        <v>8631832</v>
      </c>
      <c r="C62" s="493">
        <v>0</v>
      </c>
      <c r="D62" s="493">
        <v>0</v>
      </c>
      <c r="E62" s="491">
        <v>0</v>
      </c>
      <c r="F62" s="493">
        <f t="shared" si="3"/>
        <v>-8631832</v>
      </c>
      <c r="G62" s="73">
        <v>0</v>
      </c>
      <c r="H62" s="73">
        <v>0</v>
      </c>
      <c r="I62" s="73">
        <v>0</v>
      </c>
      <c r="J62" s="73">
        <v>0</v>
      </c>
      <c r="K62" s="73">
        <v>0</v>
      </c>
      <c r="L62" s="73">
        <v>0</v>
      </c>
      <c r="M62" s="73">
        <v>0</v>
      </c>
      <c r="N62" s="195">
        <f>-F62</f>
        <v>8631832</v>
      </c>
      <c r="O62" s="73">
        <v>0</v>
      </c>
      <c r="P62" s="73">
        <v>0</v>
      </c>
      <c r="Q62" s="73">
        <v>0</v>
      </c>
      <c r="R62" s="73">
        <v>0</v>
      </c>
      <c r="S62" s="73">
        <v>0</v>
      </c>
      <c r="T62" s="73">
        <v>0</v>
      </c>
      <c r="U62" s="73">
        <v>0</v>
      </c>
      <c r="V62" s="73">
        <v>0</v>
      </c>
      <c r="W62" s="73">
        <v>0</v>
      </c>
      <c r="X62" s="73">
        <v>0</v>
      </c>
      <c r="Y62" s="73">
        <v>0</v>
      </c>
      <c r="Z62" s="80">
        <f t="shared" si="1"/>
        <v>0</v>
      </c>
      <c r="AA62" s="66"/>
      <c r="AB62" s="66"/>
      <c r="AC62" s="66"/>
      <c r="AD62" s="66"/>
      <c r="AE62" s="66"/>
      <c r="AF62" s="66"/>
      <c r="AG62" s="66"/>
      <c r="AH62" s="66"/>
      <c r="AI62" s="66"/>
      <c r="AJ62" s="66"/>
      <c r="AK62" s="66"/>
      <c r="AL62" s="66"/>
      <c r="AM62" s="66"/>
    </row>
    <row r="63" spans="1:39" s="70" customFormat="1" ht="12.75" customHeight="1">
      <c r="A63" s="191" t="s">
        <v>638</v>
      </c>
      <c r="B63" s="493">
        <f>SUMIF('Clasificación 09.2022'!D:D,'CA EF'!A63,'Clasificación 09.2022'!G:G)</f>
        <v>4963</v>
      </c>
      <c r="C63" s="495">
        <v>0</v>
      </c>
      <c r="D63" s="493">
        <v>0</v>
      </c>
      <c r="E63" s="491">
        <v>35229051</v>
      </c>
      <c r="F63" s="493">
        <f t="shared" si="3"/>
        <v>35224088</v>
      </c>
      <c r="G63" s="73">
        <v>0</v>
      </c>
      <c r="H63" s="73">
        <v>0</v>
      </c>
      <c r="I63" s="73">
        <v>0</v>
      </c>
      <c r="J63" s="73">
        <v>0</v>
      </c>
      <c r="K63" s="72">
        <v>0</v>
      </c>
      <c r="L63" s="73">
        <v>0</v>
      </c>
      <c r="M63" s="73">
        <v>0</v>
      </c>
      <c r="N63" s="73">
        <f>-F63</f>
        <v>-35224088</v>
      </c>
      <c r="O63" s="73">
        <v>0</v>
      </c>
      <c r="P63" s="73">
        <v>0</v>
      </c>
      <c r="Q63" s="73">
        <v>0</v>
      </c>
      <c r="R63" s="73">
        <v>0</v>
      </c>
      <c r="S63" s="73">
        <v>0</v>
      </c>
      <c r="T63" s="73">
        <v>0</v>
      </c>
      <c r="U63" s="73">
        <v>0</v>
      </c>
      <c r="V63" s="73">
        <v>0</v>
      </c>
      <c r="W63" s="73">
        <v>0</v>
      </c>
      <c r="X63" s="73">
        <v>0</v>
      </c>
      <c r="Y63" s="73">
        <v>0</v>
      </c>
      <c r="Z63" s="80">
        <f t="shared" si="1"/>
        <v>0</v>
      </c>
      <c r="AA63" s="66"/>
      <c r="AB63" s="66"/>
      <c r="AC63" s="66"/>
      <c r="AD63" s="66"/>
      <c r="AE63" s="66"/>
      <c r="AF63" s="66"/>
      <c r="AG63" s="66"/>
      <c r="AH63" s="66"/>
      <c r="AI63" s="66"/>
      <c r="AJ63" s="66"/>
      <c r="AK63" s="66"/>
      <c r="AL63" s="66"/>
      <c r="AM63" s="66"/>
    </row>
    <row r="64" spans="1:39" s="70" customFormat="1" ht="12.75" customHeight="1">
      <c r="A64" s="191" t="s">
        <v>639</v>
      </c>
      <c r="B64" s="493">
        <f>SUMIF('Clasificación 09.2022'!D:D,'CA EF'!A64,'Clasificación 09.2022'!G:G)</f>
        <v>0</v>
      </c>
      <c r="C64" s="495">
        <v>0</v>
      </c>
      <c r="D64" s="493">
        <v>0</v>
      </c>
      <c r="E64" s="491">
        <v>0</v>
      </c>
      <c r="F64" s="493">
        <f t="shared" si="3"/>
        <v>0</v>
      </c>
      <c r="G64" s="73">
        <v>0</v>
      </c>
      <c r="H64" s="73">
        <v>0</v>
      </c>
      <c r="I64" s="73">
        <v>0</v>
      </c>
      <c r="J64" s="73">
        <v>0</v>
      </c>
      <c r="K64" s="72">
        <f>-F64</f>
        <v>0</v>
      </c>
      <c r="L64" s="73">
        <v>0</v>
      </c>
      <c r="M64" s="73">
        <v>0</v>
      </c>
      <c r="N64" s="73">
        <v>0</v>
      </c>
      <c r="O64" s="73">
        <v>0</v>
      </c>
      <c r="P64" s="73">
        <v>0</v>
      </c>
      <c r="Q64" s="73">
        <v>0</v>
      </c>
      <c r="R64" s="73">
        <v>0</v>
      </c>
      <c r="S64" s="73">
        <v>0</v>
      </c>
      <c r="T64" s="73">
        <v>0</v>
      </c>
      <c r="U64" s="73">
        <v>0</v>
      </c>
      <c r="V64" s="73">
        <v>0</v>
      </c>
      <c r="W64" s="73">
        <v>0</v>
      </c>
      <c r="X64" s="73">
        <v>0</v>
      </c>
      <c r="Y64" s="73">
        <v>0</v>
      </c>
      <c r="Z64" s="80">
        <f t="shared" si="1"/>
        <v>0</v>
      </c>
      <c r="AA64" s="66"/>
      <c r="AB64" s="66"/>
      <c r="AC64" s="66"/>
      <c r="AD64" s="66"/>
      <c r="AE64" s="66"/>
      <c r="AF64" s="66"/>
      <c r="AG64" s="66"/>
      <c r="AH64" s="66"/>
      <c r="AI64" s="66"/>
      <c r="AJ64" s="66"/>
      <c r="AK64" s="66"/>
      <c r="AL64" s="66"/>
      <c r="AM64" s="66"/>
    </row>
    <row r="65" spans="1:39" s="20" customFormat="1" ht="10.199999999999999">
      <c r="A65" s="13" t="s">
        <v>291</v>
      </c>
      <c r="B65" s="491">
        <v>0</v>
      </c>
      <c r="C65" s="491">
        <v>0</v>
      </c>
      <c r="D65" s="491">
        <v>0</v>
      </c>
      <c r="E65" s="491">
        <v>0</v>
      </c>
      <c r="F65" s="493">
        <f t="shared" si="3"/>
        <v>0</v>
      </c>
      <c r="G65" s="73">
        <v>0</v>
      </c>
      <c r="H65" s="73">
        <v>0</v>
      </c>
      <c r="I65" s="73">
        <v>0</v>
      </c>
      <c r="J65" s="73">
        <v>0</v>
      </c>
      <c r="K65" s="73">
        <v>0</v>
      </c>
      <c r="L65" s="73">
        <v>0</v>
      </c>
      <c r="M65" s="73">
        <v>0</v>
      </c>
      <c r="N65" s="73">
        <v>0</v>
      </c>
      <c r="O65" s="73">
        <v>0</v>
      </c>
      <c r="P65" s="73">
        <v>0</v>
      </c>
      <c r="Q65" s="73">
        <v>0</v>
      </c>
      <c r="R65" s="73">
        <v>0</v>
      </c>
      <c r="S65" s="73">
        <v>0</v>
      </c>
      <c r="T65" s="73">
        <v>0</v>
      </c>
      <c r="U65" s="73">
        <v>0</v>
      </c>
      <c r="V65" s="73">
        <v>0</v>
      </c>
      <c r="W65" s="73">
        <v>0</v>
      </c>
      <c r="X65" s="73">
        <v>0</v>
      </c>
      <c r="Y65" s="73">
        <v>0</v>
      </c>
      <c r="Z65" s="80">
        <f t="shared" si="1"/>
        <v>0</v>
      </c>
      <c r="AA65" s="21"/>
      <c r="AB65" s="21"/>
      <c r="AC65" s="21"/>
      <c r="AD65" s="21"/>
      <c r="AE65" s="21"/>
      <c r="AF65" s="21"/>
      <c r="AG65" s="21"/>
      <c r="AH65" s="21"/>
      <c r="AI65" s="21"/>
      <c r="AJ65" s="21"/>
      <c r="AK65" s="21"/>
      <c r="AL65" s="21"/>
      <c r="AM65" s="21"/>
    </row>
    <row r="66" spans="1:39" s="70" customFormat="1" ht="10.199999999999999">
      <c r="A66" s="71" t="s">
        <v>674</v>
      </c>
      <c r="B66" s="493">
        <f>SUMIF('Clasificación 09.2022'!D:D,'CA EF'!A66,'Clasificación 09.2022'!G:G)</f>
        <v>19962250</v>
      </c>
      <c r="C66" s="493">
        <v>0</v>
      </c>
      <c r="D66" s="493">
        <v>0</v>
      </c>
      <c r="E66" s="491">
        <v>8925000</v>
      </c>
      <c r="F66" s="493">
        <f t="shared" si="3"/>
        <v>-11037250</v>
      </c>
      <c r="G66" s="73">
        <v>0</v>
      </c>
      <c r="H66" s="73">
        <v>0</v>
      </c>
      <c r="I66" s="73">
        <v>0</v>
      </c>
      <c r="J66" s="73">
        <v>0</v>
      </c>
      <c r="K66" s="73">
        <f>-F66</f>
        <v>11037250</v>
      </c>
      <c r="L66" s="73">
        <v>0</v>
      </c>
      <c r="M66" s="73">
        <v>0</v>
      </c>
      <c r="N66" s="73">
        <v>0</v>
      </c>
      <c r="O66" s="73">
        <v>0</v>
      </c>
      <c r="P66" s="73">
        <v>0</v>
      </c>
      <c r="Q66" s="73">
        <v>0</v>
      </c>
      <c r="R66" s="73">
        <v>0</v>
      </c>
      <c r="S66" s="73">
        <v>0</v>
      </c>
      <c r="T66" s="73">
        <v>0</v>
      </c>
      <c r="U66" s="73">
        <v>0</v>
      </c>
      <c r="V66" s="73">
        <v>0</v>
      </c>
      <c r="W66" s="73">
        <v>0</v>
      </c>
      <c r="X66" s="73">
        <v>0</v>
      </c>
      <c r="Y66" s="73">
        <v>0</v>
      </c>
      <c r="Z66" s="80">
        <f t="shared" si="1"/>
        <v>0</v>
      </c>
      <c r="AA66" s="66"/>
      <c r="AB66" s="66"/>
      <c r="AC66" s="66"/>
      <c r="AD66" s="66"/>
      <c r="AE66" s="66"/>
      <c r="AF66" s="66"/>
      <c r="AG66" s="66"/>
      <c r="AH66" s="66"/>
      <c r="AI66" s="66"/>
      <c r="AJ66" s="66"/>
      <c r="AK66" s="66"/>
      <c r="AL66" s="66"/>
      <c r="AM66" s="66"/>
    </row>
    <row r="67" spans="1:39" s="70" customFormat="1" ht="10.199999999999999">
      <c r="A67" s="71" t="s">
        <v>676</v>
      </c>
      <c r="B67" s="493">
        <f>SUMIF('Clasificación 09.2022'!D:D,'CA EF'!A67,'Clasificación 09.2022'!G:G)</f>
        <v>42099615</v>
      </c>
      <c r="C67" s="493">
        <f>+D151</f>
        <v>42099615</v>
      </c>
      <c r="D67" s="493">
        <v>0</v>
      </c>
      <c r="E67" s="491">
        <v>0</v>
      </c>
      <c r="F67" s="493">
        <f t="shared" si="3"/>
        <v>0</v>
      </c>
      <c r="G67" s="73">
        <v>0</v>
      </c>
      <c r="H67" s="73">
        <v>0</v>
      </c>
      <c r="I67" s="73">
        <v>0</v>
      </c>
      <c r="J67" s="73">
        <f>-F67</f>
        <v>0</v>
      </c>
      <c r="K67" s="73">
        <v>0</v>
      </c>
      <c r="L67" s="73">
        <v>0</v>
      </c>
      <c r="M67" s="73">
        <v>0</v>
      </c>
      <c r="N67" s="73">
        <v>0</v>
      </c>
      <c r="O67" s="73">
        <v>0</v>
      </c>
      <c r="P67" s="73">
        <v>0</v>
      </c>
      <c r="Q67" s="73">
        <v>0</v>
      </c>
      <c r="R67" s="73">
        <v>0</v>
      </c>
      <c r="S67" s="73">
        <v>0</v>
      </c>
      <c r="T67" s="73">
        <v>0</v>
      </c>
      <c r="U67" s="73">
        <v>0</v>
      </c>
      <c r="V67" s="73">
        <v>0</v>
      </c>
      <c r="W67" s="73">
        <v>0</v>
      </c>
      <c r="X67" s="73">
        <v>0</v>
      </c>
      <c r="Y67" s="73">
        <v>0</v>
      </c>
      <c r="Z67" s="80">
        <f t="shared" si="1"/>
        <v>0</v>
      </c>
      <c r="AA67" s="66"/>
      <c r="AB67" s="66"/>
      <c r="AC67" s="66"/>
      <c r="AD67" s="66"/>
      <c r="AE67" s="66"/>
      <c r="AF67" s="66"/>
      <c r="AG67" s="66"/>
      <c r="AH67" s="66"/>
      <c r="AI67" s="66"/>
      <c r="AJ67" s="66"/>
      <c r="AK67" s="66"/>
      <c r="AL67" s="66"/>
      <c r="AM67" s="66"/>
    </row>
    <row r="68" spans="1:39" s="20" customFormat="1" ht="10.199999999999999">
      <c r="A68" s="50" t="s">
        <v>218</v>
      </c>
      <c r="B68" s="491">
        <v>0</v>
      </c>
      <c r="C68" s="491">
        <v>0</v>
      </c>
      <c r="D68" s="491">
        <v>0</v>
      </c>
      <c r="E68" s="491">
        <v>0</v>
      </c>
      <c r="F68" s="493">
        <f t="shared" si="3"/>
        <v>0</v>
      </c>
      <c r="G68" s="36">
        <v>0</v>
      </c>
      <c r="H68" s="36">
        <v>0</v>
      </c>
      <c r="I68" s="36">
        <v>0</v>
      </c>
      <c r="J68" s="36">
        <v>0</v>
      </c>
      <c r="K68" s="36">
        <v>0</v>
      </c>
      <c r="L68" s="36">
        <v>0</v>
      </c>
      <c r="M68" s="36">
        <v>0</v>
      </c>
      <c r="N68" s="36">
        <v>0</v>
      </c>
      <c r="O68" s="36">
        <v>0</v>
      </c>
      <c r="P68" s="36">
        <v>0</v>
      </c>
      <c r="Q68" s="36">
        <v>0</v>
      </c>
      <c r="R68" s="36">
        <v>0</v>
      </c>
      <c r="S68" s="36">
        <v>0</v>
      </c>
      <c r="T68" s="36">
        <v>0</v>
      </c>
      <c r="U68" s="36">
        <v>0</v>
      </c>
      <c r="V68" s="36">
        <v>0</v>
      </c>
      <c r="W68" s="36">
        <v>0</v>
      </c>
      <c r="X68" s="36">
        <v>0</v>
      </c>
      <c r="Y68" s="36">
        <v>0</v>
      </c>
      <c r="Z68" s="80">
        <f t="shared" si="1"/>
        <v>0</v>
      </c>
      <c r="AA68" s="21"/>
      <c r="AB68" s="21"/>
      <c r="AC68" s="21"/>
      <c r="AD68" s="21"/>
      <c r="AE68" s="21"/>
      <c r="AF68" s="21"/>
      <c r="AG68" s="21"/>
      <c r="AH68" s="21"/>
      <c r="AI68" s="21"/>
      <c r="AJ68" s="21"/>
      <c r="AK68" s="21"/>
      <c r="AL68" s="21"/>
      <c r="AM68" s="21"/>
    </row>
    <row r="69" spans="1:39" s="70" customFormat="1" ht="10.199999999999999">
      <c r="A69" s="78" t="s">
        <v>219</v>
      </c>
      <c r="B69" s="493">
        <f>SUMIF('Clasificación 09.2022'!D:D,'CA EF'!A69,'Clasificación 09.2022'!G:G)</f>
        <v>0</v>
      </c>
      <c r="C69" s="493">
        <v>0</v>
      </c>
      <c r="D69" s="493">
        <v>0</v>
      </c>
      <c r="E69" s="491">
        <v>0</v>
      </c>
      <c r="F69" s="493">
        <f t="shared" si="3"/>
        <v>0</v>
      </c>
      <c r="G69" s="73">
        <v>0</v>
      </c>
      <c r="H69" s="73">
        <v>0</v>
      </c>
      <c r="I69" s="73">
        <v>0</v>
      </c>
      <c r="J69" s="73">
        <v>0</v>
      </c>
      <c r="K69" s="73">
        <v>0</v>
      </c>
      <c r="L69" s="73">
        <v>0</v>
      </c>
      <c r="M69" s="73">
        <v>0</v>
      </c>
      <c r="N69" s="73">
        <v>0</v>
      </c>
      <c r="O69" s="73">
        <f>-F69</f>
        <v>0</v>
      </c>
      <c r="P69" s="73">
        <v>0</v>
      </c>
      <c r="Q69" s="73">
        <v>0</v>
      </c>
      <c r="R69" s="73">
        <v>0</v>
      </c>
      <c r="S69" s="73">
        <v>0</v>
      </c>
      <c r="T69" s="73">
        <v>0</v>
      </c>
      <c r="U69" s="73">
        <v>0</v>
      </c>
      <c r="V69" s="73">
        <v>0</v>
      </c>
      <c r="W69" s="73">
        <v>0</v>
      </c>
      <c r="X69" s="73">
        <v>0</v>
      </c>
      <c r="Y69" s="73">
        <v>0</v>
      </c>
      <c r="Z69" s="80">
        <f t="shared" si="1"/>
        <v>0</v>
      </c>
      <c r="AA69" s="66"/>
      <c r="AB69" s="66"/>
      <c r="AC69" s="66"/>
      <c r="AD69" s="66"/>
      <c r="AE69" s="66"/>
      <c r="AF69" s="66"/>
      <c r="AG69" s="66"/>
      <c r="AH69" s="66"/>
      <c r="AI69" s="66"/>
      <c r="AJ69" s="66"/>
      <c r="AK69" s="66"/>
      <c r="AL69" s="66"/>
      <c r="AM69" s="66"/>
    </row>
    <row r="70" spans="1:39" s="70" customFormat="1" ht="10.199999999999999">
      <c r="A70" s="78" t="s">
        <v>300</v>
      </c>
      <c r="B70" s="493">
        <f>SUMIF('Clasificación 09.2022'!D:D,'CA EF'!A70,'Clasificación 09.2022'!G:G)</f>
        <v>0</v>
      </c>
      <c r="C70" s="493">
        <v>0</v>
      </c>
      <c r="D70" s="493">
        <v>0</v>
      </c>
      <c r="E70" s="491">
        <v>0</v>
      </c>
      <c r="F70" s="493">
        <f t="shared" si="3"/>
        <v>0</v>
      </c>
      <c r="G70" s="73">
        <v>0</v>
      </c>
      <c r="H70" s="73">
        <v>0</v>
      </c>
      <c r="I70" s="73">
        <v>0</v>
      </c>
      <c r="J70" s="73">
        <v>0</v>
      </c>
      <c r="K70" s="73">
        <f>-F70</f>
        <v>0</v>
      </c>
      <c r="L70" s="73">
        <v>0</v>
      </c>
      <c r="M70" s="73">
        <v>0</v>
      </c>
      <c r="N70" s="73">
        <v>0</v>
      </c>
      <c r="O70" s="73">
        <v>0</v>
      </c>
      <c r="P70" s="73">
        <v>0</v>
      </c>
      <c r="Q70" s="73">
        <v>0</v>
      </c>
      <c r="R70" s="73">
        <v>0</v>
      </c>
      <c r="S70" s="73">
        <v>0</v>
      </c>
      <c r="T70" s="73">
        <v>0</v>
      </c>
      <c r="U70" s="73">
        <v>0</v>
      </c>
      <c r="V70" s="73">
        <v>0</v>
      </c>
      <c r="W70" s="73">
        <v>0</v>
      </c>
      <c r="X70" s="73">
        <v>0</v>
      </c>
      <c r="Y70" s="73">
        <v>0</v>
      </c>
      <c r="Z70" s="80">
        <f t="shared" si="1"/>
        <v>0</v>
      </c>
      <c r="AA70" s="66"/>
      <c r="AB70" s="66"/>
      <c r="AC70" s="66"/>
      <c r="AD70" s="66"/>
      <c r="AE70" s="66"/>
      <c r="AF70" s="66"/>
      <c r="AG70" s="66"/>
      <c r="AH70" s="66"/>
      <c r="AI70" s="66"/>
      <c r="AJ70" s="66"/>
      <c r="AK70" s="66"/>
      <c r="AL70" s="66"/>
      <c r="AM70" s="66"/>
    </row>
    <row r="71" spans="1:39" s="20" customFormat="1" ht="10.199999999999999">
      <c r="A71" s="50" t="s">
        <v>220</v>
      </c>
      <c r="B71" s="491">
        <v>0</v>
      </c>
      <c r="C71" s="491">
        <v>0</v>
      </c>
      <c r="D71" s="491">
        <v>0</v>
      </c>
      <c r="E71" s="491">
        <v>0</v>
      </c>
      <c r="F71" s="493">
        <f t="shared" si="3"/>
        <v>0</v>
      </c>
      <c r="G71" s="36">
        <v>0</v>
      </c>
      <c r="H71" s="36">
        <v>0</v>
      </c>
      <c r="I71" s="36">
        <v>0</v>
      </c>
      <c r="J71" s="36">
        <v>0</v>
      </c>
      <c r="K71" s="36">
        <v>0</v>
      </c>
      <c r="L71" s="36">
        <v>0</v>
      </c>
      <c r="M71" s="36">
        <v>0</v>
      </c>
      <c r="N71" s="36">
        <v>0</v>
      </c>
      <c r="O71" s="36">
        <v>0</v>
      </c>
      <c r="P71" s="36">
        <v>0</v>
      </c>
      <c r="Q71" s="36">
        <v>0</v>
      </c>
      <c r="R71" s="36">
        <v>0</v>
      </c>
      <c r="S71" s="36">
        <v>0</v>
      </c>
      <c r="T71" s="36">
        <v>0</v>
      </c>
      <c r="U71" s="36">
        <v>0</v>
      </c>
      <c r="V71" s="36">
        <v>0</v>
      </c>
      <c r="W71" s="36">
        <v>0</v>
      </c>
      <c r="X71" s="36">
        <v>0</v>
      </c>
      <c r="Y71" s="36">
        <v>0</v>
      </c>
      <c r="Z71" s="80">
        <f t="shared" si="1"/>
        <v>0</v>
      </c>
      <c r="AA71" s="21"/>
      <c r="AB71" s="21"/>
      <c r="AC71" s="21"/>
      <c r="AD71" s="21"/>
      <c r="AE71" s="21"/>
      <c r="AF71" s="21"/>
      <c r="AG71" s="21"/>
      <c r="AH71" s="21"/>
      <c r="AI71" s="21"/>
      <c r="AJ71" s="21"/>
      <c r="AK71" s="21"/>
      <c r="AL71" s="21"/>
      <c r="AM71" s="21"/>
    </row>
    <row r="72" spans="1:39" s="70" customFormat="1" ht="10.199999999999999">
      <c r="A72" s="78" t="s">
        <v>221</v>
      </c>
      <c r="B72" s="493">
        <f>SUMIF('Clasificación 09.2022'!D:D,'CA EF'!A72,'Clasificación 09.2022'!G:G)</f>
        <v>0</v>
      </c>
      <c r="C72" s="493">
        <v>0</v>
      </c>
      <c r="D72" s="493">
        <v>0</v>
      </c>
      <c r="E72" s="491">
        <v>0</v>
      </c>
      <c r="F72" s="493">
        <f t="shared" si="3"/>
        <v>0</v>
      </c>
      <c r="G72" s="198">
        <f>-F72</f>
        <v>0</v>
      </c>
      <c r="H72" s="73">
        <v>0</v>
      </c>
      <c r="I72" s="73">
        <v>0</v>
      </c>
      <c r="J72" s="73">
        <v>0</v>
      </c>
      <c r="K72" s="73">
        <v>0</v>
      </c>
      <c r="L72" s="73">
        <v>0</v>
      </c>
      <c r="M72" s="73">
        <v>0</v>
      </c>
      <c r="N72" s="73">
        <v>0</v>
      </c>
      <c r="O72" s="73">
        <v>0</v>
      </c>
      <c r="P72" s="73">
        <v>0</v>
      </c>
      <c r="Q72" s="73">
        <v>0</v>
      </c>
      <c r="R72" s="73">
        <v>0</v>
      </c>
      <c r="S72" s="73">
        <v>0</v>
      </c>
      <c r="T72" s="73">
        <v>0</v>
      </c>
      <c r="U72" s="73">
        <v>0</v>
      </c>
      <c r="V72" s="73">
        <v>0</v>
      </c>
      <c r="W72" s="73">
        <v>0</v>
      </c>
      <c r="X72" s="73">
        <v>0</v>
      </c>
      <c r="Y72" s="73">
        <v>0</v>
      </c>
      <c r="Z72" s="80">
        <f t="shared" si="1"/>
        <v>0</v>
      </c>
      <c r="AA72" s="66"/>
      <c r="AB72" s="66"/>
      <c r="AC72" s="66"/>
      <c r="AD72" s="66"/>
      <c r="AE72" s="66"/>
      <c r="AF72" s="66"/>
      <c r="AG72" s="66"/>
      <c r="AH72" s="66"/>
      <c r="AI72" s="66"/>
      <c r="AJ72" s="66"/>
      <c r="AK72" s="66"/>
      <c r="AL72" s="66"/>
      <c r="AM72" s="66"/>
    </row>
    <row r="73" spans="1:39" s="70" customFormat="1" ht="10.199999999999999">
      <c r="A73" s="78" t="s">
        <v>228</v>
      </c>
      <c r="B73" s="493">
        <f>SUMIF('Clasificación 09.2022'!D:D,'CA EF'!A73,'Clasificación 09.2022'!G:G)</f>
        <v>0</v>
      </c>
      <c r="C73" s="493">
        <v>0</v>
      </c>
      <c r="D73" s="493">
        <v>0</v>
      </c>
      <c r="E73" s="491">
        <v>0</v>
      </c>
      <c r="F73" s="493">
        <f t="shared" si="3"/>
        <v>0</v>
      </c>
      <c r="G73" s="198">
        <f>-F73</f>
        <v>0</v>
      </c>
      <c r="H73" s="73">
        <v>0</v>
      </c>
      <c r="I73" s="73">
        <v>0</v>
      </c>
      <c r="J73" s="73">
        <v>0</v>
      </c>
      <c r="K73" s="73">
        <v>0</v>
      </c>
      <c r="L73" s="73">
        <v>0</v>
      </c>
      <c r="M73" s="73">
        <v>0</v>
      </c>
      <c r="N73" s="73">
        <v>0</v>
      </c>
      <c r="O73" s="73">
        <v>0</v>
      </c>
      <c r="P73" s="73">
        <v>0</v>
      </c>
      <c r="Q73" s="73">
        <v>0</v>
      </c>
      <c r="R73" s="73">
        <v>0</v>
      </c>
      <c r="S73" s="73">
        <v>0</v>
      </c>
      <c r="T73" s="73">
        <v>0</v>
      </c>
      <c r="U73" s="73">
        <v>0</v>
      </c>
      <c r="V73" s="73">
        <v>0</v>
      </c>
      <c r="W73" s="73">
        <v>0</v>
      </c>
      <c r="X73" s="73">
        <v>0</v>
      </c>
      <c r="Y73" s="73">
        <v>0</v>
      </c>
      <c r="Z73" s="80">
        <f>SUM(F73:Y73)</f>
        <v>0</v>
      </c>
      <c r="AA73" s="66"/>
      <c r="AB73" s="66"/>
      <c r="AC73" s="66"/>
      <c r="AD73" s="66"/>
      <c r="AE73" s="66"/>
      <c r="AF73" s="66"/>
      <c r="AG73" s="66"/>
      <c r="AH73" s="66"/>
      <c r="AI73" s="66"/>
      <c r="AJ73" s="66"/>
      <c r="AK73" s="66"/>
      <c r="AL73" s="66"/>
      <c r="AM73" s="66"/>
    </row>
    <row r="74" spans="1:39" s="20" customFormat="1" ht="10.199999999999999">
      <c r="A74" s="13" t="s">
        <v>301</v>
      </c>
      <c r="B74" s="491">
        <v>0</v>
      </c>
      <c r="C74" s="491">
        <v>0</v>
      </c>
      <c r="D74" s="491">
        <v>0</v>
      </c>
      <c r="E74" s="491">
        <v>0</v>
      </c>
      <c r="F74" s="493">
        <f t="shared" si="3"/>
        <v>0</v>
      </c>
      <c r="G74" s="73">
        <v>0</v>
      </c>
      <c r="H74" s="73">
        <v>0</v>
      </c>
      <c r="I74" s="73">
        <v>0</v>
      </c>
      <c r="J74" s="73">
        <v>0</v>
      </c>
      <c r="K74" s="73">
        <v>0</v>
      </c>
      <c r="L74" s="73">
        <v>0</v>
      </c>
      <c r="M74" s="73">
        <v>0</v>
      </c>
      <c r="N74" s="73">
        <v>0</v>
      </c>
      <c r="O74" s="73">
        <v>0</v>
      </c>
      <c r="P74" s="73">
        <v>0</v>
      </c>
      <c r="Q74" s="73">
        <v>0</v>
      </c>
      <c r="R74" s="73">
        <v>0</v>
      </c>
      <c r="S74" s="73">
        <v>0</v>
      </c>
      <c r="T74" s="73">
        <v>0</v>
      </c>
      <c r="U74" s="73">
        <v>0</v>
      </c>
      <c r="V74" s="73">
        <v>0</v>
      </c>
      <c r="W74" s="73">
        <v>0</v>
      </c>
      <c r="X74" s="73">
        <v>0</v>
      </c>
      <c r="Y74" s="73">
        <v>0</v>
      </c>
      <c r="Z74" s="80">
        <f>SUM(F74:Y74)</f>
        <v>0</v>
      </c>
      <c r="AA74" s="21"/>
      <c r="AB74" s="21"/>
      <c r="AC74" s="21"/>
      <c r="AD74" s="21"/>
      <c r="AE74" s="21"/>
      <c r="AF74" s="21"/>
      <c r="AG74" s="21"/>
      <c r="AH74" s="21"/>
      <c r="AI74" s="21"/>
      <c r="AJ74" s="21"/>
      <c r="AK74" s="21"/>
      <c r="AL74" s="21"/>
      <c r="AM74" s="21"/>
    </row>
    <row r="75" spans="1:39" s="70" customFormat="1" ht="10.199999999999999">
      <c r="A75" s="71" t="s">
        <v>693</v>
      </c>
      <c r="B75" s="493">
        <f>SUMIF('Clasificación 09.2022'!D:D,'CA EF'!A75,'Clasificación 09.2022'!G:G)</f>
        <v>9571131</v>
      </c>
      <c r="C75" s="493">
        <f>+B75</f>
        <v>9571131</v>
      </c>
      <c r="D75" s="493">
        <v>0</v>
      </c>
      <c r="E75" s="491">
        <v>0</v>
      </c>
      <c r="F75" s="493">
        <f t="shared" si="3"/>
        <v>0</v>
      </c>
      <c r="G75" s="73">
        <v>0</v>
      </c>
      <c r="H75" s="73">
        <v>0</v>
      </c>
      <c r="I75" s="73">
        <v>0</v>
      </c>
      <c r="J75" s="73">
        <v>0</v>
      </c>
      <c r="K75" s="73">
        <f>-F75</f>
        <v>0</v>
      </c>
      <c r="L75" s="73">
        <v>0</v>
      </c>
      <c r="M75" s="73">
        <v>0</v>
      </c>
      <c r="N75" s="73">
        <v>0</v>
      </c>
      <c r="O75" s="73">
        <v>0</v>
      </c>
      <c r="P75" s="73">
        <v>0</v>
      </c>
      <c r="Q75" s="73">
        <v>0</v>
      </c>
      <c r="R75" s="73">
        <v>0</v>
      </c>
      <c r="S75" s="73">
        <v>0</v>
      </c>
      <c r="T75" s="73">
        <v>0</v>
      </c>
      <c r="U75" s="73">
        <v>0</v>
      </c>
      <c r="V75" s="73">
        <v>0</v>
      </c>
      <c r="W75" s="73">
        <v>0</v>
      </c>
      <c r="X75" s="73">
        <v>0</v>
      </c>
      <c r="Y75" s="73">
        <v>0</v>
      </c>
      <c r="Z75" s="80">
        <f>SUM(F75:Y75)</f>
        <v>0</v>
      </c>
      <c r="AA75" s="66"/>
      <c r="AB75" s="66"/>
      <c r="AC75" s="66"/>
      <c r="AD75" s="66"/>
      <c r="AE75" s="66"/>
      <c r="AF75" s="66"/>
      <c r="AG75" s="66"/>
      <c r="AH75" s="66"/>
      <c r="AI75" s="66"/>
      <c r="AJ75" s="66"/>
      <c r="AK75" s="66"/>
      <c r="AL75" s="66"/>
      <c r="AM75" s="66"/>
    </row>
    <row r="76" spans="1:39" s="70" customFormat="1" ht="10.199999999999999">
      <c r="A76" s="71" t="s">
        <v>1110</v>
      </c>
      <c r="B76" s="493">
        <f>SUMIF('Clasificación 09.2022'!D:D,'CA EF'!A76,'Clasificación 09.2022'!G:G)</f>
        <v>0</v>
      </c>
      <c r="C76" s="493">
        <v>0</v>
      </c>
      <c r="D76" s="493">
        <v>0</v>
      </c>
      <c r="E76" s="491">
        <v>0</v>
      </c>
      <c r="F76" s="493">
        <f t="shared" si="3"/>
        <v>0</v>
      </c>
      <c r="G76" s="73">
        <v>0</v>
      </c>
      <c r="H76" s="73">
        <v>0</v>
      </c>
      <c r="I76" s="73">
        <v>0</v>
      </c>
      <c r="J76" s="73">
        <f>-F76</f>
        <v>0</v>
      </c>
      <c r="K76" s="73">
        <v>0</v>
      </c>
      <c r="L76" s="73">
        <v>0</v>
      </c>
      <c r="M76" s="73">
        <v>0</v>
      </c>
      <c r="N76" s="73">
        <v>0</v>
      </c>
      <c r="O76" s="73">
        <v>0</v>
      </c>
      <c r="P76" s="73">
        <v>0</v>
      </c>
      <c r="Q76" s="73">
        <v>0</v>
      </c>
      <c r="R76" s="73">
        <v>0</v>
      </c>
      <c r="S76" s="73">
        <v>0</v>
      </c>
      <c r="T76" s="73">
        <v>0</v>
      </c>
      <c r="U76" s="73">
        <v>0</v>
      </c>
      <c r="V76" s="73">
        <v>0</v>
      </c>
      <c r="W76" s="73">
        <v>0</v>
      </c>
      <c r="X76" s="73">
        <v>0</v>
      </c>
      <c r="Y76" s="73">
        <v>0</v>
      </c>
      <c r="Z76" s="80">
        <f>SUM(F76:Y76)</f>
        <v>0</v>
      </c>
      <c r="AA76" s="66"/>
      <c r="AB76" s="66"/>
      <c r="AC76" s="66"/>
      <c r="AD76" s="66"/>
      <c r="AE76" s="66"/>
      <c r="AF76" s="66"/>
      <c r="AG76" s="66"/>
      <c r="AH76" s="66"/>
      <c r="AI76" s="66"/>
      <c r="AJ76" s="66"/>
      <c r="AK76" s="66"/>
      <c r="AL76" s="66"/>
      <c r="AM76" s="66"/>
    </row>
    <row r="77" spans="1:39" s="70" customFormat="1" ht="10.199999999999999">
      <c r="A77" s="71"/>
      <c r="B77" s="493"/>
      <c r="C77" s="493"/>
      <c r="D77" s="493"/>
      <c r="E77" s="491"/>
      <c r="F77" s="493"/>
      <c r="G77" s="73"/>
      <c r="H77" s="73"/>
      <c r="I77" s="73"/>
      <c r="J77" s="73"/>
      <c r="K77" s="73"/>
      <c r="L77" s="73"/>
      <c r="M77" s="73"/>
      <c r="N77" s="73"/>
      <c r="O77" s="73"/>
      <c r="P77" s="73"/>
      <c r="Q77" s="73"/>
      <c r="R77" s="73"/>
      <c r="S77" s="73"/>
      <c r="T77" s="73"/>
      <c r="U77" s="73"/>
      <c r="V77" s="73"/>
      <c r="W77" s="73"/>
      <c r="X77" s="73"/>
      <c r="Y77" s="73"/>
      <c r="Z77" s="80"/>
      <c r="AA77" s="66"/>
      <c r="AB77" s="66"/>
      <c r="AC77" s="66"/>
      <c r="AD77" s="66"/>
      <c r="AE77" s="66"/>
      <c r="AF77" s="66"/>
      <c r="AG77" s="66"/>
      <c r="AH77" s="66"/>
      <c r="AI77" s="66"/>
      <c r="AJ77" s="66"/>
      <c r="AK77" s="66"/>
      <c r="AL77" s="66"/>
      <c r="AM77" s="66"/>
    </row>
    <row r="78" spans="1:39" s="20" customFormat="1" ht="10.199999999999999">
      <c r="A78" s="13" t="s">
        <v>19</v>
      </c>
      <c r="B78" s="491"/>
      <c r="C78" s="491"/>
      <c r="D78" s="491"/>
      <c r="E78" s="491"/>
      <c r="F78" s="493"/>
      <c r="G78" s="36"/>
      <c r="H78" s="36"/>
      <c r="I78" s="36"/>
      <c r="J78" s="36"/>
      <c r="K78" s="36"/>
      <c r="L78" s="36"/>
      <c r="M78" s="36"/>
      <c r="N78" s="36"/>
      <c r="O78" s="36"/>
      <c r="P78" s="36"/>
      <c r="Q78" s="36"/>
      <c r="R78" s="36"/>
      <c r="S78" s="36"/>
      <c r="T78" s="36"/>
      <c r="U78" s="36"/>
      <c r="V78" s="36"/>
      <c r="W78" s="36"/>
      <c r="X78" s="36"/>
      <c r="Y78" s="36"/>
      <c r="Z78" s="80"/>
      <c r="AA78" s="21"/>
      <c r="AB78" s="21"/>
      <c r="AC78" s="21"/>
      <c r="AD78" s="21"/>
      <c r="AE78" s="21"/>
      <c r="AF78" s="21"/>
      <c r="AG78" s="21"/>
      <c r="AH78" s="21"/>
      <c r="AI78" s="21"/>
      <c r="AJ78" s="21"/>
      <c r="AK78" s="21"/>
      <c r="AL78" s="21"/>
      <c r="AM78" s="21"/>
    </row>
    <row r="79" spans="1:39" s="20" customFormat="1" ht="12" customHeight="1">
      <c r="A79" s="12" t="s">
        <v>10</v>
      </c>
      <c r="B79" s="491">
        <v>0</v>
      </c>
      <c r="C79" s="491">
        <v>0</v>
      </c>
      <c r="D79" s="491">
        <v>0</v>
      </c>
      <c r="E79" s="491">
        <v>0</v>
      </c>
      <c r="F79" s="493">
        <f t="shared" si="3"/>
        <v>0</v>
      </c>
      <c r="G79" s="73">
        <v>0</v>
      </c>
      <c r="H79" s="73">
        <v>0</v>
      </c>
      <c r="I79" s="73">
        <v>0</v>
      </c>
      <c r="J79" s="73">
        <v>0</v>
      </c>
      <c r="K79" s="73">
        <v>0</v>
      </c>
      <c r="L79" s="73">
        <v>0</v>
      </c>
      <c r="M79" s="73">
        <v>0</v>
      </c>
      <c r="N79" s="73">
        <v>0</v>
      </c>
      <c r="O79" s="73">
        <v>0</v>
      </c>
      <c r="P79" s="73">
        <v>0</v>
      </c>
      <c r="Q79" s="73">
        <v>0</v>
      </c>
      <c r="R79" s="73">
        <v>0</v>
      </c>
      <c r="S79" s="73">
        <v>0</v>
      </c>
      <c r="T79" s="73">
        <v>0</v>
      </c>
      <c r="U79" s="73">
        <v>0</v>
      </c>
      <c r="V79" s="73">
        <v>0</v>
      </c>
      <c r="W79" s="73">
        <v>0</v>
      </c>
      <c r="X79" s="73">
        <v>0</v>
      </c>
      <c r="Y79" s="73">
        <v>0</v>
      </c>
      <c r="Z79" s="80">
        <f t="shared" ref="Z79:Z90" si="4">SUM(F79:Y79)</f>
        <v>0</v>
      </c>
      <c r="AA79" s="21"/>
      <c r="AB79" s="21"/>
      <c r="AC79" s="21"/>
      <c r="AD79" s="21"/>
      <c r="AE79" s="21"/>
      <c r="AF79" s="21"/>
      <c r="AG79" s="21"/>
      <c r="AH79" s="21"/>
      <c r="AI79" s="21"/>
      <c r="AJ79" s="21"/>
      <c r="AK79" s="21"/>
      <c r="AL79" s="21"/>
      <c r="AM79" s="21"/>
    </row>
    <row r="80" spans="1:39" s="20" customFormat="1" ht="10.199999999999999">
      <c r="A80" s="13" t="s">
        <v>150</v>
      </c>
      <c r="B80" s="491">
        <v>0</v>
      </c>
      <c r="C80" s="491">
        <v>0</v>
      </c>
      <c r="D80" s="491">
        <v>0</v>
      </c>
      <c r="E80" s="491">
        <v>0</v>
      </c>
      <c r="F80" s="493">
        <f t="shared" si="3"/>
        <v>0</v>
      </c>
      <c r="G80" s="36">
        <v>0</v>
      </c>
      <c r="H80" s="36">
        <v>0</v>
      </c>
      <c r="I80" s="36">
        <v>0</v>
      </c>
      <c r="J80" s="36">
        <v>0</v>
      </c>
      <c r="K80" s="36">
        <v>0</v>
      </c>
      <c r="L80" s="36">
        <v>0</v>
      </c>
      <c r="M80" s="36">
        <v>0</v>
      </c>
      <c r="N80" s="36">
        <v>0</v>
      </c>
      <c r="O80" s="36">
        <v>0</v>
      </c>
      <c r="P80" s="36">
        <v>0</v>
      </c>
      <c r="Q80" s="36">
        <v>0</v>
      </c>
      <c r="R80" s="36">
        <v>0</v>
      </c>
      <c r="S80" s="36">
        <v>0</v>
      </c>
      <c r="T80" s="36">
        <v>0</v>
      </c>
      <c r="U80" s="36">
        <v>0</v>
      </c>
      <c r="V80" s="36">
        <v>0</v>
      </c>
      <c r="W80" s="36">
        <v>0</v>
      </c>
      <c r="X80" s="36">
        <v>0</v>
      </c>
      <c r="Y80" s="36">
        <v>0</v>
      </c>
      <c r="Z80" s="80">
        <f t="shared" si="4"/>
        <v>0</v>
      </c>
      <c r="AA80" s="21"/>
      <c r="AB80" s="21"/>
      <c r="AC80" s="21"/>
      <c r="AD80" s="21"/>
      <c r="AE80" s="21"/>
      <c r="AF80" s="21"/>
      <c r="AG80" s="21"/>
      <c r="AH80" s="21"/>
      <c r="AI80" s="21"/>
      <c r="AJ80" s="21"/>
      <c r="AK80" s="21"/>
      <c r="AL80" s="21"/>
      <c r="AM80" s="21"/>
    </row>
    <row r="81" spans="1:53" s="70" customFormat="1" ht="10.199999999999999">
      <c r="A81" s="191" t="s">
        <v>707</v>
      </c>
      <c r="B81" s="493">
        <f>SUMIF('Clasificación 09.2022'!D:D,'CA EF'!A81,'Clasificación 09.2022'!G:G)</f>
        <v>10000000000</v>
      </c>
      <c r="C81" s="493">
        <v>0</v>
      </c>
      <c r="D81" s="493">
        <v>0</v>
      </c>
      <c r="E81" s="491">
        <v>10000000000</v>
      </c>
      <c r="F81" s="493">
        <f t="shared" si="3"/>
        <v>0</v>
      </c>
      <c r="G81" s="73">
        <v>0</v>
      </c>
      <c r="H81" s="73">
        <v>0</v>
      </c>
      <c r="I81" s="73">
        <v>0</v>
      </c>
      <c r="J81" s="73">
        <v>0</v>
      </c>
      <c r="K81" s="73">
        <v>0</v>
      </c>
      <c r="L81" s="73">
        <v>0</v>
      </c>
      <c r="M81" s="73">
        <v>0</v>
      </c>
      <c r="N81" s="73">
        <v>0</v>
      </c>
      <c r="O81" s="73">
        <v>0</v>
      </c>
      <c r="P81" s="73">
        <v>0</v>
      </c>
      <c r="Q81" s="73">
        <v>0</v>
      </c>
      <c r="R81" s="73">
        <v>0</v>
      </c>
      <c r="S81" s="73">
        <v>0</v>
      </c>
      <c r="T81" s="73">
        <v>0</v>
      </c>
      <c r="U81" s="73">
        <f t="shared" ref="U81:U87" si="5">-F81</f>
        <v>0</v>
      </c>
      <c r="V81" s="73">
        <v>0</v>
      </c>
      <c r="W81" s="73">
        <v>0</v>
      </c>
      <c r="X81" s="73">
        <v>0</v>
      </c>
      <c r="Y81" s="73">
        <v>0</v>
      </c>
      <c r="Z81" s="80">
        <f t="shared" si="4"/>
        <v>0</v>
      </c>
      <c r="AA81" s="66"/>
      <c r="AB81" s="66"/>
      <c r="AC81" s="66"/>
      <c r="AD81" s="66"/>
      <c r="AE81" s="66"/>
      <c r="AF81" s="66"/>
      <c r="AG81" s="66"/>
      <c r="AH81" s="66"/>
      <c r="AI81" s="66"/>
      <c r="AJ81" s="66"/>
      <c r="AK81" s="66"/>
      <c r="AL81" s="66"/>
      <c r="AM81" s="66"/>
    </row>
    <row r="82" spans="1:53" s="70" customFormat="1" ht="10.199999999999999">
      <c r="A82" s="191" t="s">
        <v>712</v>
      </c>
      <c r="B82" s="493">
        <f>SUMIF('Clasificación 09.2022'!D:D,'CA EF'!A82,'Clasificación 09.2022'!G:G)</f>
        <v>-3000000000</v>
      </c>
      <c r="C82" s="493">
        <v>0</v>
      </c>
      <c r="D82" s="493">
        <v>0</v>
      </c>
      <c r="E82" s="491">
        <v>-6500000000</v>
      </c>
      <c r="F82" s="493">
        <f t="shared" si="3"/>
        <v>-3500000000</v>
      </c>
      <c r="G82" s="73">
        <v>0</v>
      </c>
      <c r="H82" s="73">
        <v>0</v>
      </c>
      <c r="I82" s="73">
        <v>0</v>
      </c>
      <c r="J82" s="73">
        <v>0</v>
      </c>
      <c r="K82" s="73">
        <v>0</v>
      </c>
      <c r="L82" s="73">
        <v>0</v>
      </c>
      <c r="M82" s="73">
        <v>0</v>
      </c>
      <c r="N82" s="73">
        <v>0</v>
      </c>
      <c r="O82" s="73">
        <v>0</v>
      </c>
      <c r="P82" s="73">
        <v>0</v>
      </c>
      <c r="Q82" s="73">
        <v>0</v>
      </c>
      <c r="R82" s="73">
        <v>0</v>
      </c>
      <c r="S82" s="73">
        <v>0</v>
      </c>
      <c r="T82" s="73">
        <v>0</v>
      </c>
      <c r="U82" s="73">
        <f t="shared" si="5"/>
        <v>3500000000</v>
      </c>
      <c r="V82" s="73">
        <v>0</v>
      </c>
      <c r="W82" s="73">
        <v>0</v>
      </c>
      <c r="X82" s="73">
        <v>0</v>
      </c>
      <c r="Y82" s="73">
        <v>0</v>
      </c>
      <c r="Z82" s="80">
        <f t="shared" si="4"/>
        <v>0</v>
      </c>
      <c r="AA82" s="66"/>
      <c r="AB82" s="66"/>
      <c r="AC82" s="66"/>
      <c r="AD82" s="66"/>
      <c r="AE82" s="66"/>
      <c r="AF82" s="66"/>
      <c r="AG82" s="66"/>
      <c r="AH82" s="66"/>
      <c r="AI82" s="66"/>
      <c r="AJ82" s="66"/>
      <c r="AK82" s="66"/>
      <c r="AL82" s="66"/>
      <c r="AM82" s="66"/>
    </row>
    <row r="83" spans="1:53" s="70" customFormat="1" ht="10.199999999999999">
      <c r="A83" s="191" t="s">
        <v>709</v>
      </c>
      <c r="B83" s="493">
        <f>SUMIF('Clasificación 09.2022'!D:D,'CA EF'!A83,'Clasificación 09.2022'!G:G)</f>
        <v>0</v>
      </c>
      <c r="C83" s="493">
        <v>0</v>
      </c>
      <c r="D83" s="493">
        <v>0</v>
      </c>
      <c r="E83" s="491">
        <v>0</v>
      </c>
      <c r="F83" s="493">
        <f t="shared" si="3"/>
        <v>0</v>
      </c>
      <c r="G83" s="73">
        <v>0</v>
      </c>
      <c r="H83" s="73">
        <v>0</v>
      </c>
      <c r="I83" s="73">
        <v>0</v>
      </c>
      <c r="J83" s="73">
        <v>0</v>
      </c>
      <c r="K83" s="73">
        <v>0</v>
      </c>
      <c r="L83" s="73">
        <v>0</v>
      </c>
      <c r="M83" s="73">
        <v>0</v>
      </c>
      <c r="N83" s="73">
        <v>0</v>
      </c>
      <c r="O83" s="73">
        <v>0</v>
      </c>
      <c r="P83" s="73">
        <v>0</v>
      </c>
      <c r="Q83" s="73">
        <v>0</v>
      </c>
      <c r="R83" s="73">
        <v>0</v>
      </c>
      <c r="S83" s="73">
        <v>0</v>
      </c>
      <c r="T83" s="73">
        <v>0</v>
      </c>
      <c r="U83" s="79">
        <f t="shared" si="5"/>
        <v>0</v>
      </c>
      <c r="V83" s="73">
        <v>0</v>
      </c>
      <c r="W83" s="73">
        <v>0</v>
      </c>
      <c r="X83" s="73">
        <v>0</v>
      </c>
      <c r="Y83" s="73">
        <v>0</v>
      </c>
      <c r="Z83" s="80">
        <f t="shared" si="4"/>
        <v>0</v>
      </c>
      <c r="AA83" s="66"/>
      <c r="AB83" s="66"/>
      <c r="AC83" s="66"/>
      <c r="AD83" s="66"/>
      <c r="AE83" s="66"/>
      <c r="AF83" s="66"/>
      <c r="AG83" s="66"/>
      <c r="AH83" s="66"/>
      <c r="AI83" s="66"/>
      <c r="AJ83" s="66"/>
      <c r="AK83" s="66"/>
      <c r="AL83" s="66"/>
      <c r="AM83" s="66"/>
    </row>
    <row r="84" spans="1:53" s="70" customFormat="1" ht="10.199999999999999">
      <c r="A84" s="13" t="s">
        <v>11</v>
      </c>
      <c r="B84" s="493">
        <v>0</v>
      </c>
      <c r="C84" s="493">
        <v>0</v>
      </c>
      <c r="D84" s="493">
        <v>0</v>
      </c>
      <c r="E84" s="491">
        <v>0</v>
      </c>
      <c r="F84" s="493">
        <f t="shared" si="3"/>
        <v>0</v>
      </c>
      <c r="G84" s="73">
        <v>0</v>
      </c>
      <c r="H84" s="73">
        <v>0</v>
      </c>
      <c r="I84" s="73">
        <v>0</v>
      </c>
      <c r="J84" s="73">
        <v>0</v>
      </c>
      <c r="K84" s="73">
        <v>0</v>
      </c>
      <c r="L84" s="73">
        <v>0</v>
      </c>
      <c r="M84" s="73">
        <v>0</v>
      </c>
      <c r="N84" s="73">
        <v>0</v>
      </c>
      <c r="O84" s="73">
        <v>0</v>
      </c>
      <c r="P84" s="73">
        <v>0</v>
      </c>
      <c r="Q84" s="73">
        <v>0</v>
      </c>
      <c r="R84" s="73">
        <v>0</v>
      </c>
      <c r="S84" s="73">
        <v>0</v>
      </c>
      <c r="T84" s="73">
        <v>0</v>
      </c>
      <c r="U84" s="73">
        <f t="shared" si="5"/>
        <v>0</v>
      </c>
      <c r="V84" s="73">
        <v>0</v>
      </c>
      <c r="W84" s="73">
        <v>0</v>
      </c>
      <c r="X84" s="73">
        <v>0</v>
      </c>
      <c r="Y84" s="73">
        <v>0</v>
      </c>
      <c r="Z84" s="80">
        <f t="shared" si="4"/>
        <v>0</v>
      </c>
      <c r="AA84" s="66"/>
      <c r="AB84" s="66"/>
      <c r="AC84" s="66"/>
      <c r="AD84" s="66"/>
      <c r="AE84" s="66"/>
      <c r="AF84" s="66"/>
      <c r="AG84" s="66"/>
      <c r="AH84" s="66"/>
      <c r="AI84" s="66"/>
      <c r="AJ84" s="66"/>
      <c r="AK84" s="66"/>
      <c r="AL84" s="66"/>
      <c r="AM84" s="66"/>
    </row>
    <row r="85" spans="1:53" s="70" customFormat="1" ht="10.199999999999999">
      <c r="A85" s="191" t="s">
        <v>717</v>
      </c>
      <c r="B85" s="493">
        <f>SUMIF('Clasificación 09.2022'!D:D,'CA EF'!A85,'Clasificación 09.2022'!G:G)</f>
        <v>0</v>
      </c>
      <c r="C85" s="493">
        <v>0</v>
      </c>
      <c r="D85" s="493">
        <v>0</v>
      </c>
      <c r="E85" s="491">
        <v>0</v>
      </c>
      <c r="F85" s="493">
        <f t="shared" si="3"/>
        <v>0</v>
      </c>
      <c r="G85" s="73">
        <v>0</v>
      </c>
      <c r="H85" s="73">
        <v>0</v>
      </c>
      <c r="I85" s="73">
        <v>0</v>
      </c>
      <c r="J85" s="73">
        <v>0</v>
      </c>
      <c r="K85" s="73">
        <v>0</v>
      </c>
      <c r="L85" s="73">
        <v>0</v>
      </c>
      <c r="M85" s="73">
        <v>0</v>
      </c>
      <c r="N85" s="73">
        <v>0</v>
      </c>
      <c r="O85" s="73">
        <v>0</v>
      </c>
      <c r="P85" s="73">
        <v>0</v>
      </c>
      <c r="Q85" s="73">
        <v>0</v>
      </c>
      <c r="R85" s="73">
        <v>0</v>
      </c>
      <c r="S85" s="73">
        <v>0</v>
      </c>
      <c r="T85" s="73">
        <v>0</v>
      </c>
      <c r="U85" s="73">
        <f t="shared" si="5"/>
        <v>0</v>
      </c>
      <c r="V85" s="73">
        <v>0</v>
      </c>
      <c r="W85" s="73">
        <v>0</v>
      </c>
      <c r="X85" s="73">
        <v>0</v>
      </c>
      <c r="Y85" s="73">
        <v>0</v>
      </c>
      <c r="Z85" s="80">
        <f t="shared" si="4"/>
        <v>0</v>
      </c>
      <c r="AA85" s="66"/>
      <c r="AB85" s="66"/>
      <c r="AC85" s="66"/>
      <c r="AD85" s="66"/>
      <c r="AE85" s="66"/>
      <c r="AF85" s="66"/>
      <c r="AG85" s="66"/>
      <c r="AH85" s="66"/>
      <c r="AI85" s="66"/>
      <c r="AJ85" s="66"/>
      <c r="AK85" s="66"/>
      <c r="AL85" s="66"/>
      <c r="AM85" s="66"/>
    </row>
    <row r="86" spans="1:53" s="70" customFormat="1" ht="10.199999999999999">
      <c r="A86" s="13" t="s">
        <v>302</v>
      </c>
      <c r="B86" s="493">
        <v>0</v>
      </c>
      <c r="C86" s="493">
        <v>0</v>
      </c>
      <c r="D86" s="493">
        <v>0</v>
      </c>
      <c r="E86" s="491">
        <v>0</v>
      </c>
      <c r="F86" s="493">
        <f t="shared" si="3"/>
        <v>0</v>
      </c>
      <c r="G86" s="73">
        <v>0</v>
      </c>
      <c r="H86" s="73">
        <v>0</v>
      </c>
      <c r="I86" s="73">
        <v>0</v>
      </c>
      <c r="J86" s="73">
        <v>0</v>
      </c>
      <c r="K86" s="73">
        <v>0</v>
      </c>
      <c r="L86" s="73">
        <v>0</v>
      </c>
      <c r="M86" s="73">
        <v>0</v>
      </c>
      <c r="N86" s="73">
        <v>0</v>
      </c>
      <c r="O86" s="73">
        <v>0</v>
      </c>
      <c r="P86" s="73">
        <v>0</v>
      </c>
      <c r="Q86" s="73">
        <v>0</v>
      </c>
      <c r="R86" s="73">
        <v>0</v>
      </c>
      <c r="S86" s="73">
        <v>0</v>
      </c>
      <c r="T86" s="73">
        <v>0</v>
      </c>
      <c r="U86" s="73">
        <f t="shared" si="5"/>
        <v>0</v>
      </c>
      <c r="V86" s="73">
        <v>0</v>
      </c>
      <c r="W86" s="73">
        <v>0</v>
      </c>
      <c r="X86" s="73">
        <v>0</v>
      </c>
      <c r="Y86" s="73">
        <v>0</v>
      </c>
      <c r="Z86" s="80">
        <f t="shared" si="4"/>
        <v>0</v>
      </c>
      <c r="AA86" s="66"/>
      <c r="AB86" s="66"/>
      <c r="AC86" s="66"/>
      <c r="AD86" s="66"/>
      <c r="AE86" s="66"/>
      <c r="AF86" s="66"/>
      <c r="AG86" s="66"/>
      <c r="AH86" s="66"/>
      <c r="AI86" s="66"/>
      <c r="AJ86" s="66"/>
      <c r="AK86" s="66"/>
      <c r="AL86" s="66"/>
      <c r="AM86" s="66"/>
    </row>
    <row r="87" spans="1:53" s="70" customFormat="1" ht="10.199999999999999">
      <c r="A87" s="191" t="s">
        <v>719</v>
      </c>
      <c r="B87" s="493">
        <f>SUMIF('Clasificación 09.2022'!D:D,'CA EF'!A87,'Clasificación 09.2022'!G:G)</f>
        <v>0</v>
      </c>
      <c r="C87" s="493">
        <v>0</v>
      </c>
      <c r="D87" s="493">
        <v>0</v>
      </c>
      <c r="E87" s="491">
        <v>0</v>
      </c>
      <c r="F87" s="493">
        <f t="shared" si="3"/>
        <v>0</v>
      </c>
      <c r="G87" s="73">
        <v>0</v>
      </c>
      <c r="H87" s="73">
        <v>0</v>
      </c>
      <c r="I87" s="73">
        <v>0</v>
      </c>
      <c r="J87" s="73">
        <v>0</v>
      </c>
      <c r="K87" s="73">
        <v>0</v>
      </c>
      <c r="L87" s="73">
        <v>0</v>
      </c>
      <c r="M87" s="73">
        <v>0</v>
      </c>
      <c r="N87" s="73">
        <v>0</v>
      </c>
      <c r="O87" s="73">
        <v>0</v>
      </c>
      <c r="P87" s="73">
        <v>0</v>
      </c>
      <c r="Q87" s="73">
        <v>0</v>
      </c>
      <c r="R87" s="73">
        <v>0</v>
      </c>
      <c r="S87" s="73">
        <v>0</v>
      </c>
      <c r="T87" s="73">
        <v>0</v>
      </c>
      <c r="U87" s="73">
        <f t="shared" si="5"/>
        <v>0</v>
      </c>
      <c r="V87" s="73">
        <v>0</v>
      </c>
      <c r="W87" s="73">
        <v>0</v>
      </c>
      <c r="X87" s="73">
        <v>0</v>
      </c>
      <c r="Y87" s="73">
        <v>0</v>
      </c>
      <c r="Z87" s="80">
        <f t="shared" si="4"/>
        <v>0</v>
      </c>
      <c r="AA87" s="66"/>
      <c r="AB87" s="66"/>
      <c r="AC87" s="66"/>
      <c r="AD87" s="66"/>
      <c r="AE87" s="66"/>
      <c r="AF87" s="66"/>
      <c r="AG87" s="66"/>
      <c r="AH87" s="66"/>
      <c r="AI87" s="66"/>
      <c r="AJ87" s="66"/>
      <c r="AK87" s="66"/>
      <c r="AL87" s="66"/>
      <c r="AM87" s="66"/>
    </row>
    <row r="88" spans="1:53" s="20" customFormat="1" ht="10.199999999999999">
      <c r="A88" s="13" t="s">
        <v>53</v>
      </c>
      <c r="B88" s="491">
        <v>0</v>
      </c>
      <c r="C88" s="491">
        <v>0</v>
      </c>
      <c r="D88" s="491">
        <v>0</v>
      </c>
      <c r="E88" s="491">
        <v>0</v>
      </c>
      <c r="F88" s="493">
        <f t="shared" si="3"/>
        <v>0</v>
      </c>
      <c r="G88" s="73">
        <v>0</v>
      </c>
      <c r="H88" s="73">
        <v>0</v>
      </c>
      <c r="I88" s="73">
        <v>0</v>
      </c>
      <c r="J88" s="73">
        <v>0</v>
      </c>
      <c r="K88" s="73">
        <v>0</v>
      </c>
      <c r="L88" s="73">
        <v>0</v>
      </c>
      <c r="M88" s="73">
        <v>0</v>
      </c>
      <c r="N88" s="73">
        <v>0</v>
      </c>
      <c r="O88" s="73">
        <v>0</v>
      </c>
      <c r="P88" s="73">
        <v>0</v>
      </c>
      <c r="Q88" s="73">
        <v>0</v>
      </c>
      <c r="R88" s="73">
        <v>0</v>
      </c>
      <c r="S88" s="73">
        <v>0</v>
      </c>
      <c r="T88" s="73">
        <v>0</v>
      </c>
      <c r="U88" s="73">
        <v>0</v>
      </c>
      <c r="V88" s="73">
        <v>0</v>
      </c>
      <c r="W88" s="73">
        <v>0</v>
      </c>
      <c r="X88" s="73">
        <v>0</v>
      </c>
      <c r="Y88" s="73">
        <v>0</v>
      </c>
      <c r="Z88" s="80">
        <f t="shared" si="4"/>
        <v>0</v>
      </c>
      <c r="AA88" s="21"/>
      <c r="AB88" s="21"/>
      <c r="AC88" s="21"/>
      <c r="AD88" s="21"/>
      <c r="AE88" s="21"/>
      <c r="AF88" s="21"/>
      <c r="AG88" s="21"/>
      <c r="AH88" s="21"/>
      <c r="AI88" s="21"/>
      <c r="AJ88" s="21"/>
      <c r="AK88" s="21"/>
      <c r="AL88" s="21"/>
      <c r="AM88" s="21"/>
    </row>
    <row r="89" spans="1:53" s="70" customFormat="1" ht="10.199999999999999">
      <c r="A89" s="191" t="s">
        <v>724</v>
      </c>
      <c r="B89" s="493">
        <f>SUMIF('Clasificación 09.2022'!D:D,'CA EF'!A89,'Clasificación 09.2022'!G:G)</f>
        <v>-118887546</v>
      </c>
      <c r="C89" s="493">
        <v>0</v>
      </c>
      <c r="D89" s="493">
        <f>-B89</f>
        <v>118887546</v>
      </c>
      <c r="E89" s="491">
        <v>0</v>
      </c>
      <c r="F89" s="493">
        <f t="shared" si="3"/>
        <v>0</v>
      </c>
      <c r="G89" s="36">
        <v>0</v>
      </c>
      <c r="H89" s="36">
        <v>0</v>
      </c>
      <c r="I89" s="36">
        <v>0</v>
      </c>
      <c r="J89" s="36">
        <v>0</v>
      </c>
      <c r="K89" s="36">
        <v>0</v>
      </c>
      <c r="L89" s="36">
        <v>0</v>
      </c>
      <c r="M89" s="36">
        <v>0</v>
      </c>
      <c r="N89" s="36">
        <v>0</v>
      </c>
      <c r="O89" s="36">
        <v>0</v>
      </c>
      <c r="P89" s="36">
        <v>0</v>
      </c>
      <c r="Q89" s="36">
        <v>0</v>
      </c>
      <c r="R89" s="36">
        <v>0</v>
      </c>
      <c r="S89" s="36">
        <v>0</v>
      </c>
      <c r="T89" s="36">
        <v>0</v>
      </c>
      <c r="U89" s="36">
        <v>0</v>
      </c>
      <c r="V89" s="36">
        <v>0</v>
      </c>
      <c r="W89" s="36">
        <v>0</v>
      </c>
      <c r="X89" s="36">
        <v>0</v>
      </c>
      <c r="Y89" s="36">
        <v>0</v>
      </c>
      <c r="Z89" s="80">
        <f t="shared" si="4"/>
        <v>0</v>
      </c>
      <c r="AA89" s="66"/>
      <c r="AB89" s="66"/>
      <c r="AC89" s="66"/>
      <c r="AD89" s="66"/>
      <c r="AE89" s="66"/>
      <c r="AF89" s="66"/>
      <c r="AG89" s="66"/>
      <c r="AH89" s="66"/>
      <c r="AI89" s="66"/>
      <c r="AJ89" s="66"/>
      <c r="AK89" s="66"/>
      <c r="AL89" s="66"/>
      <c r="AM89" s="66"/>
    </row>
    <row r="90" spans="1:53" s="70" customFormat="1" ht="10.199999999999999">
      <c r="A90" s="191" t="s">
        <v>725</v>
      </c>
      <c r="B90" s="493">
        <f>SUMIF('Clasificación 09.2022'!D:D,'CA EF'!A90,'Clasificación 09.2022'!G:G)</f>
        <v>-548198500</v>
      </c>
      <c r="C90" s="493">
        <f>+D89</f>
        <v>118887546</v>
      </c>
      <c r="D90" s="493">
        <f>-B90</f>
        <v>548198500</v>
      </c>
      <c r="E90" s="491">
        <v>-118887546</v>
      </c>
      <c r="F90" s="493">
        <f t="shared" si="3"/>
        <v>0</v>
      </c>
      <c r="G90" s="36">
        <v>0</v>
      </c>
      <c r="H90" s="36">
        <v>0</v>
      </c>
      <c r="I90" s="36">
        <v>0</v>
      </c>
      <c r="J90" s="36">
        <v>0</v>
      </c>
      <c r="K90" s="36">
        <v>0</v>
      </c>
      <c r="L90" s="36">
        <v>0</v>
      </c>
      <c r="M90" s="36">
        <v>0</v>
      </c>
      <c r="N90" s="36">
        <v>0</v>
      </c>
      <c r="O90" s="36">
        <v>0</v>
      </c>
      <c r="P90" s="36">
        <v>0</v>
      </c>
      <c r="Q90" s="36">
        <v>0</v>
      </c>
      <c r="R90" s="36">
        <v>0</v>
      </c>
      <c r="S90" s="36">
        <v>0</v>
      </c>
      <c r="T90" s="36">
        <v>0</v>
      </c>
      <c r="U90" s="36">
        <v>0</v>
      </c>
      <c r="V90" s="36">
        <v>0</v>
      </c>
      <c r="W90" s="36">
        <v>0</v>
      </c>
      <c r="X90" s="36">
        <v>0</v>
      </c>
      <c r="Y90" s="36">
        <v>0</v>
      </c>
      <c r="Z90" s="80">
        <f t="shared" si="4"/>
        <v>0</v>
      </c>
      <c r="AA90" s="66"/>
      <c r="AB90" s="66"/>
      <c r="AC90" s="66"/>
      <c r="AD90" s="66"/>
      <c r="AE90" s="66"/>
      <c r="AF90" s="66"/>
      <c r="AG90" s="66"/>
      <c r="AH90" s="66"/>
      <c r="AI90" s="66"/>
      <c r="AJ90" s="66"/>
      <c r="AK90" s="66"/>
      <c r="AL90" s="66"/>
      <c r="AM90" s="66"/>
    </row>
    <row r="91" spans="1:53" s="20" customFormat="1" ht="10.199999999999999">
      <c r="A91" s="26" t="s">
        <v>167</v>
      </c>
      <c r="B91" s="496">
        <f>SUM(B56:B90)</f>
        <v>6413233745</v>
      </c>
      <c r="C91" s="496"/>
      <c r="D91" s="496"/>
      <c r="E91" s="496">
        <f>SUM(E57:E90)</f>
        <v>3425316505</v>
      </c>
      <c r="F91" s="496"/>
      <c r="G91" s="199"/>
      <c r="H91" s="199"/>
      <c r="I91" s="199"/>
      <c r="J91" s="199"/>
      <c r="K91" s="199"/>
      <c r="L91" s="199"/>
      <c r="M91" s="199"/>
      <c r="N91" s="199"/>
      <c r="O91" s="199"/>
      <c r="P91" s="199"/>
      <c r="Q91" s="199"/>
      <c r="R91" s="199"/>
      <c r="S91" s="199"/>
      <c r="T91" s="199"/>
      <c r="U91" s="199"/>
      <c r="V91" s="199"/>
      <c r="W91" s="199"/>
      <c r="X91" s="199"/>
      <c r="Y91" s="199"/>
      <c r="Z91" s="33"/>
      <c r="AA91" s="21"/>
      <c r="AB91" s="21"/>
      <c r="AC91" s="21"/>
      <c r="AD91" s="21"/>
      <c r="AE91" s="21"/>
      <c r="AF91" s="21"/>
      <c r="AG91" s="21"/>
      <c r="AH91" s="21"/>
      <c r="AI91" s="21"/>
      <c r="AJ91" s="21"/>
      <c r="AK91" s="21"/>
      <c r="AL91" s="21"/>
      <c r="AM91" s="21"/>
    </row>
    <row r="92" spans="1:53" s="20" customFormat="1" ht="10.199999999999999">
      <c r="A92" s="13"/>
      <c r="B92" s="491"/>
      <c r="C92" s="491"/>
      <c r="D92" s="491"/>
      <c r="E92" s="491"/>
      <c r="F92" s="491"/>
      <c r="G92" s="36"/>
      <c r="H92" s="36"/>
      <c r="I92" s="36"/>
      <c r="J92" s="36"/>
      <c r="K92" s="36"/>
      <c r="L92" s="36"/>
      <c r="M92" s="36"/>
      <c r="N92" s="36"/>
      <c r="O92" s="36"/>
      <c r="P92" s="36"/>
      <c r="Q92" s="36"/>
      <c r="R92" s="36"/>
      <c r="S92" s="36"/>
      <c r="T92" s="36"/>
      <c r="U92" s="36"/>
      <c r="V92" s="36"/>
      <c r="W92" s="36"/>
      <c r="X92" s="36"/>
      <c r="Y92" s="36"/>
      <c r="Z92" s="32"/>
      <c r="AA92" s="21"/>
      <c r="AB92" s="21"/>
      <c r="AC92" s="21"/>
      <c r="AD92" s="21"/>
      <c r="AE92" s="21"/>
      <c r="AF92" s="21"/>
      <c r="AG92" s="21"/>
      <c r="AH92" s="21"/>
      <c r="AI92" s="21"/>
      <c r="AJ92" s="21"/>
      <c r="AK92" s="21"/>
      <c r="AL92" s="21"/>
      <c r="AM92" s="21"/>
    </row>
    <row r="93" spans="1:53" s="39" customFormat="1" ht="10.199999999999999">
      <c r="A93" s="27" t="s">
        <v>168</v>
      </c>
      <c r="B93" s="497">
        <f>+B54-B91</f>
        <v>0</v>
      </c>
      <c r="C93" s="497"/>
      <c r="D93" s="497"/>
      <c r="E93" s="497">
        <f>+E54-E91</f>
        <v>0</v>
      </c>
      <c r="F93" s="497"/>
      <c r="G93" s="28"/>
      <c r="H93" s="28"/>
      <c r="I93" s="28"/>
      <c r="J93" s="28"/>
      <c r="K93" s="28"/>
      <c r="L93" s="28"/>
      <c r="M93" s="28"/>
      <c r="N93" s="28"/>
      <c r="O93" s="28"/>
      <c r="P93" s="28"/>
      <c r="Q93" s="28"/>
      <c r="R93" s="28"/>
      <c r="S93" s="28"/>
      <c r="T93" s="28"/>
      <c r="U93" s="28"/>
      <c r="V93" s="28"/>
      <c r="W93" s="28"/>
      <c r="X93" s="28"/>
      <c r="Y93" s="28"/>
      <c r="Z93" s="27"/>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row>
    <row r="94" spans="1:53" s="20" customFormat="1" ht="10.199999999999999">
      <c r="A94" s="13" t="s">
        <v>68</v>
      </c>
      <c r="B94" s="491"/>
      <c r="C94" s="491"/>
      <c r="D94" s="491"/>
      <c r="E94" s="491"/>
      <c r="F94" s="493"/>
      <c r="G94" s="73"/>
      <c r="H94" s="73"/>
      <c r="I94" s="73"/>
      <c r="J94" s="73"/>
      <c r="K94" s="73"/>
      <c r="L94" s="73"/>
      <c r="M94" s="73"/>
      <c r="N94" s="73"/>
      <c r="O94" s="73"/>
      <c r="P94" s="73"/>
      <c r="Q94" s="73"/>
      <c r="R94" s="73"/>
      <c r="S94" s="73"/>
      <c r="T94" s="73"/>
      <c r="U94" s="73"/>
      <c r="V94" s="73"/>
      <c r="W94" s="73"/>
      <c r="X94" s="73"/>
      <c r="Y94" s="73"/>
      <c r="Z94" s="80"/>
      <c r="AA94" s="21"/>
      <c r="AB94" s="21"/>
      <c r="AC94" s="21"/>
      <c r="AD94" s="21"/>
      <c r="AE94" s="21"/>
      <c r="AF94" s="21"/>
      <c r="AG94" s="21"/>
      <c r="AH94" s="21"/>
      <c r="AI94" s="21"/>
      <c r="AJ94" s="21"/>
      <c r="AK94" s="21"/>
      <c r="AL94" s="21"/>
      <c r="AM94" s="21"/>
    </row>
    <row r="95" spans="1:53" s="20" customFormat="1" ht="10.199999999999999">
      <c r="A95" s="13" t="s">
        <v>13</v>
      </c>
      <c r="B95" s="491">
        <v>0</v>
      </c>
      <c r="C95" s="491">
        <v>0</v>
      </c>
      <c r="D95" s="491">
        <v>0</v>
      </c>
      <c r="E95" s="491">
        <v>0</v>
      </c>
      <c r="F95" s="493">
        <f>-B95+C95-D95</f>
        <v>0</v>
      </c>
      <c r="G95" s="73">
        <v>0</v>
      </c>
      <c r="H95" s="73">
        <v>0</v>
      </c>
      <c r="I95" s="73">
        <v>0</v>
      </c>
      <c r="J95" s="73">
        <v>0</v>
      </c>
      <c r="K95" s="73">
        <v>0</v>
      </c>
      <c r="L95" s="73">
        <v>0</v>
      </c>
      <c r="M95" s="73">
        <v>0</v>
      </c>
      <c r="N95" s="73">
        <v>0</v>
      </c>
      <c r="O95" s="73">
        <v>0</v>
      </c>
      <c r="P95" s="73">
        <v>0</v>
      </c>
      <c r="Q95" s="73">
        <v>0</v>
      </c>
      <c r="R95" s="73">
        <v>0</v>
      </c>
      <c r="S95" s="73">
        <v>0</v>
      </c>
      <c r="T95" s="73">
        <v>0</v>
      </c>
      <c r="U95" s="73">
        <v>0</v>
      </c>
      <c r="V95" s="73">
        <v>0</v>
      </c>
      <c r="W95" s="73">
        <v>0</v>
      </c>
      <c r="X95" s="73">
        <v>0</v>
      </c>
      <c r="Y95" s="73">
        <v>0</v>
      </c>
      <c r="Z95" s="80">
        <f t="shared" ref="Z95:Z120" si="6">SUM(F95:Y95)</f>
        <v>0</v>
      </c>
      <c r="AA95" s="21"/>
      <c r="AB95" s="21"/>
      <c r="AC95" s="21"/>
      <c r="AD95" s="21"/>
      <c r="AE95" s="21"/>
      <c r="AF95" s="21"/>
      <c r="AG95" s="21"/>
      <c r="AH95" s="21"/>
      <c r="AI95" s="21"/>
      <c r="AJ95" s="21"/>
      <c r="AK95" s="21"/>
      <c r="AL95" s="21"/>
      <c r="AM95" s="21"/>
    </row>
    <row r="96" spans="1:53" s="20" customFormat="1" ht="10.199999999999999">
      <c r="A96" s="50" t="s">
        <v>222</v>
      </c>
      <c r="B96" s="491">
        <v>0</v>
      </c>
      <c r="C96" s="491">
        <v>0</v>
      </c>
      <c r="D96" s="491">
        <v>0</v>
      </c>
      <c r="E96" s="491">
        <v>0</v>
      </c>
      <c r="F96" s="493">
        <f t="shared" ref="F96:F120" si="7">-B96+C96-D96</f>
        <v>0</v>
      </c>
      <c r="G96" s="73">
        <v>0</v>
      </c>
      <c r="H96" s="73">
        <v>0</v>
      </c>
      <c r="I96" s="73">
        <v>0</v>
      </c>
      <c r="J96" s="73">
        <v>0</v>
      </c>
      <c r="K96" s="73">
        <v>0</v>
      </c>
      <c r="L96" s="73">
        <v>0</v>
      </c>
      <c r="M96" s="73">
        <v>0</v>
      </c>
      <c r="N96" s="73">
        <v>0</v>
      </c>
      <c r="O96" s="73">
        <v>0</v>
      </c>
      <c r="P96" s="73">
        <v>0</v>
      </c>
      <c r="Q96" s="73">
        <v>0</v>
      </c>
      <c r="R96" s="73">
        <v>0</v>
      </c>
      <c r="S96" s="73">
        <v>0</v>
      </c>
      <c r="T96" s="73">
        <v>0</v>
      </c>
      <c r="U96" s="73">
        <v>0</v>
      </c>
      <c r="V96" s="73">
        <v>0</v>
      </c>
      <c r="W96" s="73">
        <v>0</v>
      </c>
      <c r="X96" s="73">
        <v>0</v>
      </c>
      <c r="Y96" s="73">
        <v>0</v>
      </c>
      <c r="Z96" s="80">
        <f t="shared" si="6"/>
        <v>0</v>
      </c>
      <c r="AA96" s="21"/>
      <c r="AB96" s="21"/>
      <c r="AC96" s="21"/>
      <c r="AD96" s="21"/>
      <c r="AE96" s="21"/>
      <c r="AF96" s="21"/>
      <c r="AG96" s="21"/>
      <c r="AH96" s="21"/>
      <c r="AI96" s="21"/>
      <c r="AJ96" s="21"/>
      <c r="AK96" s="21"/>
      <c r="AL96" s="21"/>
      <c r="AM96" s="21"/>
    </row>
    <row r="97" spans="1:39" s="20" customFormat="1" ht="10.199999999999999">
      <c r="A97" s="50" t="s">
        <v>223</v>
      </c>
      <c r="B97" s="491">
        <v>0</v>
      </c>
      <c r="C97" s="491">
        <v>0</v>
      </c>
      <c r="D97" s="491">
        <v>0</v>
      </c>
      <c r="E97" s="491">
        <v>0</v>
      </c>
      <c r="F97" s="493">
        <f t="shared" si="7"/>
        <v>0</v>
      </c>
      <c r="G97" s="73">
        <v>0</v>
      </c>
      <c r="H97" s="73">
        <v>0</v>
      </c>
      <c r="I97" s="73">
        <v>0</v>
      </c>
      <c r="J97" s="73">
        <v>0</v>
      </c>
      <c r="K97" s="73">
        <v>0</v>
      </c>
      <c r="L97" s="73">
        <v>0</v>
      </c>
      <c r="M97" s="73">
        <v>0</v>
      </c>
      <c r="N97" s="73">
        <v>0</v>
      </c>
      <c r="O97" s="73">
        <v>0</v>
      </c>
      <c r="P97" s="73">
        <v>0</v>
      </c>
      <c r="Q97" s="73">
        <v>0</v>
      </c>
      <c r="R97" s="73">
        <v>0</v>
      </c>
      <c r="S97" s="73">
        <v>0</v>
      </c>
      <c r="T97" s="73">
        <v>0</v>
      </c>
      <c r="U97" s="73">
        <v>0</v>
      </c>
      <c r="V97" s="73">
        <v>0</v>
      </c>
      <c r="W97" s="73">
        <v>0</v>
      </c>
      <c r="X97" s="73">
        <v>0</v>
      </c>
      <c r="Y97" s="73">
        <v>0</v>
      </c>
      <c r="Z97" s="80">
        <f t="shared" si="6"/>
        <v>0</v>
      </c>
      <c r="AA97" s="21"/>
      <c r="AB97" s="21"/>
      <c r="AC97" s="21"/>
      <c r="AD97" s="21"/>
      <c r="AE97" s="21"/>
      <c r="AF97" s="21"/>
      <c r="AG97" s="21"/>
      <c r="AH97" s="21"/>
      <c r="AI97" s="21"/>
      <c r="AJ97" s="21"/>
      <c r="AK97" s="21"/>
      <c r="AL97" s="21"/>
      <c r="AM97" s="21"/>
    </row>
    <row r="98" spans="1:39" s="20" customFormat="1" ht="10.199999999999999">
      <c r="A98" s="78" t="s">
        <v>406</v>
      </c>
      <c r="B98" s="493">
        <f>+'Clasificación 09.2022'!G462+'Clasificación 09.2022'!G520</f>
        <v>283029672</v>
      </c>
      <c r="C98" s="491">
        <v>0</v>
      </c>
      <c r="D98" s="491">
        <v>0</v>
      </c>
      <c r="E98" s="491">
        <v>0</v>
      </c>
      <c r="F98" s="493">
        <f t="shared" si="7"/>
        <v>-283029672</v>
      </c>
      <c r="G98" s="73">
        <v>0</v>
      </c>
      <c r="H98" s="73">
        <f>-F98</f>
        <v>283029672</v>
      </c>
      <c r="I98" s="73">
        <v>0</v>
      </c>
      <c r="J98" s="73">
        <v>0</v>
      </c>
      <c r="K98" s="73">
        <v>0</v>
      </c>
      <c r="L98" s="73">
        <v>0</v>
      </c>
      <c r="M98" s="73">
        <v>0</v>
      </c>
      <c r="N98" s="73">
        <v>0</v>
      </c>
      <c r="O98" s="73">
        <v>0</v>
      </c>
      <c r="P98" s="73">
        <v>0</v>
      </c>
      <c r="Q98" s="73">
        <v>0</v>
      </c>
      <c r="R98" s="73">
        <v>0</v>
      </c>
      <c r="S98" s="73">
        <v>0</v>
      </c>
      <c r="T98" s="73">
        <v>0</v>
      </c>
      <c r="U98" s="73">
        <v>0</v>
      </c>
      <c r="V98" s="73">
        <v>0</v>
      </c>
      <c r="W98" s="73">
        <v>0</v>
      </c>
      <c r="X98" s="73">
        <v>0</v>
      </c>
      <c r="Y98" s="73">
        <v>0</v>
      </c>
      <c r="Z98" s="80">
        <f t="shared" si="6"/>
        <v>0</v>
      </c>
      <c r="AA98" s="21"/>
      <c r="AB98" s="21"/>
      <c r="AC98" s="21"/>
      <c r="AD98" s="21"/>
      <c r="AE98" s="21"/>
      <c r="AF98" s="21"/>
      <c r="AG98" s="21"/>
      <c r="AH98" s="21"/>
      <c r="AI98" s="21"/>
      <c r="AJ98" s="21"/>
      <c r="AK98" s="21"/>
      <c r="AL98" s="21"/>
      <c r="AM98" s="21"/>
    </row>
    <row r="99" spans="1:39" s="20" customFormat="1" ht="10.199999999999999">
      <c r="A99" s="78" t="s">
        <v>747</v>
      </c>
      <c r="B99" s="493">
        <f>SUMIF('Clasificación 09.2022'!D:D,'CA EF'!A99,'Clasificación 09.2022'!G:G)</f>
        <v>2785</v>
      </c>
      <c r="C99" s="491">
        <v>0</v>
      </c>
      <c r="D99" s="491">
        <v>0</v>
      </c>
      <c r="E99" s="491">
        <v>0</v>
      </c>
      <c r="F99" s="493">
        <f t="shared" si="7"/>
        <v>-2785</v>
      </c>
      <c r="G99" s="73">
        <v>0</v>
      </c>
      <c r="H99" s="73">
        <f>-F99</f>
        <v>2785</v>
      </c>
      <c r="I99" s="73">
        <v>0</v>
      </c>
      <c r="J99" s="73">
        <v>0</v>
      </c>
      <c r="K99" s="73">
        <v>0</v>
      </c>
      <c r="L99" s="73">
        <v>0</v>
      </c>
      <c r="M99" s="73">
        <v>0</v>
      </c>
      <c r="N99" s="73">
        <v>0</v>
      </c>
      <c r="O99" s="73">
        <v>0</v>
      </c>
      <c r="P99" s="73">
        <v>0</v>
      </c>
      <c r="Q99" s="73">
        <v>0</v>
      </c>
      <c r="R99" s="73">
        <v>0</v>
      </c>
      <c r="S99" s="73">
        <v>0</v>
      </c>
      <c r="T99" s="73">
        <v>0</v>
      </c>
      <c r="U99" s="73">
        <v>0</v>
      </c>
      <c r="V99" s="73">
        <v>0</v>
      </c>
      <c r="W99" s="73">
        <v>0</v>
      </c>
      <c r="X99" s="73">
        <v>0</v>
      </c>
      <c r="Y99" s="73">
        <v>0</v>
      </c>
      <c r="Z99" s="80">
        <f t="shared" si="6"/>
        <v>0</v>
      </c>
      <c r="AA99" s="21"/>
      <c r="AB99" s="21"/>
      <c r="AC99" s="21"/>
      <c r="AD99" s="21"/>
      <c r="AE99" s="21"/>
      <c r="AF99" s="21"/>
      <c r="AG99" s="21"/>
      <c r="AH99" s="21"/>
      <c r="AI99" s="21"/>
      <c r="AJ99" s="21"/>
      <c r="AK99" s="21"/>
      <c r="AL99" s="21"/>
      <c r="AM99" s="21"/>
    </row>
    <row r="100" spans="1:39" s="20" customFormat="1" ht="10.199999999999999">
      <c r="A100" s="78" t="s">
        <v>738</v>
      </c>
      <c r="B100" s="493">
        <f>SUMIF('Clasificación 09.2022'!D:D,'CA EF'!A100,'Clasificación 09.2022'!G:G)</f>
        <v>1150229107</v>
      </c>
      <c r="C100" s="491">
        <v>0</v>
      </c>
      <c r="D100" s="491">
        <v>0</v>
      </c>
      <c r="E100" s="491">
        <v>0</v>
      </c>
      <c r="F100" s="493">
        <f t="shared" si="7"/>
        <v>-1150229107</v>
      </c>
      <c r="G100" s="73">
        <f>-F100</f>
        <v>1150229107</v>
      </c>
      <c r="H100" s="73">
        <v>0</v>
      </c>
      <c r="I100" s="73">
        <v>0</v>
      </c>
      <c r="J100" s="73">
        <v>0</v>
      </c>
      <c r="K100" s="73">
        <v>0</v>
      </c>
      <c r="L100" s="73">
        <v>0</v>
      </c>
      <c r="M100" s="73">
        <v>0</v>
      </c>
      <c r="N100" s="73">
        <v>0</v>
      </c>
      <c r="O100" s="73">
        <v>0</v>
      </c>
      <c r="P100" s="73">
        <v>0</v>
      </c>
      <c r="Q100" s="73">
        <v>0</v>
      </c>
      <c r="R100" s="73">
        <v>0</v>
      </c>
      <c r="S100" s="73">
        <v>0</v>
      </c>
      <c r="T100" s="73">
        <v>0</v>
      </c>
      <c r="U100" s="73">
        <v>0</v>
      </c>
      <c r="V100" s="73">
        <v>0</v>
      </c>
      <c r="W100" s="73">
        <v>0</v>
      </c>
      <c r="X100" s="73">
        <v>0</v>
      </c>
      <c r="Y100" s="73">
        <v>0</v>
      </c>
      <c r="Z100" s="80">
        <f t="shared" si="6"/>
        <v>0</v>
      </c>
      <c r="AA100" s="21"/>
      <c r="AB100" s="21"/>
      <c r="AC100" s="21"/>
      <c r="AD100" s="21"/>
      <c r="AE100" s="21"/>
      <c r="AF100" s="21"/>
      <c r="AG100" s="21"/>
      <c r="AH100" s="21"/>
      <c r="AI100" s="21"/>
      <c r="AJ100" s="21"/>
      <c r="AK100" s="21"/>
      <c r="AL100" s="21"/>
      <c r="AM100" s="21"/>
    </row>
    <row r="101" spans="1:39" s="20" customFormat="1" ht="10.199999999999999">
      <c r="A101" s="78" t="s">
        <v>739</v>
      </c>
      <c r="B101" s="493">
        <f>SUMIF('Clasificación 09.2022'!D:D,'CA EF'!A101,'Clasificación 09.2022'!G:G)</f>
        <v>96598254</v>
      </c>
      <c r="C101" s="491">
        <v>0</v>
      </c>
      <c r="D101" s="491">
        <v>0</v>
      </c>
      <c r="E101" s="491">
        <v>0</v>
      </c>
      <c r="F101" s="493">
        <f t="shared" si="7"/>
        <v>-96598254</v>
      </c>
      <c r="G101" s="73">
        <f>-F101</f>
        <v>96598254</v>
      </c>
      <c r="H101" s="73">
        <v>0</v>
      </c>
      <c r="I101" s="73">
        <v>0</v>
      </c>
      <c r="J101" s="73">
        <v>0</v>
      </c>
      <c r="K101" s="73">
        <v>0</v>
      </c>
      <c r="L101" s="73">
        <v>0</v>
      </c>
      <c r="M101" s="73">
        <v>0</v>
      </c>
      <c r="N101" s="73">
        <v>0</v>
      </c>
      <c r="O101" s="73">
        <v>0</v>
      </c>
      <c r="P101" s="73">
        <v>0</v>
      </c>
      <c r="Q101" s="73">
        <v>0</v>
      </c>
      <c r="R101" s="73">
        <v>0</v>
      </c>
      <c r="S101" s="73">
        <v>0</v>
      </c>
      <c r="T101" s="73">
        <v>0</v>
      </c>
      <c r="U101" s="73">
        <v>0</v>
      </c>
      <c r="V101" s="73">
        <v>0</v>
      </c>
      <c r="W101" s="73">
        <v>0</v>
      </c>
      <c r="X101" s="73">
        <v>0</v>
      </c>
      <c r="Y101" s="73">
        <v>0</v>
      </c>
      <c r="Z101" s="80">
        <f t="shared" si="6"/>
        <v>0</v>
      </c>
      <c r="AA101" s="21"/>
      <c r="AB101" s="21"/>
      <c r="AC101" s="21"/>
      <c r="AD101" s="21"/>
      <c r="AE101" s="21"/>
      <c r="AF101" s="21"/>
      <c r="AG101" s="21"/>
      <c r="AH101" s="21"/>
      <c r="AI101" s="21"/>
      <c r="AJ101" s="21"/>
      <c r="AK101" s="21"/>
      <c r="AL101" s="21"/>
      <c r="AM101" s="21"/>
    </row>
    <row r="102" spans="1:39" s="20" customFormat="1" ht="10.199999999999999">
      <c r="A102" s="13" t="s">
        <v>86</v>
      </c>
      <c r="B102" s="491">
        <v>0</v>
      </c>
      <c r="C102" s="491">
        <v>0</v>
      </c>
      <c r="D102" s="491">
        <v>0</v>
      </c>
      <c r="E102" s="491">
        <v>0</v>
      </c>
      <c r="F102" s="493">
        <f t="shared" si="7"/>
        <v>0</v>
      </c>
      <c r="G102" s="36">
        <v>0</v>
      </c>
      <c r="H102" s="36">
        <v>0</v>
      </c>
      <c r="I102" s="36">
        <v>0</v>
      </c>
      <c r="J102" s="36">
        <v>0</v>
      </c>
      <c r="K102" s="36">
        <v>0</v>
      </c>
      <c r="L102" s="36">
        <v>0</v>
      </c>
      <c r="M102" s="36">
        <v>0</v>
      </c>
      <c r="N102" s="36">
        <v>0</v>
      </c>
      <c r="O102" s="36">
        <v>0</v>
      </c>
      <c r="P102" s="36">
        <v>0</v>
      </c>
      <c r="Q102" s="36">
        <v>0</v>
      </c>
      <c r="R102" s="36">
        <v>0</v>
      </c>
      <c r="S102" s="36">
        <v>0</v>
      </c>
      <c r="T102" s="36">
        <v>0</v>
      </c>
      <c r="U102" s="36">
        <v>0</v>
      </c>
      <c r="V102" s="36">
        <v>0</v>
      </c>
      <c r="W102" s="36">
        <v>0</v>
      </c>
      <c r="X102" s="36">
        <v>0</v>
      </c>
      <c r="Y102" s="36">
        <v>0</v>
      </c>
      <c r="Z102" s="80">
        <f t="shared" si="6"/>
        <v>0</v>
      </c>
      <c r="AA102" s="21"/>
      <c r="AB102" s="21"/>
      <c r="AC102" s="21"/>
      <c r="AD102" s="21"/>
      <c r="AE102" s="21"/>
      <c r="AF102" s="21"/>
      <c r="AG102" s="21"/>
      <c r="AH102" s="21"/>
      <c r="AI102" s="21"/>
      <c r="AJ102" s="21"/>
      <c r="AK102" s="21"/>
      <c r="AL102" s="21"/>
      <c r="AM102" s="21"/>
    </row>
    <row r="103" spans="1:39" s="20" customFormat="1" ht="10.199999999999999">
      <c r="A103" s="13" t="s">
        <v>153</v>
      </c>
      <c r="B103" s="491">
        <v>0</v>
      </c>
      <c r="C103" s="491">
        <v>0</v>
      </c>
      <c r="D103" s="491">
        <v>0</v>
      </c>
      <c r="E103" s="491">
        <v>0</v>
      </c>
      <c r="F103" s="493">
        <f t="shared" si="7"/>
        <v>0</v>
      </c>
      <c r="G103" s="73">
        <v>0</v>
      </c>
      <c r="H103" s="73">
        <v>0</v>
      </c>
      <c r="I103" s="73">
        <v>0</v>
      </c>
      <c r="J103" s="73">
        <v>0</v>
      </c>
      <c r="K103" s="73">
        <v>0</v>
      </c>
      <c r="L103" s="73">
        <v>0</v>
      </c>
      <c r="M103" s="73">
        <v>0</v>
      </c>
      <c r="N103" s="73">
        <v>0</v>
      </c>
      <c r="O103" s="73">
        <v>0</v>
      </c>
      <c r="P103" s="73">
        <v>0</v>
      </c>
      <c r="Q103" s="73">
        <v>0</v>
      </c>
      <c r="R103" s="73">
        <v>0</v>
      </c>
      <c r="S103" s="73">
        <v>0</v>
      </c>
      <c r="T103" s="73">
        <v>0</v>
      </c>
      <c r="U103" s="73">
        <v>0</v>
      </c>
      <c r="V103" s="73">
        <v>0</v>
      </c>
      <c r="W103" s="73">
        <v>0</v>
      </c>
      <c r="X103" s="73">
        <v>0</v>
      </c>
      <c r="Y103" s="73">
        <v>0</v>
      </c>
      <c r="Z103" s="80">
        <f t="shared" si="6"/>
        <v>0</v>
      </c>
      <c r="AA103" s="21"/>
      <c r="AB103" s="21"/>
      <c r="AC103" s="21"/>
      <c r="AD103" s="21"/>
      <c r="AE103" s="21"/>
      <c r="AF103" s="21"/>
      <c r="AG103" s="21"/>
      <c r="AH103" s="21"/>
      <c r="AI103" s="21"/>
      <c r="AJ103" s="21"/>
      <c r="AK103" s="21"/>
      <c r="AL103" s="21"/>
      <c r="AM103" s="21"/>
    </row>
    <row r="104" spans="1:39" s="70" customFormat="1" ht="10.199999999999999">
      <c r="A104" s="71" t="s">
        <v>154</v>
      </c>
      <c r="B104" s="493">
        <f>-SUMIF('Clasificación 09.2022'!D:D,'CA EF'!A104,'Clasificación 09.2022'!G:G)</f>
        <v>0</v>
      </c>
      <c r="C104" s="493">
        <v>0</v>
      </c>
      <c r="D104" s="493">
        <v>0</v>
      </c>
      <c r="E104" s="491">
        <v>0</v>
      </c>
      <c r="F104" s="493">
        <f t="shared" si="7"/>
        <v>0</v>
      </c>
      <c r="G104" s="36">
        <v>0</v>
      </c>
      <c r="H104" s="72">
        <v>0</v>
      </c>
      <c r="I104" s="36">
        <f>-F104</f>
        <v>0</v>
      </c>
      <c r="J104" s="36">
        <v>0</v>
      </c>
      <c r="K104" s="36">
        <v>0</v>
      </c>
      <c r="L104" s="36">
        <v>0</v>
      </c>
      <c r="M104" s="36">
        <v>0</v>
      </c>
      <c r="N104" s="36">
        <v>0</v>
      </c>
      <c r="O104" s="36">
        <v>0</v>
      </c>
      <c r="P104" s="36">
        <v>0</v>
      </c>
      <c r="Q104" s="36">
        <v>0</v>
      </c>
      <c r="R104" s="36">
        <v>0</v>
      </c>
      <c r="S104" s="36">
        <v>0</v>
      </c>
      <c r="T104" s="36">
        <v>0</v>
      </c>
      <c r="U104" s="36">
        <v>0</v>
      </c>
      <c r="V104" s="36">
        <v>0</v>
      </c>
      <c r="W104" s="36">
        <v>0</v>
      </c>
      <c r="X104" s="36">
        <v>0</v>
      </c>
      <c r="Y104" s="36">
        <v>0</v>
      </c>
      <c r="Z104" s="80">
        <f t="shared" si="6"/>
        <v>0</v>
      </c>
      <c r="AA104" s="66"/>
      <c r="AB104" s="66"/>
      <c r="AC104" s="66"/>
      <c r="AD104" s="66"/>
      <c r="AE104" s="66"/>
      <c r="AF104" s="66"/>
      <c r="AG104" s="66"/>
      <c r="AH104" s="66"/>
      <c r="AI104" s="66"/>
      <c r="AJ104" s="66"/>
      <c r="AK104" s="66"/>
      <c r="AL104" s="66"/>
      <c r="AM104" s="66"/>
    </row>
    <row r="105" spans="1:39" s="20" customFormat="1" ht="10.199999999999999">
      <c r="A105" s="13" t="s">
        <v>155</v>
      </c>
      <c r="B105" s="491">
        <v>0</v>
      </c>
      <c r="C105" s="491">
        <v>0</v>
      </c>
      <c r="D105" s="491">
        <v>0</v>
      </c>
      <c r="E105" s="491">
        <v>0</v>
      </c>
      <c r="F105" s="493">
        <f t="shared" si="7"/>
        <v>0</v>
      </c>
      <c r="G105" s="73">
        <v>0</v>
      </c>
      <c r="H105" s="73">
        <v>0</v>
      </c>
      <c r="I105" s="73">
        <v>0</v>
      </c>
      <c r="J105" s="73">
        <v>0</v>
      </c>
      <c r="K105" s="73">
        <v>0</v>
      </c>
      <c r="L105" s="73">
        <v>0</v>
      </c>
      <c r="M105" s="73">
        <v>0</v>
      </c>
      <c r="N105" s="73">
        <v>0</v>
      </c>
      <c r="O105" s="73">
        <v>0</v>
      </c>
      <c r="P105" s="73">
        <v>0</v>
      </c>
      <c r="Q105" s="73">
        <v>0</v>
      </c>
      <c r="R105" s="73">
        <v>0</v>
      </c>
      <c r="S105" s="73">
        <v>0</v>
      </c>
      <c r="T105" s="73">
        <v>0</v>
      </c>
      <c r="U105" s="73">
        <v>0</v>
      </c>
      <c r="V105" s="73">
        <v>0</v>
      </c>
      <c r="W105" s="73">
        <v>0</v>
      </c>
      <c r="X105" s="73">
        <v>0</v>
      </c>
      <c r="Y105" s="73">
        <v>0</v>
      </c>
      <c r="Z105" s="80">
        <f t="shared" si="6"/>
        <v>0</v>
      </c>
      <c r="AA105" s="21"/>
      <c r="AB105" s="21"/>
      <c r="AC105" s="21"/>
      <c r="AD105" s="21"/>
      <c r="AE105" s="21"/>
      <c r="AF105" s="21"/>
      <c r="AG105" s="21"/>
      <c r="AH105" s="21"/>
      <c r="AI105" s="21"/>
      <c r="AJ105" s="21"/>
      <c r="AK105" s="21"/>
      <c r="AL105" s="21"/>
      <c r="AM105" s="21"/>
    </row>
    <row r="106" spans="1:39" s="70" customFormat="1" ht="10.199999999999999">
      <c r="A106" s="13" t="s">
        <v>156</v>
      </c>
      <c r="B106" s="493">
        <v>0</v>
      </c>
      <c r="C106" s="493">
        <v>0</v>
      </c>
      <c r="D106" s="493">
        <v>0</v>
      </c>
      <c r="E106" s="491">
        <v>0</v>
      </c>
      <c r="F106" s="493">
        <f t="shared" si="7"/>
        <v>0</v>
      </c>
      <c r="G106" s="36">
        <v>0</v>
      </c>
      <c r="H106" s="72">
        <v>0</v>
      </c>
      <c r="I106" s="36">
        <f>-F106</f>
        <v>0</v>
      </c>
      <c r="J106" s="36">
        <v>0</v>
      </c>
      <c r="K106" s="36">
        <v>0</v>
      </c>
      <c r="L106" s="36">
        <v>0</v>
      </c>
      <c r="M106" s="36">
        <v>0</v>
      </c>
      <c r="N106" s="36">
        <v>0</v>
      </c>
      <c r="O106" s="36">
        <v>0</v>
      </c>
      <c r="P106" s="36">
        <v>0</v>
      </c>
      <c r="Q106" s="36">
        <v>0</v>
      </c>
      <c r="R106" s="36">
        <v>0</v>
      </c>
      <c r="S106" s="36">
        <v>0</v>
      </c>
      <c r="T106" s="36">
        <v>0</v>
      </c>
      <c r="U106" s="36">
        <v>0</v>
      </c>
      <c r="V106" s="36">
        <v>0</v>
      </c>
      <c r="W106" s="36">
        <v>0</v>
      </c>
      <c r="X106" s="36">
        <v>0</v>
      </c>
      <c r="Y106" s="36">
        <v>0</v>
      </c>
      <c r="Z106" s="80">
        <f t="shared" si="6"/>
        <v>0</v>
      </c>
      <c r="AA106" s="66"/>
      <c r="AB106" s="66"/>
      <c r="AC106" s="66"/>
      <c r="AD106" s="66"/>
      <c r="AE106" s="66"/>
      <c r="AF106" s="66"/>
      <c r="AG106" s="66"/>
      <c r="AH106" s="66"/>
      <c r="AI106" s="66"/>
      <c r="AJ106" s="66"/>
      <c r="AK106" s="66"/>
      <c r="AL106" s="66"/>
      <c r="AM106" s="66"/>
    </row>
    <row r="107" spans="1:39" s="70" customFormat="1" ht="10.199999999999999">
      <c r="A107" s="71" t="s">
        <v>292</v>
      </c>
      <c r="B107" s="493">
        <f>SUMIF('Clasificación 09.2022'!D:D,'CA EF'!A107,'Clasificación 09.2022'!G:G)</f>
        <v>0</v>
      </c>
      <c r="C107" s="493">
        <v>0</v>
      </c>
      <c r="D107" s="493">
        <v>0</v>
      </c>
      <c r="E107" s="491">
        <v>0</v>
      </c>
      <c r="F107" s="493">
        <f t="shared" si="7"/>
        <v>0</v>
      </c>
      <c r="G107" s="36">
        <v>0</v>
      </c>
      <c r="H107" s="72">
        <v>0</v>
      </c>
      <c r="I107" s="36">
        <f>-F107</f>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80">
        <f t="shared" si="6"/>
        <v>0</v>
      </c>
      <c r="AA107" s="66"/>
      <c r="AB107" s="66"/>
      <c r="AC107" s="66"/>
      <c r="AD107" s="66"/>
      <c r="AE107" s="66"/>
      <c r="AF107" s="66"/>
      <c r="AG107" s="66"/>
      <c r="AH107" s="66"/>
      <c r="AI107" s="66"/>
      <c r="AJ107" s="66"/>
      <c r="AK107" s="66"/>
      <c r="AL107" s="66"/>
      <c r="AM107" s="66"/>
    </row>
    <row r="108" spans="1:39" s="70" customFormat="1" ht="10.199999999999999">
      <c r="A108" s="71" t="s">
        <v>293</v>
      </c>
      <c r="B108" s="493">
        <v>0</v>
      </c>
      <c r="C108" s="493">
        <v>0</v>
      </c>
      <c r="D108" s="493">
        <v>0</v>
      </c>
      <c r="E108" s="491">
        <v>0</v>
      </c>
      <c r="F108" s="493">
        <f t="shared" si="7"/>
        <v>0</v>
      </c>
      <c r="G108" s="36">
        <v>0</v>
      </c>
      <c r="H108" s="72">
        <v>0</v>
      </c>
      <c r="I108" s="36">
        <f>-F108</f>
        <v>0</v>
      </c>
      <c r="J108" s="36">
        <v>0</v>
      </c>
      <c r="K108" s="36">
        <v>0</v>
      </c>
      <c r="L108" s="36">
        <v>0</v>
      </c>
      <c r="M108" s="36">
        <v>0</v>
      </c>
      <c r="N108" s="36">
        <v>0</v>
      </c>
      <c r="O108" s="36">
        <v>0</v>
      </c>
      <c r="P108" s="36">
        <v>0</v>
      </c>
      <c r="Q108" s="36">
        <v>0</v>
      </c>
      <c r="R108" s="36">
        <v>0</v>
      </c>
      <c r="S108" s="36">
        <v>0</v>
      </c>
      <c r="T108" s="36">
        <v>0</v>
      </c>
      <c r="U108" s="36">
        <v>0</v>
      </c>
      <c r="V108" s="36">
        <v>0</v>
      </c>
      <c r="W108" s="36">
        <v>0</v>
      </c>
      <c r="X108" s="36">
        <v>0</v>
      </c>
      <c r="Y108" s="36">
        <v>0</v>
      </c>
      <c r="Z108" s="80">
        <f t="shared" si="6"/>
        <v>0</v>
      </c>
      <c r="AA108" s="66"/>
      <c r="AB108" s="66"/>
      <c r="AC108" s="66"/>
      <c r="AD108" s="66"/>
      <c r="AE108" s="66"/>
      <c r="AF108" s="66"/>
      <c r="AG108" s="66"/>
      <c r="AH108" s="66"/>
      <c r="AI108" s="66"/>
      <c r="AJ108" s="66"/>
      <c r="AK108" s="66"/>
      <c r="AL108" s="66"/>
      <c r="AM108" s="66"/>
    </row>
    <row r="109" spans="1:39" s="70" customFormat="1" ht="10.199999999999999">
      <c r="A109" s="13" t="s">
        <v>1091</v>
      </c>
      <c r="B109" s="493">
        <v>0</v>
      </c>
      <c r="C109" s="493">
        <v>0</v>
      </c>
      <c r="D109" s="493">
        <v>0</v>
      </c>
      <c r="E109" s="491">
        <v>0</v>
      </c>
      <c r="F109" s="493">
        <f t="shared" si="7"/>
        <v>0</v>
      </c>
      <c r="G109" s="36">
        <v>0</v>
      </c>
      <c r="H109" s="72">
        <v>0</v>
      </c>
      <c r="I109" s="36">
        <v>0</v>
      </c>
      <c r="J109" s="36">
        <v>0</v>
      </c>
      <c r="K109" s="36">
        <v>0</v>
      </c>
      <c r="L109" s="36">
        <v>0</v>
      </c>
      <c r="M109" s="36">
        <v>0</v>
      </c>
      <c r="N109" s="36">
        <v>0</v>
      </c>
      <c r="O109" s="36">
        <v>0</v>
      </c>
      <c r="P109" s="36">
        <v>0</v>
      </c>
      <c r="Q109" s="36">
        <v>0</v>
      </c>
      <c r="R109" s="36">
        <v>0</v>
      </c>
      <c r="S109" s="36">
        <v>0</v>
      </c>
      <c r="T109" s="36">
        <v>0</v>
      </c>
      <c r="U109" s="36">
        <v>0</v>
      </c>
      <c r="V109" s="36">
        <v>0</v>
      </c>
      <c r="W109" s="36">
        <v>0</v>
      </c>
      <c r="X109" s="36">
        <v>0</v>
      </c>
      <c r="Y109" s="36">
        <v>0</v>
      </c>
      <c r="Z109" s="80">
        <f t="shared" si="6"/>
        <v>0</v>
      </c>
      <c r="AA109" s="66"/>
      <c r="AB109" s="66"/>
      <c r="AC109" s="66"/>
      <c r="AD109" s="66"/>
      <c r="AE109" s="66"/>
      <c r="AF109" s="66"/>
      <c r="AG109" s="66"/>
      <c r="AH109" s="66"/>
      <c r="AI109" s="66"/>
      <c r="AJ109" s="66"/>
      <c r="AK109" s="66"/>
      <c r="AL109" s="66"/>
      <c r="AM109" s="66"/>
    </row>
    <row r="110" spans="1:39" s="70" customFormat="1" ht="10.199999999999999">
      <c r="A110" s="13" t="s">
        <v>1092</v>
      </c>
      <c r="B110" s="493">
        <v>0</v>
      </c>
      <c r="C110" s="493">
        <v>0</v>
      </c>
      <c r="D110" s="493">
        <v>0</v>
      </c>
      <c r="E110" s="491">
        <v>0</v>
      </c>
      <c r="F110" s="493">
        <f t="shared" si="7"/>
        <v>0</v>
      </c>
      <c r="G110" s="36">
        <v>0</v>
      </c>
      <c r="H110" s="72">
        <v>0</v>
      </c>
      <c r="I110" s="36">
        <v>0</v>
      </c>
      <c r="J110" s="36">
        <v>0</v>
      </c>
      <c r="K110" s="36">
        <v>0</v>
      </c>
      <c r="L110" s="36">
        <v>0</v>
      </c>
      <c r="M110" s="36">
        <v>0</v>
      </c>
      <c r="N110" s="36">
        <v>0</v>
      </c>
      <c r="O110" s="36">
        <v>0</v>
      </c>
      <c r="P110" s="36">
        <v>0</v>
      </c>
      <c r="Q110" s="36">
        <v>0</v>
      </c>
      <c r="R110" s="36">
        <v>0</v>
      </c>
      <c r="S110" s="36">
        <v>0</v>
      </c>
      <c r="T110" s="36">
        <v>0</v>
      </c>
      <c r="U110" s="36">
        <v>0</v>
      </c>
      <c r="V110" s="36">
        <v>0</v>
      </c>
      <c r="W110" s="36">
        <v>0</v>
      </c>
      <c r="X110" s="36">
        <v>0</v>
      </c>
      <c r="Y110" s="36">
        <v>0</v>
      </c>
      <c r="Z110" s="80">
        <f t="shared" si="6"/>
        <v>0</v>
      </c>
      <c r="AA110" s="66"/>
      <c r="AB110" s="66"/>
      <c r="AC110" s="66"/>
      <c r="AD110" s="66"/>
      <c r="AE110" s="66"/>
      <c r="AF110" s="66"/>
      <c r="AG110" s="66"/>
      <c r="AH110" s="66"/>
      <c r="AI110" s="66"/>
      <c r="AJ110" s="66"/>
      <c r="AK110" s="66"/>
      <c r="AL110" s="66"/>
      <c r="AM110" s="66"/>
    </row>
    <row r="111" spans="1:39" s="70" customFormat="1" ht="10.199999999999999">
      <c r="A111" s="13" t="s">
        <v>1093</v>
      </c>
      <c r="B111" s="493">
        <v>0</v>
      </c>
      <c r="C111" s="493">
        <v>0</v>
      </c>
      <c r="D111" s="493">
        <v>0</v>
      </c>
      <c r="E111" s="491">
        <v>0</v>
      </c>
      <c r="F111" s="493">
        <f t="shared" si="7"/>
        <v>0</v>
      </c>
      <c r="G111" s="36">
        <v>0</v>
      </c>
      <c r="H111" s="72">
        <v>0</v>
      </c>
      <c r="I111" s="36">
        <v>0</v>
      </c>
      <c r="J111" s="36">
        <v>0</v>
      </c>
      <c r="K111" s="36">
        <v>0</v>
      </c>
      <c r="L111" s="36">
        <v>0</v>
      </c>
      <c r="M111" s="36">
        <v>0</v>
      </c>
      <c r="N111" s="36">
        <v>0</v>
      </c>
      <c r="O111" s="36">
        <v>0</v>
      </c>
      <c r="P111" s="36">
        <v>0</v>
      </c>
      <c r="Q111" s="36">
        <v>0</v>
      </c>
      <c r="R111" s="36">
        <v>0</v>
      </c>
      <c r="S111" s="36">
        <v>0</v>
      </c>
      <c r="T111" s="36">
        <v>0</v>
      </c>
      <c r="U111" s="36">
        <v>0</v>
      </c>
      <c r="V111" s="36">
        <v>0</v>
      </c>
      <c r="W111" s="36">
        <v>0</v>
      </c>
      <c r="X111" s="36">
        <v>0</v>
      </c>
      <c r="Y111" s="36">
        <v>0</v>
      </c>
      <c r="Z111" s="80">
        <f t="shared" si="6"/>
        <v>0</v>
      </c>
      <c r="AA111" s="66"/>
      <c r="AB111" s="66"/>
      <c r="AC111" s="66"/>
      <c r="AD111" s="66"/>
      <c r="AE111" s="66"/>
      <c r="AF111" s="66"/>
      <c r="AG111" s="66"/>
      <c r="AH111" s="66"/>
      <c r="AI111" s="66"/>
      <c r="AJ111" s="66"/>
      <c r="AK111" s="66"/>
      <c r="AL111" s="66"/>
      <c r="AM111" s="66"/>
    </row>
    <row r="112" spans="1:39" s="70" customFormat="1" ht="10.199999999999999">
      <c r="A112" s="71" t="s">
        <v>1094</v>
      </c>
      <c r="B112" s="493">
        <f>SUMIF('Clasificación 09.2022'!D:D,'CA EF'!A112,'Clasificación 09.2022'!G:G)</f>
        <v>5553632</v>
      </c>
      <c r="C112" s="493">
        <f>+B112</f>
        <v>5553632</v>
      </c>
      <c r="D112" s="493">
        <v>0</v>
      </c>
      <c r="E112" s="491">
        <v>0</v>
      </c>
      <c r="F112" s="493">
        <f t="shared" si="7"/>
        <v>0</v>
      </c>
      <c r="G112" s="36">
        <v>0</v>
      </c>
      <c r="H112" s="72">
        <v>0</v>
      </c>
      <c r="I112" s="36">
        <v>0</v>
      </c>
      <c r="J112" s="36">
        <v>0</v>
      </c>
      <c r="K112" s="36">
        <v>0</v>
      </c>
      <c r="L112" s="36">
        <v>0</v>
      </c>
      <c r="M112" s="36">
        <v>0</v>
      </c>
      <c r="N112" s="36">
        <f>-F112</f>
        <v>0</v>
      </c>
      <c r="O112" s="36">
        <v>0</v>
      </c>
      <c r="P112" s="36">
        <v>0</v>
      </c>
      <c r="Q112" s="36">
        <v>0</v>
      </c>
      <c r="R112" s="36">
        <v>0</v>
      </c>
      <c r="S112" s="36">
        <v>0</v>
      </c>
      <c r="T112" s="36">
        <v>0</v>
      </c>
      <c r="U112" s="36">
        <v>0</v>
      </c>
      <c r="V112" s="36">
        <v>0</v>
      </c>
      <c r="W112" s="36">
        <v>0</v>
      </c>
      <c r="X112" s="36">
        <v>0</v>
      </c>
      <c r="Y112" s="36">
        <v>0</v>
      </c>
      <c r="Z112" s="80">
        <f t="shared" si="6"/>
        <v>0</v>
      </c>
      <c r="AA112" s="66"/>
      <c r="AB112" s="66"/>
      <c r="AC112" s="66"/>
      <c r="AD112" s="66"/>
      <c r="AE112" s="66"/>
      <c r="AF112" s="66"/>
      <c r="AG112" s="66"/>
      <c r="AH112" s="66"/>
      <c r="AI112" s="66"/>
      <c r="AJ112" s="66"/>
      <c r="AK112" s="66"/>
      <c r="AL112" s="66"/>
      <c r="AM112" s="66"/>
    </row>
    <row r="113" spans="1:39" s="20" customFormat="1" ht="10.199999999999999">
      <c r="A113" s="13" t="s">
        <v>159</v>
      </c>
      <c r="B113" s="491">
        <v>0</v>
      </c>
      <c r="C113" s="491">
        <v>0</v>
      </c>
      <c r="D113" s="491">
        <v>0</v>
      </c>
      <c r="E113" s="491">
        <v>0</v>
      </c>
      <c r="F113" s="493">
        <f t="shared" si="7"/>
        <v>0</v>
      </c>
      <c r="G113" s="73">
        <v>0</v>
      </c>
      <c r="H113" s="73">
        <v>0</v>
      </c>
      <c r="I113" s="73">
        <v>0</v>
      </c>
      <c r="J113" s="73">
        <v>0</v>
      </c>
      <c r="K113" s="73">
        <v>0</v>
      </c>
      <c r="L113" s="73">
        <v>0</v>
      </c>
      <c r="M113" s="73">
        <v>0</v>
      </c>
      <c r="N113" s="73">
        <v>0</v>
      </c>
      <c r="O113" s="73">
        <v>0</v>
      </c>
      <c r="P113" s="73">
        <v>0</v>
      </c>
      <c r="Q113" s="73">
        <v>0</v>
      </c>
      <c r="R113" s="73">
        <v>0</v>
      </c>
      <c r="S113" s="73">
        <v>0</v>
      </c>
      <c r="T113" s="73">
        <v>0</v>
      </c>
      <c r="U113" s="73">
        <v>0</v>
      </c>
      <c r="V113" s="73">
        <v>0</v>
      </c>
      <c r="W113" s="73">
        <v>0</v>
      </c>
      <c r="X113" s="73">
        <v>0</v>
      </c>
      <c r="Y113" s="73">
        <v>0</v>
      </c>
      <c r="Z113" s="80">
        <f t="shared" si="6"/>
        <v>0</v>
      </c>
      <c r="AA113" s="21"/>
      <c r="AB113" s="21"/>
      <c r="AC113" s="21"/>
      <c r="AD113" s="21"/>
      <c r="AE113" s="21"/>
      <c r="AF113" s="21"/>
      <c r="AG113" s="21"/>
      <c r="AH113" s="21"/>
      <c r="AI113" s="21"/>
      <c r="AJ113" s="21"/>
      <c r="AK113" s="21"/>
      <c r="AL113" s="21"/>
      <c r="AM113" s="21"/>
    </row>
    <row r="114" spans="1:39" s="70" customFormat="1" ht="10.199999999999999">
      <c r="A114" s="71" t="s">
        <v>988</v>
      </c>
      <c r="B114" s="493">
        <f>SUMIF('Clasificación 09.2022'!D:D,'CA EF'!A114,'Clasificación 09.2022'!G:G)</f>
        <v>7807783</v>
      </c>
      <c r="C114" s="493">
        <v>0</v>
      </c>
      <c r="D114" s="493">
        <v>0</v>
      </c>
      <c r="E114" s="491">
        <v>0</v>
      </c>
      <c r="F114" s="493">
        <f t="shared" si="7"/>
        <v>-7807783</v>
      </c>
      <c r="G114" s="73">
        <v>0</v>
      </c>
      <c r="H114" s="73">
        <v>0</v>
      </c>
      <c r="I114" s="73">
        <v>0</v>
      </c>
      <c r="J114" s="73">
        <v>0</v>
      </c>
      <c r="K114" s="73">
        <f>-F114</f>
        <v>7807783</v>
      </c>
      <c r="L114" s="73">
        <v>0</v>
      </c>
      <c r="M114" s="73">
        <v>0</v>
      </c>
      <c r="N114" s="73">
        <v>0</v>
      </c>
      <c r="O114" s="73">
        <v>0</v>
      </c>
      <c r="P114" s="73">
        <v>0</v>
      </c>
      <c r="Q114" s="73">
        <v>0</v>
      </c>
      <c r="R114" s="73">
        <v>0</v>
      </c>
      <c r="S114" s="73">
        <v>0</v>
      </c>
      <c r="T114" s="73">
        <v>0</v>
      </c>
      <c r="U114" s="73">
        <v>0</v>
      </c>
      <c r="V114" s="73">
        <v>0</v>
      </c>
      <c r="W114" s="73">
        <v>0</v>
      </c>
      <c r="X114" s="73">
        <v>0</v>
      </c>
      <c r="Y114" s="73">
        <v>0</v>
      </c>
      <c r="Z114" s="80">
        <f t="shared" si="6"/>
        <v>0</v>
      </c>
      <c r="AA114" s="66"/>
      <c r="AB114" s="66"/>
      <c r="AC114" s="66"/>
      <c r="AD114" s="66"/>
      <c r="AE114" s="66"/>
      <c r="AF114" s="66"/>
      <c r="AG114" s="66"/>
      <c r="AH114" s="66"/>
      <c r="AI114" s="66"/>
      <c r="AJ114" s="66"/>
      <c r="AK114" s="66"/>
      <c r="AL114" s="66"/>
      <c r="AM114" s="66"/>
    </row>
    <row r="115" spans="1:39" s="70" customFormat="1" ht="10.199999999999999">
      <c r="A115" s="71" t="s">
        <v>989</v>
      </c>
      <c r="B115" s="493">
        <f>SUMIF('Clasificación 09.2022'!D:D,'CA EF'!A115,'Clasificación 09.2022'!G:G)</f>
        <v>3350097</v>
      </c>
      <c r="C115" s="493">
        <v>0</v>
      </c>
      <c r="D115" s="493">
        <v>0</v>
      </c>
      <c r="E115" s="491">
        <v>0</v>
      </c>
      <c r="F115" s="493">
        <f t="shared" si="7"/>
        <v>-3350097</v>
      </c>
      <c r="G115" s="73">
        <v>0</v>
      </c>
      <c r="H115" s="73">
        <v>0</v>
      </c>
      <c r="I115" s="73">
        <v>0</v>
      </c>
      <c r="J115" s="73">
        <v>0</v>
      </c>
      <c r="K115" s="73">
        <f>-F115</f>
        <v>3350097</v>
      </c>
      <c r="L115" s="73">
        <v>0</v>
      </c>
      <c r="M115" s="73">
        <v>0</v>
      </c>
      <c r="N115" s="73">
        <v>0</v>
      </c>
      <c r="O115" s="73">
        <v>0</v>
      </c>
      <c r="P115" s="73">
        <v>0</v>
      </c>
      <c r="Q115" s="73">
        <v>0</v>
      </c>
      <c r="R115" s="73">
        <v>0</v>
      </c>
      <c r="S115" s="73">
        <v>0</v>
      </c>
      <c r="T115" s="73">
        <v>0</v>
      </c>
      <c r="U115" s="73">
        <v>0</v>
      </c>
      <c r="V115" s="73">
        <v>0</v>
      </c>
      <c r="W115" s="73">
        <v>0</v>
      </c>
      <c r="X115" s="73">
        <v>0</v>
      </c>
      <c r="Y115" s="73">
        <v>0</v>
      </c>
      <c r="Z115" s="80">
        <f t="shared" si="6"/>
        <v>0</v>
      </c>
      <c r="AA115" s="66"/>
      <c r="AB115" s="66"/>
      <c r="AC115" s="66"/>
      <c r="AD115" s="66"/>
      <c r="AE115" s="66"/>
      <c r="AF115" s="66"/>
      <c r="AG115" s="66"/>
      <c r="AH115" s="66"/>
      <c r="AI115" s="66"/>
      <c r="AJ115" s="66"/>
      <c r="AK115" s="66"/>
      <c r="AL115" s="66"/>
      <c r="AM115" s="66"/>
    </row>
    <row r="116" spans="1:39" s="20" customFormat="1" ht="10.199999999999999">
      <c r="A116" s="13" t="s">
        <v>303</v>
      </c>
      <c r="B116" s="491">
        <v>0</v>
      </c>
      <c r="C116" s="491">
        <v>0</v>
      </c>
      <c r="D116" s="491">
        <v>0</v>
      </c>
      <c r="E116" s="491">
        <v>0</v>
      </c>
      <c r="F116" s="493">
        <f t="shared" si="7"/>
        <v>0</v>
      </c>
      <c r="G116" s="73">
        <v>0</v>
      </c>
      <c r="H116" s="73">
        <v>0</v>
      </c>
      <c r="I116" s="73">
        <v>0</v>
      </c>
      <c r="J116" s="73">
        <v>0</v>
      </c>
      <c r="K116" s="73">
        <v>0</v>
      </c>
      <c r="L116" s="73">
        <v>0</v>
      </c>
      <c r="M116" s="73">
        <v>0</v>
      </c>
      <c r="N116" s="73">
        <v>0</v>
      </c>
      <c r="O116" s="73">
        <v>0</v>
      </c>
      <c r="P116" s="73">
        <v>0</v>
      </c>
      <c r="Q116" s="73">
        <v>0</v>
      </c>
      <c r="R116" s="73">
        <v>0</v>
      </c>
      <c r="S116" s="73">
        <v>0</v>
      </c>
      <c r="T116" s="73">
        <v>0</v>
      </c>
      <c r="U116" s="73">
        <v>0</v>
      </c>
      <c r="V116" s="73">
        <v>0</v>
      </c>
      <c r="W116" s="73">
        <v>0</v>
      </c>
      <c r="X116" s="73">
        <v>0</v>
      </c>
      <c r="Y116" s="73">
        <v>0</v>
      </c>
      <c r="Z116" s="80">
        <f t="shared" si="6"/>
        <v>0</v>
      </c>
      <c r="AA116" s="21"/>
      <c r="AB116" s="21"/>
      <c r="AC116" s="21"/>
      <c r="AD116" s="21"/>
      <c r="AE116" s="21"/>
      <c r="AF116" s="21"/>
      <c r="AG116" s="21"/>
      <c r="AH116" s="21"/>
      <c r="AI116" s="21"/>
      <c r="AJ116" s="21"/>
      <c r="AK116" s="21"/>
      <c r="AL116" s="21"/>
      <c r="AM116" s="21"/>
    </row>
    <row r="117" spans="1:39" s="70" customFormat="1" ht="10.199999999999999">
      <c r="A117" s="71" t="s">
        <v>304</v>
      </c>
      <c r="B117" s="493">
        <f>SUMIF('Clasificación 09.2022'!D:D,'CA EF'!A117,'Clasificación 09.2022'!G:G)</f>
        <v>0</v>
      </c>
      <c r="C117" s="493">
        <v>0</v>
      </c>
      <c r="D117" s="493">
        <v>0</v>
      </c>
      <c r="E117" s="491">
        <v>0</v>
      </c>
      <c r="F117" s="493">
        <f t="shared" si="7"/>
        <v>0</v>
      </c>
      <c r="G117" s="73">
        <v>0</v>
      </c>
      <c r="H117" s="73">
        <v>0</v>
      </c>
      <c r="I117" s="73">
        <v>0</v>
      </c>
      <c r="J117" s="73">
        <v>0</v>
      </c>
      <c r="K117" s="73">
        <f>-F117</f>
        <v>0</v>
      </c>
      <c r="L117" s="73">
        <v>0</v>
      </c>
      <c r="M117" s="73">
        <v>0</v>
      </c>
      <c r="N117" s="73">
        <v>0</v>
      </c>
      <c r="O117" s="73">
        <v>0</v>
      </c>
      <c r="P117" s="73">
        <v>0</v>
      </c>
      <c r="Q117" s="73">
        <v>0</v>
      </c>
      <c r="R117" s="73">
        <v>0</v>
      </c>
      <c r="S117" s="73">
        <v>0</v>
      </c>
      <c r="T117" s="73">
        <v>0</v>
      </c>
      <c r="U117" s="73">
        <v>0</v>
      </c>
      <c r="V117" s="73">
        <v>0</v>
      </c>
      <c r="W117" s="73">
        <v>0</v>
      </c>
      <c r="X117" s="73">
        <v>0</v>
      </c>
      <c r="Y117" s="73">
        <v>0</v>
      </c>
      <c r="Z117" s="80">
        <f t="shared" si="6"/>
        <v>0</v>
      </c>
      <c r="AA117" s="66"/>
      <c r="AB117" s="66"/>
      <c r="AC117" s="66"/>
      <c r="AD117" s="66"/>
      <c r="AE117" s="66"/>
      <c r="AF117" s="66"/>
      <c r="AG117" s="66"/>
      <c r="AH117" s="66"/>
      <c r="AI117" s="66"/>
      <c r="AJ117" s="66"/>
      <c r="AK117" s="66"/>
      <c r="AL117" s="66"/>
      <c r="AM117" s="66"/>
    </row>
    <row r="118" spans="1:39" s="70" customFormat="1" ht="10.199999999999999">
      <c r="A118" s="71" t="s">
        <v>785</v>
      </c>
      <c r="B118" s="493">
        <f>SUMIF('Clasificación 09.2022'!D:D,'CA EF'!A118,'Clasificación 09.2022'!G:G)</f>
        <v>304</v>
      </c>
      <c r="C118" s="493">
        <v>0</v>
      </c>
      <c r="D118" s="493">
        <v>0</v>
      </c>
      <c r="E118" s="491">
        <v>0</v>
      </c>
      <c r="F118" s="493">
        <f t="shared" si="7"/>
        <v>-304</v>
      </c>
      <c r="G118" s="73">
        <v>0</v>
      </c>
      <c r="H118" s="73">
        <v>0</v>
      </c>
      <c r="I118" s="73">
        <v>0</v>
      </c>
      <c r="J118" s="73">
        <v>0</v>
      </c>
      <c r="K118" s="73">
        <f>-F118</f>
        <v>304</v>
      </c>
      <c r="L118" s="73">
        <v>0</v>
      </c>
      <c r="M118" s="73">
        <v>0</v>
      </c>
      <c r="N118" s="73">
        <v>0</v>
      </c>
      <c r="O118" s="73">
        <v>0</v>
      </c>
      <c r="P118" s="73">
        <v>0</v>
      </c>
      <c r="Q118" s="73">
        <v>0</v>
      </c>
      <c r="R118" s="73">
        <v>0</v>
      </c>
      <c r="S118" s="73">
        <v>0</v>
      </c>
      <c r="T118" s="73">
        <v>0</v>
      </c>
      <c r="U118" s="73">
        <v>0</v>
      </c>
      <c r="V118" s="73">
        <v>0</v>
      </c>
      <c r="W118" s="73">
        <v>0</v>
      </c>
      <c r="X118" s="73">
        <v>0</v>
      </c>
      <c r="Y118" s="73">
        <v>0</v>
      </c>
      <c r="Z118" s="80">
        <f t="shared" si="6"/>
        <v>0</v>
      </c>
      <c r="AA118" s="66"/>
      <c r="AB118" s="66"/>
      <c r="AC118" s="66"/>
      <c r="AD118" s="66"/>
      <c r="AE118" s="66"/>
      <c r="AF118" s="66"/>
      <c r="AG118" s="66"/>
      <c r="AH118" s="66"/>
      <c r="AI118" s="66"/>
      <c r="AJ118" s="66"/>
      <c r="AK118" s="66"/>
      <c r="AL118" s="66"/>
      <c r="AM118" s="66"/>
    </row>
    <row r="119" spans="1:39" s="70" customFormat="1" ht="10.199999999999999">
      <c r="A119" s="71" t="s">
        <v>786</v>
      </c>
      <c r="B119" s="493">
        <f>SUMIF('Clasificación 09.2022'!D:D,'CA EF'!A119,'Clasificación 09.2022'!G:G)</f>
        <v>45</v>
      </c>
      <c r="C119" s="493">
        <v>0</v>
      </c>
      <c r="D119" s="493">
        <v>0</v>
      </c>
      <c r="E119" s="491">
        <v>0</v>
      </c>
      <c r="F119" s="493">
        <f t="shared" si="7"/>
        <v>-45</v>
      </c>
      <c r="G119" s="73">
        <v>0</v>
      </c>
      <c r="H119" s="73">
        <v>0</v>
      </c>
      <c r="I119" s="73">
        <v>0</v>
      </c>
      <c r="J119" s="73">
        <v>0</v>
      </c>
      <c r="K119" s="73">
        <f>-F119</f>
        <v>45</v>
      </c>
      <c r="L119" s="73">
        <v>0</v>
      </c>
      <c r="M119" s="73">
        <v>0</v>
      </c>
      <c r="N119" s="73">
        <v>0</v>
      </c>
      <c r="O119" s="73">
        <v>0</v>
      </c>
      <c r="P119" s="73">
        <v>0</v>
      </c>
      <c r="Q119" s="73">
        <v>0</v>
      </c>
      <c r="R119" s="73">
        <v>0</v>
      </c>
      <c r="S119" s="73">
        <v>0</v>
      </c>
      <c r="T119" s="73">
        <v>0</v>
      </c>
      <c r="U119" s="73">
        <v>0</v>
      </c>
      <c r="V119" s="73">
        <v>0</v>
      </c>
      <c r="W119" s="73">
        <v>0</v>
      </c>
      <c r="X119" s="73">
        <v>0</v>
      </c>
      <c r="Y119" s="73">
        <v>0</v>
      </c>
      <c r="Z119" s="80">
        <f t="shared" si="6"/>
        <v>0</v>
      </c>
      <c r="AA119" s="66"/>
      <c r="AB119" s="66"/>
      <c r="AC119" s="66"/>
      <c r="AD119" s="66"/>
      <c r="AE119" s="66"/>
      <c r="AF119" s="66"/>
      <c r="AG119" s="66"/>
      <c r="AH119" s="66"/>
      <c r="AI119" s="66"/>
      <c r="AJ119" s="66"/>
      <c r="AK119" s="66"/>
      <c r="AL119" s="66"/>
      <c r="AM119" s="66"/>
    </row>
    <row r="120" spans="1:39" s="70" customFormat="1" ht="10.199999999999999">
      <c r="A120" s="71" t="s">
        <v>787</v>
      </c>
      <c r="B120" s="493">
        <f>SUMIF('Clasificación 09.2022'!D:D,'CA EF'!A120,'Clasificación 09.2022'!G:G)</f>
        <v>0</v>
      </c>
      <c r="C120" s="493">
        <v>0</v>
      </c>
      <c r="D120" s="493">
        <v>0</v>
      </c>
      <c r="E120" s="491">
        <v>0</v>
      </c>
      <c r="F120" s="493">
        <f t="shared" si="7"/>
        <v>0</v>
      </c>
      <c r="G120" s="73">
        <v>0</v>
      </c>
      <c r="H120" s="73">
        <v>0</v>
      </c>
      <c r="I120" s="73">
        <v>0</v>
      </c>
      <c r="J120" s="73">
        <v>0</v>
      </c>
      <c r="K120" s="73">
        <f>-F120</f>
        <v>0</v>
      </c>
      <c r="L120" s="73">
        <v>0</v>
      </c>
      <c r="M120" s="73">
        <v>0</v>
      </c>
      <c r="N120" s="73">
        <v>0</v>
      </c>
      <c r="O120" s="73">
        <v>0</v>
      </c>
      <c r="P120" s="73">
        <v>0</v>
      </c>
      <c r="Q120" s="73">
        <v>0</v>
      </c>
      <c r="R120" s="73">
        <v>0</v>
      </c>
      <c r="S120" s="73">
        <v>0</v>
      </c>
      <c r="T120" s="73">
        <v>0</v>
      </c>
      <c r="U120" s="73">
        <v>0</v>
      </c>
      <c r="V120" s="73">
        <v>0</v>
      </c>
      <c r="W120" s="73">
        <v>0</v>
      </c>
      <c r="X120" s="73">
        <v>0</v>
      </c>
      <c r="Y120" s="73">
        <v>0</v>
      </c>
      <c r="Z120" s="80">
        <f t="shared" si="6"/>
        <v>0</v>
      </c>
      <c r="AA120" s="66"/>
      <c r="AB120" s="66"/>
      <c r="AC120" s="66"/>
      <c r="AD120" s="66"/>
      <c r="AE120" s="66"/>
      <c r="AF120" s="66"/>
      <c r="AG120" s="66"/>
      <c r="AH120" s="66"/>
      <c r="AI120" s="66"/>
      <c r="AJ120" s="66"/>
      <c r="AK120" s="66"/>
      <c r="AL120" s="66"/>
      <c r="AM120" s="66"/>
    </row>
    <row r="121" spans="1:39" s="20" customFormat="1" ht="10.199999999999999">
      <c r="A121" s="26" t="s">
        <v>111</v>
      </c>
      <c r="B121" s="496">
        <f>SUM(B95:B120)</f>
        <v>1546571679</v>
      </c>
      <c r="C121" s="496"/>
      <c r="D121" s="496"/>
      <c r="E121" s="496">
        <v>0</v>
      </c>
      <c r="F121" s="496"/>
      <c r="G121" s="200"/>
      <c r="H121" s="200"/>
      <c r="I121" s="200"/>
      <c r="J121" s="200"/>
      <c r="K121" s="200"/>
      <c r="L121" s="200"/>
      <c r="M121" s="200"/>
      <c r="N121" s="200"/>
      <c r="O121" s="200"/>
      <c r="P121" s="200"/>
      <c r="Q121" s="200"/>
      <c r="R121" s="200"/>
      <c r="S121" s="200"/>
      <c r="T121" s="200"/>
      <c r="U121" s="200"/>
      <c r="V121" s="200"/>
      <c r="W121" s="200"/>
      <c r="X121" s="200"/>
      <c r="Y121" s="200"/>
      <c r="Z121" s="34"/>
      <c r="AA121" s="21"/>
      <c r="AB121" s="21"/>
      <c r="AC121" s="21"/>
      <c r="AD121" s="21"/>
      <c r="AE121" s="21"/>
      <c r="AF121" s="21"/>
      <c r="AG121" s="21"/>
      <c r="AH121" s="21"/>
      <c r="AI121" s="21"/>
      <c r="AJ121" s="21"/>
      <c r="AK121" s="21"/>
      <c r="AL121" s="21"/>
      <c r="AM121" s="21"/>
    </row>
    <row r="122" spans="1:39" s="20" customFormat="1" ht="10.199999999999999">
      <c r="A122" s="13"/>
      <c r="B122" s="491"/>
      <c r="C122" s="491"/>
      <c r="D122" s="491"/>
      <c r="E122" s="491"/>
      <c r="F122" s="491"/>
      <c r="G122" s="73"/>
      <c r="H122" s="73"/>
      <c r="I122" s="73"/>
      <c r="J122" s="73"/>
      <c r="K122" s="73"/>
      <c r="L122" s="73"/>
      <c r="M122" s="73"/>
      <c r="N122" s="73"/>
      <c r="O122" s="73"/>
      <c r="P122" s="73"/>
      <c r="Q122" s="73"/>
      <c r="R122" s="73"/>
      <c r="S122" s="73"/>
      <c r="T122" s="73"/>
      <c r="U122" s="73"/>
      <c r="V122" s="73"/>
      <c r="W122" s="73"/>
      <c r="X122" s="73"/>
      <c r="Y122" s="73"/>
      <c r="Z122" s="72"/>
      <c r="AA122" s="21"/>
      <c r="AB122" s="21"/>
      <c r="AC122" s="21"/>
      <c r="AD122" s="21"/>
      <c r="AE122" s="21"/>
      <c r="AF122" s="21"/>
      <c r="AG122" s="21"/>
      <c r="AH122" s="21"/>
      <c r="AI122" s="21"/>
      <c r="AJ122" s="21"/>
      <c r="AK122" s="21"/>
      <c r="AL122" s="21"/>
      <c r="AM122" s="21"/>
    </row>
    <row r="123" spans="1:39" s="20" customFormat="1" ht="10.199999999999999">
      <c r="A123" s="13" t="s">
        <v>71</v>
      </c>
      <c r="B123" s="491"/>
      <c r="C123" s="491"/>
      <c r="D123" s="491"/>
      <c r="E123" s="491"/>
      <c r="F123" s="493"/>
      <c r="G123" s="73"/>
      <c r="H123" s="73"/>
      <c r="I123" s="73"/>
      <c r="J123" s="73"/>
      <c r="K123" s="73"/>
      <c r="L123" s="73"/>
      <c r="M123" s="73"/>
      <c r="N123" s="73"/>
      <c r="O123" s="73"/>
      <c r="P123" s="73"/>
      <c r="Q123" s="73"/>
      <c r="R123" s="73"/>
      <c r="S123" s="73"/>
      <c r="T123" s="73"/>
      <c r="U123" s="73"/>
      <c r="V123" s="73"/>
      <c r="W123" s="73"/>
      <c r="X123" s="73"/>
      <c r="Y123" s="73"/>
      <c r="Z123" s="80"/>
      <c r="AA123" s="21"/>
      <c r="AB123" s="21"/>
      <c r="AC123" s="21"/>
      <c r="AD123" s="21"/>
      <c r="AE123" s="21"/>
      <c r="AF123" s="21"/>
      <c r="AG123" s="21"/>
      <c r="AH123" s="21"/>
      <c r="AI123" s="21"/>
      <c r="AJ123" s="21"/>
      <c r="AK123" s="21"/>
      <c r="AL123" s="21"/>
      <c r="AM123" s="21"/>
    </row>
    <row r="124" spans="1:39" s="20" customFormat="1" ht="10.199999999999999">
      <c r="A124" s="12" t="s">
        <v>157</v>
      </c>
      <c r="B124" s="491">
        <v>0</v>
      </c>
      <c r="C124" s="491">
        <v>0</v>
      </c>
      <c r="D124" s="491">
        <v>0</v>
      </c>
      <c r="E124" s="491">
        <v>0</v>
      </c>
      <c r="F124" s="493">
        <f t="shared" ref="F124:F208" si="8">+B124-E124+C124-D124</f>
        <v>0</v>
      </c>
      <c r="G124" s="36">
        <v>0</v>
      </c>
      <c r="H124" s="36">
        <v>0</v>
      </c>
      <c r="I124" s="36">
        <v>0</v>
      </c>
      <c r="J124" s="36">
        <v>0</v>
      </c>
      <c r="K124" s="36">
        <v>0</v>
      </c>
      <c r="L124" s="36">
        <v>0</v>
      </c>
      <c r="M124" s="36">
        <v>0</v>
      </c>
      <c r="N124" s="36">
        <v>0</v>
      </c>
      <c r="O124" s="36">
        <v>0</v>
      </c>
      <c r="P124" s="36">
        <v>0</v>
      </c>
      <c r="Q124" s="36">
        <v>0</v>
      </c>
      <c r="R124" s="36">
        <v>0</v>
      </c>
      <c r="S124" s="36">
        <v>0</v>
      </c>
      <c r="T124" s="36">
        <v>0</v>
      </c>
      <c r="U124" s="36">
        <v>0</v>
      </c>
      <c r="V124" s="36">
        <v>0</v>
      </c>
      <c r="W124" s="36">
        <v>0</v>
      </c>
      <c r="X124" s="36">
        <v>0</v>
      </c>
      <c r="Y124" s="36">
        <v>0</v>
      </c>
      <c r="Z124" s="80">
        <f t="shared" ref="Z124:Z196" si="9">SUM(F124:Y124)</f>
        <v>0</v>
      </c>
      <c r="AA124" s="21"/>
      <c r="AB124" s="21"/>
      <c r="AC124" s="21"/>
      <c r="AD124" s="21"/>
      <c r="AE124" s="21"/>
      <c r="AF124" s="21"/>
      <c r="AG124" s="21"/>
      <c r="AH124" s="21"/>
      <c r="AI124" s="21"/>
      <c r="AJ124" s="21"/>
      <c r="AK124" s="21"/>
      <c r="AL124" s="21"/>
      <c r="AM124" s="21"/>
    </row>
    <row r="125" spans="1:39" s="20" customFormat="1" ht="10.199999999999999">
      <c r="A125" s="13" t="s">
        <v>966</v>
      </c>
      <c r="B125" s="491">
        <v>0</v>
      </c>
      <c r="C125" s="491">
        <v>0</v>
      </c>
      <c r="D125" s="491">
        <v>0</v>
      </c>
      <c r="E125" s="491">
        <v>0</v>
      </c>
      <c r="F125" s="493">
        <f t="shared" si="8"/>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80">
        <f t="shared" si="9"/>
        <v>0</v>
      </c>
      <c r="AA125" s="21"/>
      <c r="AB125" s="21"/>
      <c r="AC125" s="21"/>
      <c r="AD125" s="21"/>
      <c r="AE125" s="21"/>
      <c r="AF125" s="21"/>
      <c r="AG125" s="21"/>
      <c r="AH125" s="21"/>
      <c r="AI125" s="21"/>
      <c r="AJ125" s="21"/>
      <c r="AK125" s="21"/>
      <c r="AL125" s="21"/>
      <c r="AM125" s="21"/>
    </row>
    <row r="126" spans="1:39" s="20" customFormat="1" ht="10.199999999999999">
      <c r="A126" s="13" t="s">
        <v>1095</v>
      </c>
      <c r="B126" s="493">
        <v>0</v>
      </c>
      <c r="C126" s="491">
        <v>0</v>
      </c>
      <c r="D126" s="491">
        <v>0</v>
      </c>
      <c r="E126" s="491">
        <v>0</v>
      </c>
      <c r="F126" s="493">
        <f t="shared" si="8"/>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80">
        <f t="shared" si="9"/>
        <v>0</v>
      </c>
      <c r="AA126" s="21"/>
      <c r="AB126" s="21"/>
      <c r="AC126" s="21"/>
      <c r="AD126" s="21"/>
      <c r="AE126" s="21"/>
      <c r="AF126" s="21"/>
      <c r="AG126" s="21"/>
      <c r="AH126" s="21"/>
      <c r="AI126" s="21"/>
      <c r="AJ126" s="21"/>
      <c r="AK126" s="21"/>
      <c r="AL126" s="21"/>
      <c r="AM126" s="21"/>
    </row>
    <row r="127" spans="1:39" s="20" customFormat="1" ht="10.199999999999999">
      <c r="A127" s="13" t="s">
        <v>1096</v>
      </c>
      <c r="B127" s="493">
        <v>0</v>
      </c>
      <c r="C127" s="491">
        <v>0</v>
      </c>
      <c r="D127" s="491">
        <v>0</v>
      </c>
      <c r="E127" s="491">
        <v>0</v>
      </c>
      <c r="F127" s="493">
        <f t="shared" si="8"/>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80">
        <f t="shared" si="9"/>
        <v>0</v>
      </c>
      <c r="AA127" s="21"/>
      <c r="AB127" s="21"/>
      <c r="AC127" s="21"/>
      <c r="AD127" s="21"/>
      <c r="AE127" s="21"/>
      <c r="AF127" s="21"/>
      <c r="AG127" s="21"/>
      <c r="AH127" s="21"/>
      <c r="AI127" s="21"/>
      <c r="AJ127" s="21"/>
      <c r="AK127" s="21"/>
      <c r="AL127" s="21"/>
      <c r="AM127" s="21"/>
    </row>
    <row r="128" spans="1:39" s="20" customFormat="1" ht="10.199999999999999">
      <c r="A128" s="71" t="s">
        <v>1218</v>
      </c>
      <c r="B128" s="493">
        <f>SUMIF('Clasificación 09.2022'!D:D,'CA EF'!A128,'Clasificación 09.2022'!G:G)</f>
        <v>33136185</v>
      </c>
      <c r="C128" s="491">
        <v>0</v>
      </c>
      <c r="D128" s="493">
        <v>0</v>
      </c>
      <c r="E128" s="491">
        <v>0</v>
      </c>
      <c r="F128" s="493">
        <f t="shared" si="8"/>
        <v>33136185</v>
      </c>
      <c r="G128" s="73">
        <v>0</v>
      </c>
      <c r="H128" s="73">
        <v>0</v>
      </c>
      <c r="I128" s="73">
        <v>0</v>
      </c>
      <c r="J128" s="73">
        <v>0</v>
      </c>
      <c r="K128" s="73">
        <v>0</v>
      </c>
      <c r="L128" s="73">
        <v>0</v>
      </c>
      <c r="M128" s="73">
        <v>0</v>
      </c>
      <c r="N128" s="79">
        <f>-F128</f>
        <v>-33136185</v>
      </c>
      <c r="O128" s="73">
        <v>0</v>
      </c>
      <c r="P128" s="73">
        <v>0</v>
      </c>
      <c r="Q128" s="73">
        <v>0</v>
      </c>
      <c r="R128" s="73">
        <v>0</v>
      </c>
      <c r="S128" s="73">
        <v>0</v>
      </c>
      <c r="T128" s="73">
        <v>0</v>
      </c>
      <c r="U128" s="73">
        <v>0</v>
      </c>
      <c r="V128" s="73">
        <v>0</v>
      </c>
      <c r="W128" s="73">
        <v>0</v>
      </c>
      <c r="X128" s="73">
        <v>0</v>
      </c>
      <c r="Y128" s="73">
        <v>0</v>
      </c>
      <c r="Z128" s="80">
        <f t="shared" si="9"/>
        <v>0</v>
      </c>
      <c r="AA128" s="21"/>
      <c r="AB128" s="21"/>
      <c r="AC128" s="21"/>
      <c r="AD128" s="21"/>
      <c r="AE128" s="21"/>
      <c r="AF128" s="21"/>
      <c r="AG128" s="21"/>
      <c r="AH128" s="21"/>
      <c r="AI128" s="21"/>
      <c r="AJ128" s="21"/>
      <c r="AK128" s="21"/>
      <c r="AL128" s="21"/>
      <c r="AM128" s="21"/>
    </row>
    <row r="129" spans="1:39" s="20" customFormat="1" ht="10.199999999999999">
      <c r="A129" s="71" t="s">
        <v>1219</v>
      </c>
      <c r="B129" s="493">
        <f>SUMIF('Clasificación 09.2022'!D:D,'CA EF'!A129,'Clasificación 09.2022'!G:G)</f>
        <v>208029</v>
      </c>
      <c r="C129" s="491">
        <v>0</v>
      </c>
      <c r="D129" s="493">
        <v>0</v>
      </c>
      <c r="E129" s="491">
        <v>0</v>
      </c>
      <c r="F129" s="493">
        <f t="shared" si="8"/>
        <v>208029</v>
      </c>
      <c r="G129" s="73">
        <v>0</v>
      </c>
      <c r="H129" s="73">
        <v>0</v>
      </c>
      <c r="I129" s="73">
        <v>0</v>
      </c>
      <c r="J129" s="73">
        <v>0</v>
      </c>
      <c r="K129" s="73">
        <v>0</v>
      </c>
      <c r="L129" s="73">
        <v>0</v>
      </c>
      <c r="M129" s="73">
        <v>0</v>
      </c>
      <c r="N129" s="79">
        <f>-F129</f>
        <v>-208029</v>
      </c>
      <c r="O129" s="73">
        <v>0</v>
      </c>
      <c r="P129" s="73">
        <v>0</v>
      </c>
      <c r="Q129" s="73">
        <v>0</v>
      </c>
      <c r="R129" s="73">
        <v>0</v>
      </c>
      <c r="S129" s="73">
        <v>0</v>
      </c>
      <c r="T129" s="73">
        <v>0</v>
      </c>
      <c r="U129" s="73">
        <v>0</v>
      </c>
      <c r="V129" s="73">
        <v>0</v>
      </c>
      <c r="W129" s="73">
        <v>0</v>
      </c>
      <c r="X129" s="73">
        <v>0</v>
      </c>
      <c r="Y129" s="73">
        <v>0</v>
      </c>
      <c r="Z129" s="80">
        <f t="shared" si="9"/>
        <v>0</v>
      </c>
      <c r="AA129" s="21"/>
      <c r="AB129" s="21"/>
      <c r="AC129" s="21"/>
      <c r="AD129" s="21"/>
      <c r="AE129" s="21"/>
      <c r="AF129" s="21"/>
      <c r="AG129" s="21"/>
      <c r="AH129" s="21"/>
      <c r="AI129" s="21"/>
      <c r="AJ129" s="21"/>
      <c r="AK129" s="21"/>
      <c r="AL129" s="21"/>
      <c r="AM129" s="21"/>
    </row>
    <row r="130" spans="1:39" s="20" customFormat="1" ht="10.199999999999999">
      <c r="A130" s="13" t="s">
        <v>1057</v>
      </c>
      <c r="B130" s="491">
        <v>0</v>
      </c>
      <c r="C130" s="491">
        <v>0</v>
      </c>
      <c r="D130" s="491">
        <v>0</v>
      </c>
      <c r="E130" s="491">
        <v>0</v>
      </c>
      <c r="F130" s="493">
        <f t="shared" si="8"/>
        <v>0</v>
      </c>
      <c r="G130" s="36">
        <v>0</v>
      </c>
      <c r="H130" s="36">
        <v>0</v>
      </c>
      <c r="I130" s="36">
        <v>0</v>
      </c>
      <c r="J130" s="36">
        <v>0</v>
      </c>
      <c r="K130" s="36">
        <v>0</v>
      </c>
      <c r="L130" s="36">
        <v>0</v>
      </c>
      <c r="M130" s="36">
        <v>0</v>
      </c>
      <c r="N130" s="36">
        <v>0</v>
      </c>
      <c r="O130" s="36">
        <v>0</v>
      </c>
      <c r="P130" s="36">
        <v>0</v>
      </c>
      <c r="Q130" s="36">
        <v>0</v>
      </c>
      <c r="R130" s="36">
        <v>0</v>
      </c>
      <c r="S130" s="36">
        <v>0</v>
      </c>
      <c r="T130" s="36">
        <v>0</v>
      </c>
      <c r="U130" s="36">
        <v>0</v>
      </c>
      <c r="V130" s="36">
        <v>0</v>
      </c>
      <c r="W130" s="36">
        <v>0</v>
      </c>
      <c r="X130" s="36">
        <v>0</v>
      </c>
      <c r="Y130" s="36">
        <v>0</v>
      </c>
      <c r="Z130" s="80">
        <f t="shared" si="9"/>
        <v>0</v>
      </c>
      <c r="AA130" s="21"/>
      <c r="AB130" s="21"/>
      <c r="AC130" s="21"/>
      <c r="AD130" s="21"/>
      <c r="AE130" s="21"/>
      <c r="AF130" s="21"/>
      <c r="AG130" s="21"/>
      <c r="AH130" s="21"/>
      <c r="AI130" s="21"/>
      <c r="AJ130" s="21"/>
      <c r="AK130" s="21"/>
      <c r="AL130" s="21"/>
      <c r="AM130" s="21"/>
    </row>
    <row r="131" spans="1:39" s="20" customFormat="1" ht="10.199999999999999">
      <c r="A131" s="13" t="s">
        <v>1077</v>
      </c>
      <c r="B131" s="491">
        <v>0</v>
      </c>
      <c r="C131" s="491">
        <v>0</v>
      </c>
      <c r="D131" s="491">
        <v>0</v>
      </c>
      <c r="E131" s="491">
        <v>0</v>
      </c>
      <c r="F131" s="493">
        <f t="shared" si="8"/>
        <v>0</v>
      </c>
      <c r="G131" s="73">
        <v>0</v>
      </c>
      <c r="H131" s="73">
        <v>0</v>
      </c>
      <c r="I131" s="73">
        <v>0</v>
      </c>
      <c r="J131" s="73">
        <f>-F131</f>
        <v>0</v>
      </c>
      <c r="K131" s="73">
        <v>0</v>
      </c>
      <c r="L131" s="73">
        <v>0</v>
      </c>
      <c r="M131" s="73">
        <v>0</v>
      </c>
      <c r="N131" s="36">
        <v>0</v>
      </c>
      <c r="O131" s="73">
        <v>0</v>
      </c>
      <c r="P131" s="73">
        <v>0</v>
      </c>
      <c r="Q131" s="73">
        <v>0</v>
      </c>
      <c r="R131" s="73">
        <v>0</v>
      </c>
      <c r="S131" s="73">
        <v>0</v>
      </c>
      <c r="T131" s="73">
        <v>0</v>
      </c>
      <c r="U131" s="73">
        <v>0</v>
      </c>
      <c r="V131" s="73">
        <v>0</v>
      </c>
      <c r="W131" s="73">
        <v>0</v>
      </c>
      <c r="X131" s="73">
        <v>0</v>
      </c>
      <c r="Y131" s="73">
        <v>0</v>
      </c>
      <c r="Z131" s="80">
        <f t="shared" si="9"/>
        <v>0</v>
      </c>
      <c r="AA131" s="21"/>
      <c r="AB131" s="21"/>
      <c r="AC131" s="21"/>
      <c r="AD131" s="21"/>
      <c r="AE131" s="21"/>
      <c r="AF131" s="21"/>
      <c r="AG131" s="21"/>
      <c r="AH131" s="21"/>
      <c r="AI131" s="21"/>
      <c r="AJ131" s="21"/>
      <c r="AK131" s="21"/>
      <c r="AL131" s="21"/>
      <c r="AM131" s="21"/>
    </row>
    <row r="132" spans="1:39" s="70" customFormat="1" ht="10.199999999999999">
      <c r="A132" s="71" t="s">
        <v>406</v>
      </c>
      <c r="B132" s="493">
        <f>+'Clasificación 09.2022'!G592</f>
        <v>9542102</v>
      </c>
      <c r="C132" s="493">
        <v>0</v>
      </c>
      <c r="D132" s="493">
        <v>0</v>
      </c>
      <c r="E132" s="493">
        <v>0</v>
      </c>
      <c r="F132" s="493">
        <f t="shared" si="8"/>
        <v>9542102</v>
      </c>
      <c r="G132" s="79">
        <v>0</v>
      </c>
      <c r="H132" s="79">
        <f>-F132</f>
        <v>-9542102</v>
      </c>
      <c r="I132" s="79">
        <v>0</v>
      </c>
      <c r="J132" s="79">
        <v>0</v>
      </c>
      <c r="K132" s="79">
        <v>0</v>
      </c>
      <c r="L132" s="79">
        <v>0</v>
      </c>
      <c r="M132" s="79">
        <v>0</v>
      </c>
      <c r="N132" s="201">
        <v>0</v>
      </c>
      <c r="O132" s="79">
        <v>0</v>
      </c>
      <c r="P132" s="79">
        <v>0</v>
      </c>
      <c r="Q132" s="79">
        <v>0</v>
      </c>
      <c r="R132" s="79">
        <v>0</v>
      </c>
      <c r="S132" s="79">
        <v>0</v>
      </c>
      <c r="T132" s="79">
        <v>0</v>
      </c>
      <c r="U132" s="79">
        <v>0</v>
      </c>
      <c r="V132" s="79">
        <v>0</v>
      </c>
      <c r="W132" s="79">
        <v>0</v>
      </c>
      <c r="X132" s="79">
        <v>0</v>
      </c>
      <c r="Y132" s="79">
        <v>0</v>
      </c>
      <c r="Z132" s="80">
        <f t="shared" si="9"/>
        <v>0</v>
      </c>
      <c r="AA132" s="66"/>
      <c r="AB132" s="66"/>
      <c r="AC132" s="66"/>
      <c r="AD132" s="66"/>
      <c r="AE132" s="66"/>
      <c r="AF132" s="66"/>
      <c r="AG132" s="66"/>
      <c r="AH132" s="66"/>
      <c r="AI132" s="66"/>
      <c r="AJ132" s="66"/>
      <c r="AK132" s="66"/>
      <c r="AL132" s="66"/>
      <c r="AM132" s="66"/>
    </row>
    <row r="133" spans="1:39" s="20" customFormat="1" ht="10.199999999999999">
      <c r="A133" s="13" t="s">
        <v>1058</v>
      </c>
      <c r="B133" s="491">
        <v>0</v>
      </c>
      <c r="C133" s="491">
        <v>0</v>
      </c>
      <c r="D133" s="491">
        <v>0</v>
      </c>
      <c r="E133" s="491">
        <v>0</v>
      </c>
      <c r="F133" s="493">
        <f t="shared" si="8"/>
        <v>0</v>
      </c>
      <c r="G133" s="73">
        <v>0</v>
      </c>
      <c r="H133" s="73">
        <v>0</v>
      </c>
      <c r="I133" s="73">
        <v>0</v>
      </c>
      <c r="J133" s="73">
        <v>0</v>
      </c>
      <c r="K133" s="73">
        <v>0</v>
      </c>
      <c r="L133" s="73">
        <v>0</v>
      </c>
      <c r="M133" s="73">
        <v>0</v>
      </c>
      <c r="N133" s="36">
        <v>0</v>
      </c>
      <c r="O133" s="73">
        <v>0</v>
      </c>
      <c r="P133" s="73">
        <v>0</v>
      </c>
      <c r="Q133" s="73">
        <v>0</v>
      </c>
      <c r="R133" s="73">
        <v>0</v>
      </c>
      <c r="S133" s="73">
        <v>0</v>
      </c>
      <c r="T133" s="73">
        <v>0</v>
      </c>
      <c r="U133" s="73">
        <v>0</v>
      </c>
      <c r="V133" s="73">
        <v>0</v>
      </c>
      <c r="W133" s="73">
        <v>0</v>
      </c>
      <c r="X133" s="73">
        <v>0</v>
      </c>
      <c r="Y133" s="73">
        <v>0</v>
      </c>
      <c r="Z133" s="80">
        <f t="shared" si="9"/>
        <v>0</v>
      </c>
      <c r="AA133" s="21"/>
      <c r="AB133" s="21"/>
      <c r="AC133" s="21"/>
      <c r="AD133" s="21"/>
      <c r="AE133" s="21"/>
      <c r="AF133" s="21"/>
      <c r="AG133" s="21"/>
      <c r="AH133" s="21"/>
      <c r="AI133" s="21"/>
      <c r="AJ133" s="21"/>
      <c r="AK133" s="21"/>
      <c r="AL133" s="21"/>
      <c r="AM133" s="21"/>
    </row>
    <row r="134" spans="1:39" s="70" customFormat="1" ht="10.199999999999999">
      <c r="A134" s="71" t="s">
        <v>1233</v>
      </c>
      <c r="B134" s="493">
        <f>+'Clasificación 09.2022'!G620</f>
        <v>0</v>
      </c>
      <c r="C134" s="493">
        <v>0</v>
      </c>
      <c r="D134" s="493">
        <v>0</v>
      </c>
      <c r="E134" s="493">
        <v>0</v>
      </c>
      <c r="F134" s="493">
        <f t="shared" si="8"/>
        <v>0</v>
      </c>
      <c r="G134" s="79">
        <v>0</v>
      </c>
      <c r="H134" s="79">
        <f>-F134</f>
        <v>0</v>
      </c>
      <c r="I134" s="79">
        <v>0</v>
      </c>
      <c r="J134" s="79">
        <v>0</v>
      </c>
      <c r="K134" s="79">
        <v>0</v>
      </c>
      <c r="L134" s="79">
        <v>0</v>
      </c>
      <c r="M134" s="79">
        <v>0</v>
      </c>
      <c r="N134" s="201">
        <v>0</v>
      </c>
      <c r="O134" s="79">
        <v>0</v>
      </c>
      <c r="P134" s="79">
        <v>0</v>
      </c>
      <c r="Q134" s="79">
        <v>0</v>
      </c>
      <c r="R134" s="79">
        <v>0</v>
      </c>
      <c r="S134" s="79">
        <v>0</v>
      </c>
      <c r="T134" s="79">
        <v>0</v>
      </c>
      <c r="U134" s="79">
        <v>0</v>
      </c>
      <c r="V134" s="79">
        <v>0</v>
      </c>
      <c r="W134" s="79">
        <v>0</v>
      </c>
      <c r="X134" s="79">
        <v>0</v>
      </c>
      <c r="Y134" s="79">
        <v>0</v>
      </c>
      <c r="Z134" s="80">
        <f t="shared" si="9"/>
        <v>0</v>
      </c>
      <c r="AA134" s="66"/>
      <c r="AB134" s="66"/>
      <c r="AC134" s="66"/>
      <c r="AD134" s="66"/>
      <c r="AE134" s="66"/>
      <c r="AF134" s="66"/>
      <c r="AG134" s="66"/>
      <c r="AH134" s="66"/>
      <c r="AI134" s="66"/>
      <c r="AJ134" s="66"/>
      <c r="AK134" s="66"/>
      <c r="AL134" s="66"/>
      <c r="AM134" s="66"/>
    </row>
    <row r="135" spans="1:39" s="70" customFormat="1" ht="10.199999999999999">
      <c r="A135" s="71" t="s">
        <v>1234</v>
      </c>
      <c r="B135" s="493">
        <f>+'Clasificación 09.2022'!G632</f>
        <v>1840016</v>
      </c>
      <c r="C135" s="493">
        <v>0</v>
      </c>
      <c r="D135" s="493">
        <v>0</v>
      </c>
      <c r="E135" s="493">
        <v>0</v>
      </c>
      <c r="F135" s="493">
        <f>+B135-E135+C135-D135</f>
        <v>1840016</v>
      </c>
      <c r="G135" s="79">
        <v>0</v>
      </c>
      <c r="H135" s="79">
        <f>-F135</f>
        <v>-1840016</v>
      </c>
      <c r="I135" s="79">
        <v>0</v>
      </c>
      <c r="J135" s="79">
        <v>0</v>
      </c>
      <c r="K135" s="79">
        <v>0</v>
      </c>
      <c r="L135" s="79">
        <v>0</v>
      </c>
      <c r="M135" s="79">
        <v>0</v>
      </c>
      <c r="N135" s="201">
        <v>0</v>
      </c>
      <c r="O135" s="79">
        <v>0</v>
      </c>
      <c r="P135" s="79">
        <v>0</v>
      </c>
      <c r="Q135" s="79">
        <v>0</v>
      </c>
      <c r="R135" s="79">
        <v>0</v>
      </c>
      <c r="S135" s="79">
        <v>0</v>
      </c>
      <c r="T135" s="79">
        <v>0</v>
      </c>
      <c r="U135" s="79">
        <v>0</v>
      </c>
      <c r="V135" s="79">
        <v>0</v>
      </c>
      <c r="W135" s="79">
        <v>0</v>
      </c>
      <c r="X135" s="79">
        <v>0</v>
      </c>
      <c r="Y135" s="79">
        <v>0</v>
      </c>
      <c r="Z135" s="80">
        <f t="shared" si="9"/>
        <v>0</v>
      </c>
      <c r="AA135" s="66"/>
      <c r="AB135" s="66"/>
      <c r="AC135" s="66"/>
      <c r="AD135" s="66"/>
      <c r="AE135" s="66"/>
      <c r="AF135" s="66"/>
      <c r="AG135" s="66"/>
      <c r="AH135" s="66"/>
      <c r="AI135" s="66"/>
      <c r="AJ135" s="66"/>
      <c r="AK135" s="66"/>
      <c r="AL135" s="66"/>
      <c r="AM135" s="66"/>
    </row>
    <row r="136" spans="1:39" s="70" customFormat="1" ht="10.199999999999999">
      <c r="A136" s="13" t="s">
        <v>1098</v>
      </c>
      <c r="B136" s="493">
        <v>0</v>
      </c>
      <c r="C136" s="493">
        <v>0</v>
      </c>
      <c r="D136" s="493">
        <v>0</v>
      </c>
      <c r="E136" s="493">
        <v>0</v>
      </c>
      <c r="F136" s="493">
        <f t="shared" si="8"/>
        <v>0</v>
      </c>
      <c r="G136" s="79">
        <v>0</v>
      </c>
      <c r="H136" s="79">
        <v>0</v>
      </c>
      <c r="I136" s="79">
        <v>0</v>
      </c>
      <c r="J136" s="79">
        <v>0</v>
      </c>
      <c r="K136" s="79">
        <v>0</v>
      </c>
      <c r="L136" s="79">
        <v>0</v>
      </c>
      <c r="M136" s="79">
        <v>0</v>
      </c>
      <c r="N136" s="201">
        <v>0</v>
      </c>
      <c r="O136" s="79">
        <v>0</v>
      </c>
      <c r="P136" s="79">
        <v>0</v>
      </c>
      <c r="Q136" s="79">
        <v>0</v>
      </c>
      <c r="R136" s="79">
        <v>0</v>
      </c>
      <c r="S136" s="79">
        <v>0</v>
      </c>
      <c r="T136" s="79">
        <v>0</v>
      </c>
      <c r="U136" s="79">
        <v>0</v>
      </c>
      <c r="V136" s="79">
        <v>0</v>
      </c>
      <c r="W136" s="79">
        <v>0</v>
      </c>
      <c r="X136" s="79">
        <v>0</v>
      </c>
      <c r="Y136" s="79">
        <v>0</v>
      </c>
      <c r="Z136" s="80">
        <f t="shared" si="9"/>
        <v>0</v>
      </c>
      <c r="AA136" s="66"/>
      <c r="AB136" s="66"/>
      <c r="AC136" s="66"/>
      <c r="AD136" s="66"/>
      <c r="AE136" s="66"/>
      <c r="AF136" s="66"/>
      <c r="AG136" s="66"/>
      <c r="AH136" s="66"/>
      <c r="AI136" s="66"/>
      <c r="AJ136" s="66"/>
      <c r="AK136" s="66"/>
      <c r="AL136" s="66"/>
      <c r="AM136" s="66"/>
    </row>
    <row r="137" spans="1:39" s="70" customFormat="1" ht="10.199999999999999">
      <c r="A137" s="13" t="s">
        <v>1098</v>
      </c>
      <c r="B137" s="493">
        <v>0</v>
      </c>
      <c r="C137" s="493">
        <v>0</v>
      </c>
      <c r="D137" s="493">
        <v>0</v>
      </c>
      <c r="E137" s="493">
        <v>0</v>
      </c>
      <c r="F137" s="493">
        <f t="shared" si="8"/>
        <v>0</v>
      </c>
      <c r="G137" s="79">
        <v>0</v>
      </c>
      <c r="H137" s="79">
        <v>0</v>
      </c>
      <c r="I137" s="79">
        <v>0</v>
      </c>
      <c r="J137" s="79">
        <v>0</v>
      </c>
      <c r="K137" s="79">
        <v>0</v>
      </c>
      <c r="L137" s="79">
        <v>0</v>
      </c>
      <c r="M137" s="79">
        <v>0</v>
      </c>
      <c r="N137" s="201">
        <v>0</v>
      </c>
      <c r="O137" s="79">
        <v>0</v>
      </c>
      <c r="P137" s="79">
        <v>0</v>
      </c>
      <c r="Q137" s="79">
        <v>0</v>
      </c>
      <c r="R137" s="79">
        <v>0</v>
      </c>
      <c r="S137" s="79">
        <v>0</v>
      </c>
      <c r="T137" s="79">
        <v>0</v>
      </c>
      <c r="U137" s="79">
        <v>0</v>
      </c>
      <c r="V137" s="79">
        <v>0</v>
      </c>
      <c r="W137" s="79">
        <v>0</v>
      </c>
      <c r="X137" s="79">
        <v>0</v>
      </c>
      <c r="Y137" s="79">
        <v>0</v>
      </c>
      <c r="Z137" s="80">
        <f t="shared" si="9"/>
        <v>0</v>
      </c>
      <c r="AA137" s="66"/>
      <c r="AB137" s="66"/>
      <c r="AC137" s="66"/>
      <c r="AD137" s="66"/>
      <c r="AE137" s="66"/>
      <c r="AF137" s="66"/>
      <c r="AG137" s="66"/>
      <c r="AH137" s="66"/>
      <c r="AI137" s="66"/>
      <c r="AJ137" s="66"/>
      <c r="AK137" s="66"/>
      <c r="AL137" s="66"/>
      <c r="AM137" s="66"/>
    </row>
    <row r="138" spans="1:39" s="70" customFormat="1" ht="10.199999999999999">
      <c r="A138" s="71" t="s">
        <v>1232</v>
      </c>
      <c r="B138" s="493">
        <f>SUMIF('Clasificación 09.2022'!D:D,'CA EF'!A138,'Clasificación 09.2022'!G:G)</f>
        <v>1981150</v>
      </c>
      <c r="C138" s="493">
        <v>0</v>
      </c>
      <c r="D138" s="493">
        <v>0</v>
      </c>
      <c r="E138" s="493">
        <v>0</v>
      </c>
      <c r="F138" s="493">
        <f t="shared" si="8"/>
        <v>1981150</v>
      </c>
      <c r="G138" s="79">
        <v>0</v>
      </c>
      <c r="H138" s="79">
        <v>0</v>
      </c>
      <c r="I138" s="79">
        <v>0</v>
      </c>
      <c r="J138" s="79">
        <v>0</v>
      </c>
      <c r="K138" s="79">
        <v>0</v>
      </c>
      <c r="L138" s="79">
        <v>0</v>
      </c>
      <c r="M138" s="79">
        <v>0</v>
      </c>
      <c r="N138" s="201">
        <f>-F138</f>
        <v>-1981150</v>
      </c>
      <c r="O138" s="79">
        <v>0</v>
      </c>
      <c r="P138" s="79">
        <v>0</v>
      </c>
      <c r="Q138" s="79">
        <v>0</v>
      </c>
      <c r="R138" s="79">
        <v>0</v>
      </c>
      <c r="S138" s="79">
        <v>0</v>
      </c>
      <c r="T138" s="79">
        <v>0</v>
      </c>
      <c r="U138" s="79">
        <v>0</v>
      </c>
      <c r="V138" s="79">
        <v>0</v>
      </c>
      <c r="W138" s="79">
        <v>0</v>
      </c>
      <c r="X138" s="79">
        <v>0</v>
      </c>
      <c r="Y138" s="79">
        <v>0</v>
      </c>
      <c r="Z138" s="80">
        <f t="shared" si="9"/>
        <v>0</v>
      </c>
      <c r="AA138" s="66"/>
      <c r="AB138" s="66"/>
      <c r="AC138" s="66"/>
      <c r="AD138" s="66"/>
      <c r="AE138" s="66"/>
      <c r="AF138" s="66"/>
      <c r="AG138" s="66"/>
      <c r="AH138" s="66"/>
      <c r="AI138" s="66"/>
      <c r="AJ138" s="66"/>
      <c r="AK138" s="66"/>
      <c r="AL138" s="66"/>
      <c r="AM138" s="66"/>
    </row>
    <row r="139" spans="1:39" s="70" customFormat="1" ht="10.199999999999999">
      <c r="A139" s="13" t="s">
        <v>1208</v>
      </c>
      <c r="B139" s="493">
        <v>0</v>
      </c>
      <c r="C139" s="493">
        <v>0</v>
      </c>
      <c r="D139" s="493">
        <v>0</v>
      </c>
      <c r="E139" s="493">
        <v>0</v>
      </c>
      <c r="F139" s="493">
        <f>+B139-E139+C139-D139</f>
        <v>0</v>
      </c>
      <c r="G139" s="79">
        <v>0</v>
      </c>
      <c r="H139" s="79">
        <v>0</v>
      </c>
      <c r="I139" s="79">
        <v>0</v>
      </c>
      <c r="J139" s="79">
        <v>0</v>
      </c>
      <c r="K139" s="79">
        <v>0</v>
      </c>
      <c r="L139" s="79">
        <v>0</v>
      </c>
      <c r="M139" s="79">
        <v>0</v>
      </c>
      <c r="N139" s="201">
        <v>0</v>
      </c>
      <c r="O139" s="79">
        <v>0</v>
      </c>
      <c r="P139" s="79">
        <v>0</v>
      </c>
      <c r="Q139" s="79">
        <v>0</v>
      </c>
      <c r="R139" s="79">
        <v>0</v>
      </c>
      <c r="S139" s="79">
        <v>0</v>
      </c>
      <c r="T139" s="79">
        <v>0</v>
      </c>
      <c r="U139" s="79">
        <v>0</v>
      </c>
      <c r="V139" s="79">
        <v>0</v>
      </c>
      <c r="W139" s="79">
        <v>0</v>
      </c>
      <c r="X139" s="79">
        <v>0</v>
      </c>
      <c r="Y139" s="79">
        <v>0</v>
      </c>
      <c r="Z139" s="80">
        <f t="shared" si="9"/>
        <v>0</v>
      </c>
      <c r="AA139" s="66"/>
      <c r="AB139" s="66"/>
      <c r="AC139" s="66"/>
      <c r="AD139" s="66"/>
      <c r="AE139" s="66"/>
      <c r="AF139" s="66"/>
      <c r="AG139" s="66"/>
      <c r="AH139" s="66"/>
      <c r="AI139" s="66"/>
      <c r="AJ139" s="66"/>
      <c r="AK139" s="66"/>
      <c r="AL139" s="66"/>
      <c r="AM139" s="66"/>
    </row>
    <row r="140" spans="1:39" s="70" customFormat="1" ht="10.199999999999999">
      <c r="A140" s="13" t="s">
        <v>1208</v>
      </c>
      <c r="B140" s="493">
        <v>0</v>
      </c>
      <c r="C140" s="493">
        <v>0</v>
      </c>
      <c r="D140" s="493">
        <v>0</v>
      </c>
      <c r="E140" s="493">
        <v>0</v>
      </c>
      <c r="F140" s="493">
        <f>+B140-E140+C140-D140</f>
        <v>0</v>
      </c>
      <c r="G140" s="79">
        <v>0</v>
      </c>
      <c r="H140" s="79">
        <v>0</v>
      </c>
      <c r="I140" s="79">
        <v>0</v>
      </c>
      <c r="J140" s="79">
        <v>0</v>
      </c>
      <c r="K140" s="79">
        <v>0</v>
      </c>
      <c r="L140" s="79">
        <v>0</v>
      </c>
      <c r="M140" s="79">
        <v>0</v>
      </c>
      <c r="N140" s="201">
        <v>0</v>
      </c>
      <c r="O140" s="79">
        <v>0</v>
      </c>
      <c r="P140" s="79">
        <v>0</v>
      </c>
      <c r="Q140" s="79">
        <v>0</v>
      </c>
      <c r="R140" s="79">
        <v>0</v>
      </c>
      <c r="S140" s="79">
        <v>0</v>
      </c>
      <c r="T140" s="79">
        <v>0</v>
      </c>
      <c r="U140" s="79">
        <v>0</v>
      </c>
      <c r="V140" s="79">
        <v>0</v>
      </c>
      <c r="W140" s="79">
        <v>0</v>
      </c>
      <c r="X140" s="79">
        <v>0</v>
      </c>
      <c r="Y140" s="79">
        <v>0</v>
      </c>
      <c r="Z140" s="80">
        <f t="shared" si="9"/>
        <v>0</v>
      </c>
      <c r="AA140" s="66"/>
      <c r="AB140" s="66"/>
      <c r="AC140" s="66"/>
      <c r="AD140" s="66"/>
      <c r="AE140" s="66"/>
      <c r="AF140" s="66"/>
      <c r="AG140" s="66"/>
      <c r="AH140" s="66"/>
      <c r="AI140" s="66"/>
      <c r="AJ140" s="66"/>
      <c r="AK140" s="66"/>
      <c r="AL140" s="66"/>
      <c r="AM140" s="66"/>
    </row>
    <row r="141" spans="1:39" s="70" customFormat="1" ht="10.199999999999999">
      <c r="A141" s="71" t="s">
        <v>1235</v>
      </c>
      <c r="B141" s="493">
        <f>SUMIF('Clasificación 09.2022'!D:D,'CA EF'!A141,'Clasificación 09.2022'!G:G)</f>
        <v>238871</v>
      </c>
      <c r="C141" s="493">
        <v>0</v>
      </c>
      <c r="D141" s="493">
        <v>0</v>
      </c>
      <c r="E141" s="493">
        <v>0</v>
      </c>
      <c r="F141" s="493">
        <f>+B141-E141+C141-D141</f>
        <v>238871</v>
      </c>
      <c r="G141" s="79">
        <v>0</v>
      </c>
      <c r="H141" s="79">
        <v>0</v>
      </c>
      <c r="I141" s="79">
        <v>0</v>
      </c>
      <c r="J141" s="79">
        <v>0</v>
      </c>
      <c r="K141" s="79">
        <v>0</v>
      </c>
      <c r="L141" s="79">
        <v>0</v>
      </c>
      <c r="M141" s="79">
        <v>0</v>
      </c>
      <c r="N141" s="201">
        <f>-F141</f>
        <v>-238871</v>
      </c>
      <c r="O141" s="79">
        <v>0</v>
      </c>
      <c r="P141" s="79">
        <v>0</v>
      </c>
      <c r="Q141" s="79">
        <v>0</v>
      </c>
      <c r="R141" s="79">
        <v>0</v>
      </c>
      <c r="S141" s="79">
        <v>0</v>
      </c>
      <c r="T141" s="79">
        <v>0</v>
      </c>
      <c r="U141" s="79">
        <v>0</v>
      </c>
      <c r="V141" s="79">
        <v>0</v>
      </c>
      <c r="W141" s="79">
        <v>0</v>
      </c>
      <c r="X141" s="79">
        <v>0</v>
      </c>
      <c r="Y141" s="79">
        <v>0</v>
      </c>
      <c r="Z141" s="80">
        <f t="shared" si="9"/>
        <v>0</v>
      </c>
      <c r="AA141" s="66"/>
      <c r="AB141" s="66"/>
      <c r="AC141" s="66"/>
      <c r="AD141" s="66"/>
      <c r="AE141" s="66"/>
      <c r="AF141" s="66"/>
      <c r="AG141" s="66"/>
      <c r="AH141" s="66"/>
      <c r="AI141" s="66"/>
      <c r="AJ141" s="66"/>
      <c r="AK141" s="66"/>
      <c r="AL141" s="66"/>
      <c r="AM141" s="66"/>
    </row>
    <row r="142" spans="1:39" s="20" customFormat="1" ht="10.199999999999999">
      <c r="A142" s="13" t="s">
        <v>1060</v>
      </c>
      <c r="B142" s="491">
        <v>0</v>
      </c>
      <c r="C142" s="491">
        <v>0</v>
      </c>
      <c r="D142" s="491">
        <v>0</v>
      </c>
      <c r="E142" s="491">
        <v>0</v>
      </c>
      <c r="F142" s="493">
        <f t="shared" si="8"/>
        <v>0</v>
      </c>
      <c r="G142" s="73">
        <v>0</v>
      </c>
      <c r="H142" s="73">
        <v>0</v>
      </c>
      <c r="I142" s="73">
        <v>0</v>
      </c>
      <c r="J142" s="73">
        <v>0</v>
      </c>
      <c r="K142" s="73">
        <v>0</v>
      </c>
      <c r="L142" s="73">
        <v>0</v>
      </c>
      <c r="M142" s="73">
        <v>0</v>
      </c>
      <c r="N142" s="36">
        <v>0</v>
      </c>
      <c r="O142" s="73">
        <v>0</v>
      </c>
      <c r="P142" s="73">
        <v>0</v>
      </c>
      <c r="Q142" s="73">
        <v>0</v>
      </c>
      <c r="R142" s="73">
        <v>0</v>
      </c>
      <c r="S142" s="73">
        <v>0</v>
      </c>
      <c r="T142" s="73">
        <v>0</v>
      </c>
      <c r="U142" s="73">
        <v>0</v>
      </c>
      <c r="V142" s="73">
        <v>0</v>
      </c>
      <c r="W142" s="73">
        <v>0</v>
      </c>
      <c r="X142" s="73">
        <v>0</v>
      </c>
      <c r="Y142" s="73">
        <v>0</v>
      </c>
      <c r="Z142" s="80">
        <f t="shared" si="9"/>
        <v>0</v>
      </c>
      <c r="AA142" s="21"/>
      <c r="AB142" s="21"/>
      <c r="AC142" s="21"/>
      <c r="AD142" s="21"/>
      <c r="AE142" s="21"/>
      <c r="AF142" s="21"/>
      <c r="AG142" s="21"/>
      <c r="AH142" s="21"/>
      <c r="AI142" s="21"/>
      <c r="AJ142" s="21"/>
      <c r="AK142" s="21"/>
      <c r="AL142" s="21"/>
      <c r="AM142" s="21"/>
    </row>
    <row r="143" spans="1:39" s="20" customFormat="1" ht="10.199999999999999">
      <c r="A143" s="13" t="s">
        <v>1061</v>
      </c>
      <c r="B143" s="491">
        <v>0</v>
      </c>
      <c r="C143" s="491">
        <v>0</v>
      </c>
      <c r="D143" s="491">
        <v>0</v>
      </c>
      <c r="E143" s="491">
        <v>0</v>
      </c>
      <c r="F143" s="493">
        <f t="shared" si="8"/>
        <v>0</v>
      </c>
      <c r="G143" s="73">
        <v>0</v>
      </c>
      <c r="H143" s="73">
        <v>0</v>
      </c>
      <c r="I143" s="73">
        <v>0</v>
      </c>
      <c r="J143" s="73">
        <f>-F143</f>
        <v>0</v>
      </c>
      <c r="K143" s="73">
        <v>0</v>
      </c>
      <c r="L143" s="73">
        <v>0</v>
      </c>
      <c r="M143" s="73">
        <v>0</v>
      </c>
      <c r="N143" s="36">
        <v>0</v>
      </c>
      <c r="O143" s="73">
        <v>0</v>
      </c>
      <c r="P143" s="73">
        <v>0</v>
      </c>
      <c r="Q143" s="73">
        <v>0</v>
      </c>
      <c r="R143" s="73">
        <v>0</v>
      </c>
      <c r="S143" s="73">
        <v>0</v>
      </c>
      <c r="T143" s="73">
        <v>0</v>
      </c>
      <c r="U143" s="73">
        <v>0</v>
      </c>
      <c r="V143" s="73">
        <v>0</v>
      </c>
      <c r="W143" s="73">
        <v>0</v>
      </c>
      <c r="X143" s="73">
        <v>0</v>
      </c>
      <c r="Y143" s="73">
        <v>0</v>
      </c>
      <c r="Z143" s="80">
        <f t="shared" si="9"/>
        <v>0</v>
      </c>
      <c r="AA143" s="21"/>
      <c r="AB143" s="21"/>
      <c r="AC143" s="21"/>
      <c r="AD143" s="21"/>
      <c r="AE143" s="21"/>
      <c r="AF143" s="21"/>
      <c r="AG143" s="21"/>
      <c r="AH143" s="21"/>
      <c r="AI143" s="21"/>
      <c r="AJ143" s="21"/>
      <c r="AK143" s="21"/>
      <c r="AL143" s="21"/>
      <c r="AM143" s="21"/>
    </row>
    <row r="144" spans="1:39" s="20" customFormat="1" ht="10.199999999999999">
      <c r="A144" s="13" t="s">
        <v>1061</v>
      </c>
      <c r="B144" s="491">
        <v>0</v>
      </c>
      <c r="C144" s="491">
        <v>0</v>
      </c>
      <c r="D144" s="491">
        <v>0</v>
      </c>
      <c r="E144" s="491">
        <v>0</v>
      </c>
      <c r="F144" s="493">
        <f t="shared" si="8"/>
        <v>0</v>
      </c>
      <c r="G144" s="73">
        <v>0</v>
      </c>
      <c r="H144" s="73">
        <v>0</v>
      </c>
      <c r="I144" s="73">
        <v>0</v>
      </c>
      <c r="J144" s="73">
        <f>-F144</f>
        <v>0</v>
      </c>
      <c r="K144" s="73">
        <v>0</v>
      </c>
      <c r="L144" s="73">
        <v>0</v>
      </c>
      <c r="M144" s="73">
        <v>0</v>
      </c>
      <c r="N144" s="36">
        <v>0</v>
      </c>
      <c r="O144" s="73">
        <v>0</v>
      </c>
      <c r="P144" s="73">
        <v>0</v>
      </c>
      <c r="Q144" s="73">
        <v>0</v>
      </c>
      <c r="R144" s="73">
        <v>0</v>
      </c>
      <c r="S144" s="73">
        <v>0</v>
      </c>
      <c r="T144" s="73">
        <v>0</v>
      </c>
      <c r="U144" s="73">
        <v>0</v>
      </c>
      <c r="V144" s="73">
        <v>0</v>
      </c>
      <c r="W144" s="73">
        <v>0</v>
      </c>
      <c r="X144" s="73">
        <v>0</v>
      </c>
      <c r="Y144" s="73">
        <v>0</v>
      </c>
      <c r="Z144" s="80">
        <f t="shared" si="9"/>
        <v>0</v>
      </c>
      <c r="AA144" s="21"/>
      <c r="AB144" s="21"/>
      <c r="AC144" s="21"/>
      <c r="AD144" s="21"/>
      <c r="AE144" s="21"/>
      <c r="AF144" s="21"/>
      <c r="AG144" s="21"/>
      <c r="AH144" s="21"/>
      <c r="AI144" s="21"/>
      <c r="AJ144" s="21"/>
      <c r="AK144" s="21"/>
      <c r="AL144" s="21"/>
      <c r="AM144" s="21"/>
    </row>
    <row r="145" spans="1:39" s="70" customFormat="1" ht="10.199999999999999">
      <c r="A145" s="71" t="s">
        <v>1222</v>
      </c>
      <c r="B145" s="493">
        <f>SUMIF('Clasificación 09.2022'!D:D,'CA EF'!A145,'Clasificación 09.2022'!G:G)</f>
        <v>88300001</v>
      </c>
      <c r="C145" s="493">
        <v>0</v>
      </c>
      <c r="D145" s="493">
        <v>0</v>
      </c>
      <c r="E145" s="493">
        <v>0</v>
      </c>
      <c r="F145" s="493">
        <f t="shared" si="8"/>
        <v>88300001</v>
      </c>
      <c r="G145" s="79">
        <v>0</v>
      </c>
      <c r="H145" s="79">
        <v>0</v>
      </c>
      <c r="I145" s="79">
        <v>0</v>
      </c>
      <c r="J145" s="79">
        <v>0</v>
      </c>
      <c r="K145" s="79">
        <f>-F145</f>
        <v>-88300001</v>
      </c>
      <c r="L145" s="79">
        <v>0</v>
      </c>
      <c r="M145" s="79">
        <v>0</v>
      </c>
      <c r="N145" s="201">
        <v>0</v>
      </c>
      <c r="O145" s="79">
        <v>0</v>
      </c>
      <c r="P145" s="79">
        <v>0</v>
      </c>
      <c r="Q145" s="79">
        <v>0</v>
      </c>
      <c r="R145" s="79">
        <v>0</v>
      </c>
      <c r="S145" s="79">
        <v>0</v>
      </c>
      <c r="T145" s="79">
        <v>0</v>
      </c>
      <c r="U145" s="79">
        <v>0</v>
      </c>
      <c r="V145" s="79">
        <v>0</v>
      </c>
      <c r="W145" s="79">
        <v>0</v>
      </c>
      <c r="X145" s="79">
        <v>0</v>
      </c>
      <c r="Y145" s="79">
        <v>0</v>
      </c>
      <c r="Z145" s="80">
        <f t="shared" si="9"/>
        <v>0</v>
      </c>
      <c r="AA145" s="66"/>
      <c r="AB145" s="66"/>
      <c r="AC145" s="66"/>
      <c r="AD145" s="66"/>
      <c r="AE145" s="66"/>
      <c r="AF145" s="66"/>
      <c r="AG145" s="66"/>
      <c r="AH145" s="66"/>
      <c r="AI145" s="66"/>
      <c r="AJ145" s="66"/>
      <c r="AK145" s="66"/>
      <c r="AL145" s="66"/>
      <c r="AM145" s="66"/>
    </row>
    <row r="146" spans="1:39" s="70" customFormat="1" ht="10.199999999999999">
      <c r="A146" s="71" t="s">
        <v>819</v>
      </c>
      <c r="B146" s="493">
        <f>SUMIF('Clasificación 09.2022'!D:D,'CA EF'!A146,'Clasificación 09.2022'!G:G)</f>
        <v>72000</v>
      </c>
      <c r="C146" s="493">
        <v>0</v>
      </c>
      <c r="D146" s="493">
        <v>0</v>
      </c>
      <c r="E146" s="493">
        <v>0</v>
      </c>
      <c r="F146" s="493">
        <f t="shared" si="8"/>
        <v>72000</v>
      </c>
      <c r="G146" s="79">
        <v>0</v>
      </c>
      <c r="H146" s="79">
        <v>0</v>
      </c>
      <c r="I146" s="79">
        <v>0</v>
      </c>
      <c r="J146" s="79">
        <v>0</v>
      </c>
      <c r="K146" s="79">
        <v>0</v>
      </c>
      <c r="L146" s="79">
        <v>0</v>
      </c>
      <c r="M146" s="79">
        <v>0</v>
      </c>
      <c r="N146" s="79">
        <f>-F146</f>
        <v>-72000</v>
      </c>
      <c r="O146" s="79">
        <v>0</v>
      </c>
      <c r="P146" s="79">
        <v>0</v>
      </c>
      <c r="Q146" s="79">
        <v>0</v>
      </c>
      <c r="R146" s="79">
        <v>0</v>
      </c>
      <c r="S146" s="79">
        <v>0</v>
      </c>
      <c r="T146" s="79">
        <v>0</v>
      </c>
      <c r="U146" s="79">
        <v>0</v>
      </c>
      <c r="V146" s="79">
        <v>0</v>
      </c>
      <c r="W146" s="79">
        <v>0</v>
      </c>
      <c r="X146" s="79">
        <v>0</v>
      </c>
      <c r="Y146" s="79">
        <v>0</v>
      </c>
      <c r="Z146" s="80">
        <f t="shared" si="9"/>
        <v>0</v>
      </c>
      <c r="AA146" s="66"/>
      <c r="AB146" s="66"/>
      <c r="AC146" s="66"/>
      <c r="AD146" s="66"/>
      <c r="AE146" s="66"/>
      <c r="AF146" s="66"/>
      <c r="AG146" s="66"/>
      <c r="AH146" s="66"/>
      <c r="AI146" s="66"/>
      <c r="AJ146" s="66"/>
      <c r="AK146" s="66"/>
      <c r="AL146" s="66"/>
      <c r="AM146" s="66"/>
    </row>
    <row r="147" spans="1:39" s="20" customFormat="1" ht="10.199999999999999">
      <c r="A147" s="13" t="s">
        <v>967</v>
      </c>
      <c r="B147" s="491">
        <v>0</v>
      </c>
      <c r="C147" s="491">
        <v>0</v>
      </c>
      <c r="D147" s="491">
        <v>0</v>
      </c>
      <c r="E147" s="491">
        <v>0</v>
      </c>
      <c r="F147" s="493">
        <f t="shared" si="8"/>
        <v>0</v>
      </c>
      <c r="G147" s="36">
        <v>0</v>
      </c>
      <c r="H147" s="36">
        <v>0</v>
      </c>
      <c r="I147" s="36">
        <v>0</v>
      </c>
      <c r="J147" s="36">
        <v>0</v>
      </c>
      <c r="K147" s="36">
        <v>0</v>
      </c>
      <c r="L147" s="36">
        <v>0</v>
      </c>
      <c r="M147" s="36">
        <v>0</v>
      </c>
      <c r="N147" s="36">
        <v>0</v>
      </c>
      <c r="O147" s="36">
        <v>0</v>
      </c>
      <c r="P147" s="36">
        <v>0</v>
      </c>
      <c r="Q147" s="36">
        <v>0</v>
      </c>
      <c r="R147" s="36">
        <v>0</v>
      </c>
      <c r="S147" s="36">
        <v>0</v>
      </c>
      <c r="T147" s="36">
        <v>0</v>
      </c>
      <c r="U147" s="36">
        <v>0</v>
      </c>
      <c r="V147" s="36">
        <v>0</v>
      </c>
      <c r="W147" s="36">
        <v>0</v>
      </c>
      <c r="X147" s="36">
        <v>0</v>
      </c>
      <c r="Y147" s="36">
        <v>0</v>
      </c>
      <c r="Z147" s="80">
        <f t="shared" si="9"/>
        <v>0</v>
      </c>
      <c r="AA147" s="21"/>
      <c r="AB147" s="21"/>
      <c r="AC147" s="21"/>
      <c r="AD147" s="21"/>
      <c r="AE147" s="21"/>
      <c r="AF147" s="21"/>
      <c r="AG147" s="21"/>
      <c r="AH147" s="21"/>
      <c r="AI147" s="21"/>
      <c r="AJ147" s="21"/>
      <c r="AK147" s="21"/>
      <c r="AL147" s="21"/>
      <c r="AM147" s="21"/>
    </row>
    <row r="148" spans="1:39" s="20" customFormat="1" ht="10.199999999999999">
      <c r="A148" s="13" t="s">
        <v>968</v>
      </c>
      <c r="B148" s="491">
        <v>0</v>
      </c>
      <c r="C148" s="491">
        <v>0</v>
      </c>
      <c r="D148" s="491">
        <v>0</v>
      </c>
      <c r="E148" s="491">
        <v>0</v>
      </c>
      <c r="F148" s="493">
        <f t="shared" si="8"/>
        <v>0</v>
      </c>
      <c r="G148" s="73">
        <v>0</v>
      </c>
      <c r="H148" s="73">
        <v>0</v>
      </c>
      <c r="I148" s="73">
        <v>0</v>
      </c>
      <c r="J148" s="73">
        <v>0</v>
      </c>
      <c r="K148" s="73">
        <f>-F148</f>
        <v>0</v>
      </c>
      <c r="L148" s="73">
        <v>0</v>
      </c>
      <c r="M148" s="73">
        <v>0</v>
      </c>
      <c r="N148" s="36">
        <v>0</v>
      </c>
      <c r="O148" s="73">
        <v>0</v>
      </c>
      <c r="P148" s="73">
        <v>0</v>
      </c>
      <c r="Q148" s="73">
        <v>0</v>
      </c>
      <c r="R148" s="73">
        <v>0</v>
      </c>
      <c r="S148" s="73">
        <v>0</v>
      </c>
      <c r="T148" s="73">
        <v>0</v>
      </c>
      <c r="U148" s="73">
        <v>0</v>
      </c>
      <c r="V148" s="73">
        <v>0</v>
      </c>
      <c r="W148" s="73">
        <v>0</v>
      </c>
      <c r="X148" s="73">
        <v>0</v>
      </c>
      <c r="Y148" s="73">
        <v>0</v>
      </c>
      <c r="Z148" s="80">
        <f t="shared" si="9"/>
        <v>0</v>
      </c>
      <c r="AA148" s="21"/>
      <c r="AB148" s="21"/>
      <c r="AC148" s="21"/>
      <c r="AD148" s="21"/>
      <c r="AE148" s="21"/>
      <c r="AF148" s="21"/>
      <c r="AG148" s="21"/>
      <c r="AH148" s="21"/>
      <c r="AI148" s="21"/>
      <c r="AJ148" s="21"/>
      <c r="AK148" s="21"/>
      <c r="AL148" s="21"/>
      <c r="AM148" s="21"/>
    </row>
    <row r="149" spans="1:39" s="20" customFormat="1" ht="10.199999999999999">
      <c r="A149" s="13" t="s">
        <v>968</v>
      </c>
      <c r="B149" s="491">
        <v>0</v>
      </c>
      <c r="C149" s="491">
        <v>0</v>
      </c>
      <c r="D149" s="491">
        <v>0</v>
      </c>
      <c r="E149" s="491">
        <v>0</v>
      </c>
      <c r="F149" s="493">
        <f t="shared" si="8"/>
        <v>0</v>
      </c>
      <c r="G149" s="73">
        <v>0</v>
      </c>
      <c r="H149" s="73">
        <v>0</v>
      </c>
      <c r="I149" s="73">
        <v>0</v>
      </c>
      <c r="J149" s="73">
        <v>0</v>
      </c>
      <c r="K149" s="73">
        <f>-F149</f>
        <v>0</v>
      </c>
      <c r="L149" s="73">
        <v>0</v>
      </c>
      <c r="M149" s="73">
        <v>0</v>
      </c>
      <c r="N149" s="36">
        <v>0</v>
      </c>
      <c r="O149" s="73">
        <v>0</v>
      </c>
      <c r="P149" s="73">
        <v>0</v>
      </c>
      <c r="Q149" s="73">
        <v>0</v>
      </c>
      <c r="R149" s="73">
        <v>0</v>
      </c>
      <c r="S149" s="73">
        <v>0</v>
      </c>
      <c r="T149" s="73">
        <v>0</v>
      </c>
      <c r="U149" s="73">
        <v>0</v>
      </c>
      <c r="V149" s="73">
        <v>0</v>
      </c>
      <c r="W149" s="73">
        <v>0</v>
      </c>
      <c r="X149" s="73">
        <v>0</v>
      </c>
      <c r="Y149" s="73">
        <v>0</v>
      </c>
      <c r="Z149" s="80">
        <f t="shared" si="9"/>
        <v>0</v>
      </c>
      <c r="AA149" s="21"/>
      <c r="AB149" s="21"/>
      <c r="AC149" s="21"/>
      <c r="AD149" s="21"/>
      <c r="AE149" s="21"/>
      <c r="AF149" s="21"/>
      <c r="AG149" s="21"/>
      <c r="AH149" s="21"/>
      <c r="AI149" s="21"/>
      <c r="AJ149" s="21"/>
      <c r="AK149" s="21"/>
      <c r="AL149" s="21"/>
      <c r="AM149" s="21"/>
    </row>
    <row r="150" spans="1:39" s="70" customFormat="1" ht="10.199999999999999">
      <c r="A150" s="71" t="s">
        <v>969</v>
      </c>
      <c r="B150" s="493">
        <f>SUMIF('Clasificación 09.2022'!D:D,'CA EF'!A150,'Clasificación 09.2022'!G:G)</f>
        <v>505195383</v>
      </c>
      <c r="C150" s="493">
        <v>0</v>
      </c>
      <c r="D150" s="493">
        <v>0</v>
      </c>
      <c r="E150" s="493">
        <v>0</v>
      </c>
      <c r="F150" s="493">
        <f t="shared" si="8"/>
        <v>505195383</v>
      </c>
      <c r="G150" s="79">
        <v>0</v>
      </c>
      <c r="H150" s="79">
        <v>0</v>
      </c>
      <c r="I150" s="79">
        <v>0</v>
      </c>
      <c r="J150" s="79">
        <f>-F150</f>
        <v>-505195383</v>
      </c>
      <c r="K150" s="79">
        <v>0</v>
      </c>
      <c r="L150" s="79">
        <v>0</v>
      </c>
      <c r="M150" s="79">
        <v>0</v>
      </c>
      <c r="N150" s="201">
        <v>0</v>
      </c>
      <c r="O150" s="79">
        <v>0</v>
      </c>
      <c r="P150" s="79">
        <v>0</v>
      </c>
      <c r="Q150" s="79">
        <v>0</v>
      </c>
      <c r="R150" s="79">
        <v>0</v>
      </c>
      <c r="S150" s="79">
        <v>0</v>
      </c>
      <c r="T150" s="79">
        <v>0</v>
      </c>
      <c r="U150" s="79">
        <v>0</v>
      </c>
      <c r="V150" s="79">
        <v>0</v>
      </c>
      <c r="W150" s="79">
        <v>0</v>
      </c>
      <c r="X150" s="79">
        <v>0</v>
      </c>
      <c r="Y150" s="79">
        <v>0</v>
      </c>
      <c r="Z150" s="80">
        <f t="shared" si="9"/>
        <v>0</v>
      </c>
      <c r="AA150" s="66"/>
      <c r="AB150" s="66"/>
      <c r="AC150" s="66"/>
      <c r="AD150" s="66"/>
      <c r="AE150" s="66"/>
      <c r="AF150" s="66"/>
      <c r="AG150" s="66"/>
      <c r="AH150" s="66"/>
      <c r="AI150" s="66"/>
      <c r="AJ150" s="66"/>
      <c r="AK150" s="66"/>
      <c r="AL150" s="66"/>
      <c r="AM150" s="66"/>
    </row>
    <row r="151" spans="1:39" s="70" customFormat="1" ht="10.199999999999999">
      <c r="A151" s="71" t="s">
        <v>294</v>
      </c>
      <c r="B151" s="493">
        <f>SUMIF('Clasificación 09.2022'!D:D,'CA EF'!A151,'Clasificación 09.2022'!G:G)</f>
        <v>42099615</v>
      </c>
      <c r="C151" s="493">
        <v>0</v>
      </c>
      <c r="D151" s="493">
        <f>+B151</f>
        <v>42099615</v>
      </c>
      <c r="E151" s="493">
        <v>0</v>
      </c>
      <c r="F151" s="493">
        <f t="shared" si="8"/>
        <v>0</v>
      </c>
      <c r="G151" s="79">
        <v>0</v>
      </c>
      <c r="H151" s="79">
        <v>0</v>
      </c>
      <c r="I151" s="79">
        <v>0</v>
      </c>
      <c r="J151" s="79">
        <v>0</v>
      </c>
      <c r="K151" s="79">
        <f>-F151</f>
        <v>0</v>
      </c>
      <c r="L151" s="79">
        <v>0</v>
      </c>
      <c r="M151" s="79">
        <v>0</v>
      </c>
      <c r="N151" s="201">
        <v>0</v>
      </c>
      <c r="O151" s="79">
        <v>0</v>
      </c>
      <c r="P151" s="79">
        <v>0</v>
      </c>
      <c r="Q151" s="79">
        <v>0</v>
      </c>
      <c r="R151" s="79">
        <v>0</v>
      </c>
      <c r="S151" s="79">
        <v>0</v>
      </c>
      <c r="T151" s="79">
        <v>0</v>
      </c>
      <c r="U151" s="79">
        <v>0</v>
      </c>
      <c r="V151" s="79">
        <v>0</v>
      </c>
      <c r="W151" s="79">
        <v>0</v>
      </c>
      <c r="X151" s="79">
        <v>0</v>
      </c>
      <c r="Y151" s="79">
        <v>0</v>
      </c>
      <c r="Z151" s="80">
        <f t="shared" si="9"/>
        <v>0</v>
      </c>
      <c r="AA151" s="66"/>
      <c r="AB151" s="66"/>
      <c r="AC151" s="66"/>
      <c r="AD151" s="66"/>
      <c r="AE151" s="66"/>
      <c r="AF151" s="66"/>
      <c r="AG151" s="66"/>
      <c r="AH151" s="66"/>
      <c r="AI151" s="66"/>
      <c r="AJ151" s="66"/>
      <c r="AK151" s="66"/>
      <c r="AL151" s="66"/>
      <c r="AM151" s="66"/>
    </row>
    <row r="152" spans="1:39" s="20" customFormat="1" ht="10.199999999999999">
      <c r="A152" s="13" t="s">
        <v>970</v>
      </c>
      <c r="B152" s="491">
        <v>0</v>
      </c>
      <c r="C152" s="491">
        <v>0</v>
      </c>
      <c r="D152" s="491">
        <v>0</v>
      </c>
      <c r="E152" s="491">
        <v>0</v>
      </c>
      <c r="F152" s="493">
        <f t="shared" si="8"/>
        <v>0</v>
      </c>
      <c r="G152" s="73">
        <v>0</v>
      </c>
      <c r="H152" s="73">
        <v>0</v>
      </c>
      <c r="I152" s="73">
        <v>0</v>
      </c>
      <c r="J152" s="73">
        <v>0</v>
      </c>
      <c r="K152" s="73">
        <f>-F152</f>
        <v>0</v>
      </c>
      <c r="L152" s="73">
        <v>0</v>
      </c>
      <c r="M152" s="73">
        <v>0</v>
      </c>
      <c r="N152" s="36">
        <v>0</v>
      </c>
      <c r="O152" s="73">
        <v>0</v>
      </c>
      <c r="P152" s="73">
        <v>0</v>
      </c>
      <c r="Q152" s="73">
        <v>0</v>
      </c>
      <c r="R152" s="73">
        <v>0</v>
      </c>
      <c r="S152" s="73">
        <v>0</v>
      </c>
      <c r="T152" s="73">
        <v>0</v>
      </c>
      <c r="U152" s="73">
        <v>0</v>
      </c>
      <c r="V152" s="73">
        <v>0</v>
      </c>
      <c r="W152" s="73">
        <v>0</v>
      </c>
      <c r="X152" s="73">
        <v>0</v>
      </c>
      <c r="Y152" s="73">
        <v>0</v>
      </c>
      <c r="Z152" s="80">
        <f t="shared" si="9"/>
        <v>0</v>
      </c>
      <c r="AA152" s="21"/>
      <c r="AB152" s="21"/>
      <c r="AC152" s="21"/>
      <c r="AD152" s="21"/>
      <c r="AE152" s="21"/>
      <c r="AF152" s="21"/>
      <c r="AG152" s="21"/>
      <c r="AH152" s="21"/>
      <c r="AI152" s="21"/>
      <c r="AJ152" s="21"/>
      <c r="AK152" s="21"/>
      <c r="AL152" s="21"/>
      <c r="AM152" s="21"/>
    </row>
    <row r="153" spans="1:39" s="20" customFormat="1" ht="10.199999999999999">
      <c r="A153" s="13" t="s">
        <v>970</v>
      </c>
      <c r="B153" s="491">
        <v>0</v>
      </c>
      <c r="C153" s="491">
        <v>0</v>
      </c>
      <c r="D153" s="491">
        <v>0</v>
      </c>
      <c r="E153" s="491">
        <v>0</v>
      </c>
      <c r="F153" s="493">
        <f t="shared" si="8"/>
        <v>0</v>
      </c>
      <c r="G153" s="73">
        <v>0</v>
      </c>
      <c r="H153" s="73">
        <v>0</v>
      </c>
      <c r="I153" s="73">
        <v>0</v>
      </c>
      <c r="J153" s="73">
        <v>0</v>
      </c>
      <c r="K153" s="73">
        <f>-F153</f>
        <v>0</v>
      </c>
      <c r="L153" s="73">
        <v>0</v>
      </c>
      <c r="M153" s="73">
        <v>0</v>
      </c>
      <c r="N153" s="36">
        <v>0</v>
      </c>
      <c r="O153" s="73">
        <v>0</v>
      </c>
      <c r="P153" s="73">
        <v>0</v>
      </c>
      <c r="Q153" s="73">
        <v>0</v>
      </c>
      <c r="R153" s="73">
        <v>0</v>
      </c>
      <c r="S153" s="73">
        <v>0</v>
      </c>
      <c r="T153" s="73">
        <v>0</v>
      </c>
      <c r="U153" s="73">
        <v>0</v>
      </c>
      <c r="V153" s="73">
        <v>0</v>
      </c>
      <c r="W153" s="73">
        <v>0</v>
      </c>
      <c r="X153" s="73">
        <v>0</v>
      </c>
      <c r="Y153" s="73">
        <v>0</v>
      </c>
      <c r="Z153" s="80">
        <f t="shared" si="9"/>
        <v>0</v>
      </c>
      <c r="AA153" s="21"/>
      <c r="AB153" s="21"/>
      <c r="AC153" s="21"/>
      <c r="AD153" s="21"/>
      <c r="AE153" s="21"/>
      <c r="AF153" s="21"/>
      <c r="AG153" s="21"/>
      <c r="AH153" s="21"/>
      <c r="AI153" s="21"/>
      <c r="AJ153" s="21"/>
      <c r="AK153" s="21"/>
      <c r="AL153" s="21"/>
      <c r="AM153" s="21"/>
    </row>
    <row r="154" spans="1:39" s="70" customFormat="1" ht="10.199999999999999">
      <c r="A154" s="71" t="s">
        <v>971</v>
      </c>
      <c r="B154" s="493">
        <f>SUMIF('Clasificación 09.2022'!D:D,'CA EF'!A154,'Clasificación 09.2022'!G:G)</f>
        <v>83357238</v>
      </c>
      <c r="C154" s="493">
        <v>0</v>
      </c>
      <c r="D154" s="493">
        <v>0</v>
      </c>
      <c r="E154" s="493">
        <v>0</v>
      </c>
      <c r="F154" s="493">
        <f t="shared" si="8"/>
        <v>83357238</v>
      </c>
      <c r="G154" s="79">
        <v>0</v>
      </c>
      <c r="H154" s="79">
        <v>0</v>
      </c>
      <c r="I154" s="79">
        <v>0</v>
      </c>
      <c r="J154" s="79">
        <f>-F154</f>
        <v>-83357238</v>
      </c>
      <c r="K154" s="79">
        <v>0</v>
      </c>
      <c r="L154" s="79">
        <v>0</v>
      </c>
      <c r="M154" s="79">
        <v>0</v>
      </c>
      <c r="N154" s="201">
        <v>0</v>
      </c>
      <c r="O154" s="79">
        <v>0</v>
      </c>
      <c r="P154" s="79">
        <v>0</v>
      </c>
      <c r="Q154" s="79">
        <v>0</v>
      </c>
      <c r="R154" s="79">
        <v>0</v>
      </c>
      <c r="S154" s="79">
        <v>0</v>
      </c>
      <c r="T154" s="79">
        <v>0</v>
      </c>
      <c r="U154" s="79">
        <v>0</v>
      </c>
      <c r="V154" s="79">
        <v>0</v>
      </c>
      <c r="W154" s="79">
        <v>0</v>
      </c>
      <c r="X154" s="79">
        <v>0</v>
      </c>
      <c r="Y154" s="79">
        <v>0</v>
      </c>
      <c r="Z154" s="80">
        <f t="shared" si="9"/>
        <v>0</v>
      </c>
      <c r="AA154" s="66"/>
      <c r="AB154" s="66"/>
      <c r="AC154" s="66"/>
      <c r="AD154" s="66"/>
      <c r="AE154" s="66"/>
      <c r="AF154" s="66"/>
      <c r="AG154" s="66"/>
      <c r="AH154" s="66"/>
      <c r="AI154" s="66"/>
      <c r="AJ154" s="66"/>
      <c r="AK154" s="66"/>
      <c r="AL154" s="66"/>
      <c r="AM154" s="66"/>
    </row>
    <row r="155" spans="1:39" s="70" customFormat="1" ht="10.199999999999999">
      <c r="A155" s="71" t="s">
        <v>1063</v>
      </c>
      <c r="B155" s="493">
        <f>SUMIF('Clasificación 09.2022'!D:D,'CA EF'!A155,'Clasificación 09.2022'!G:G)</f>
        <v>13636364</v>
      </c>
      <c r="C155" s="493">
        <v>0</v>
      </c>
      <c r="D155" s="493">
        <v>0</v>
      </c>
      <c r="E155" s="493">
        <v>0</v>
      </c>
      <c r="F155" s="493">
        <f t="shared" si="8"/>
        <v>13636364</v>
      </c>
      <c r="G155" s="79">
        <v>0</v>
      </c>
      <c r="H155" s="79">
        <v>0</v>
      </c>
      <c r="I155" s="79">
        <v>0</v>
      </c>
      <c r="J155" s="79">
        <f>-F155</f>
        <v>-13636364</v>
      </c>
      <c r="K155" s="79">
        <v>0</v>
      </c>
      <c r="L155" s="79">
        <v>0</v>
      </c>
      <c r="M155" s="79">
        <v>0</v>
      </c>
      <c r="N155" s="201">
        <v>0</v>
      </c>
      <c r="O155" s="79">
        <v>0</v>
      </c>
      <c r="P155" s="79">
        <v>0</v>
      </c>
      <c r="Q155" s="79">
        <v>0</v>
      </c>
      <c r="R155" s="79">
        <v>0</v>
      </c>
      <c r="S155" s="79">
        <v>0</v>
      </c>
      <c r="T155" s="79">
        <v>0</v>
      </c>
      <c r="U155" s="79">
        <v>0</v>
      </c>
      <c r="V155" s="79">
        <v>0</v>
      </c>
      <c r="W155" s="79">
        <v>0</v>
      </c>
      <c r="X155" s="79">
        <v>0</v>
      </c>
      <c r="Y155" s="79">
        <v>0</v>
      </c>
      <c r="Z155" s="80">
        <f t="shared" si="9"/>
        <v>0</v>
      </c>
      <c r="AA155" s="66"/>
      <c r="AB155" s="66"/>
      <c r="AC155" s="66"/>
      <c r="AD155" s="66"/>
      <c r="AE155" s="66"/>
      <c r="AF155" s="66"/>
      <c r="AG155" s="66"/>
      <c r="AH155" s="66"/>
      <c r="AI155" s="66"/>
      <c r="AJ155" s="66"/>
      <c r="AK155" s="66"/>
      <c r="AL155" s="66"/>
      <c r="AM155" s="66"/>
    </row>
    <row r="156" spans="1:39" s="70" customFormat="1" ht="10.199999999999999">
      <c r="A156" s="71" t="s">
        <v>1100</v>
      </c>
      <c r="B156" s="493">
        <f>SUMIF('Clasificación 09.2022'!D:D,'CA EF'!A156,'Clasificación 09.2022'!G:G)</f>
        <v>9636364</v>
      </c>
      <c r="C156" s="493">
        <v>0</v>
      </c>
      <c r="D156" s="493">
        <v>0</v>
      </c>
      <c r="E156" s="493">
        <v>0</v>
      </c>
      <c r="F156" s="493">
        <f t="shared" si="8"/>
        <v>9636364</v>
      </c>
      <c r="G156" s="79">
        <v>0</v>
      </c>
      <c r="H156" s="79">
        <v>0</v>
      </c>
      <c r="I156" s="79">
        <v>0</v>
      </c>
      <c r="J156" s="79">
        <v>0</v>
      </c>
      <c r="K156" s="79">
        <v>0</v>
      </c>
      <c r="L156" s="79">
        <v>0</v>
      </c>
      <c r="M156" s="79">
        <v>0</v>
      </c>
      <c r="N156" s="201">
        <f>-F156</f>
        <v>-9636364</v>
      </c>
      <c r="O156" s="79">
        <v>0</v>
      </c>
      <c r="P156" s="79">
        <v>0</v>
      </c>
      <c r="Q156" s="79">
        <v>0</v>
      </c>
      <c r="R156" s="79">
        <v>0</v>
      </c>
      <c r="S156" s="79">
        <v>0</v>
      </c>
      <c r="T156" s="79">
        <v>0</v>
      </c>
      <c r="U156" s="79">
        <v>0</v>
      </c>
      <c r="V156" s="79">
        <v>0</v>
      </c>
      <c r="W156" s="79">
        <v>0</v>
      </c>
      <c r="X156" s="79">
        <v>0</v>
      </c>
      <c r="Y156" s="79">
        <v>0</v>
      </c>
      <c r="Z156" s="80">
        <f t="shared" si="9"/>
        <v>0</v>
      </c>
      <c r="AA156" s="66"/>
      <c r="AB156" s="66"/>
      <c r="AC156" s="66"/>
      <c r="AD156" s="66"/>
      <c r="AE156" s="66"/>
      <c r="AF156" s="66"/>
      <c r="AG156" s="66"/>
      <c r="AH156" s="66"/>
      <c r="AI156" s="66"/>
      <c r="AJ156" s="66"/>
      <c r="AK156" s="66"/>
      <c r="AL156" s="66"/>
      <c r="AM156" s="66"/>
    </row>
    <row r="157" spans="1:39" s="70" customFormat="1" ht="10.199999999999999">
      <c r="A157" s="71" t="s">
        <v>1101</v>
      </c>
      <c r="B157" s="493">
        <f>SUMIF('Clasificación 09.2022'!D:D,'CA EF'!A157,'Clasificación 09.2022'!G:G)</f>
        <v>18844045</v>
      </c>
      <c r="C157" s="493">
        <v>0</v>
      </c>
      <c r="D157" s="493">
        <f>+B112</f>
        <v>5553632</v>
      </c>
      <c r="E157" s="493">
        <v>0</v>
      </c>
      <c r="F157" s="493">
        <f t="shared" si="8"/>
        <v>13290413</v>
      </c>
      <c r="G157" s="79">
        <v>0</v>
      </c>
      <c r="H157" s="79">
        <v>0</v>
      </c>
      <c r="I157" s="79">
        <v>0</v>
      </c>
      <c r="J157" s="79">
        <v>0</v>
      </c>
      <c r="K157" s="79">
        <v>0</v>
      </c>
      <c r="L157" s="79">
        <v>0</v>
      </c>
      <c r="M157" s="79">
        <v>0</v>
      </c>
      <c r="N157" s="201">
        <f>-F157</f>
        <v>-13290413</v>
      </c>
      <c r="O157" s="79">
        <v>0</v>
      </c>
      <c r="P157" s="79">
        <v>0</v>
      </c>
      <c r="Q157" s="79">
        <v>0</v>
      </c>
      <c r="R157" s="79">
        <v>0</v>
      </c>
      <c r="S157" s="79">
        <v>0</v>
      </c>
      <c r="T157" s="79">
        <v>0</v>
      </c>
      <c r="U157" s="79">
        <v>0</v>
      </c>
      <c r="V157" s="79">
        <v>0</v>
      </c>
      <c r="W157" s="79">
        <v>0</v>
      </c>
      <c r="X157" s="79">
        <v>0</v>
      </c>
      <c r="Y157" s="79">
        <v>0</v>
      </c>
      <c r="Z157" s="80">
        <f t="shared" si="9"/>
        <v>0</v>
      </c>
      <c r="AA157" s="66"/>
      <c r="AB157" s="66"/>
      <c r="AC157" s="66"/>
      <c r="AD157" s="66"/>
      <c r="AE157" s="66"/>
      <c r="AF157" s="66"/>
      <c r="AG157" s="66"/>
      <c r="AH157" s="66"/>
      <c r="AI157" s="66"/>
      <c r="AJ157" s="66"/>
      <c r="AK157" s="66"/>
      <c r="AL157" s="66"/>
      <c r="AM157" s="66"/>
    </row>
    <row r="158" spans="1:39" s="70" customFormat="1" ht="10.199999999999999">
      <c r="A158" s="71" t="s">
        <v>1211</v>
      </c>
      <c r="B158" s="493">
        <f>SUMIF('Clasificación 09.2022'!D:D,'CA EF'!A158,'Clasificación 09.2022'!G:G)</f>
        <v>0</v>
      </c>
      <c r="C158" s="493">
        <v>0</v>
      </c>
      <c r="D158" s="493">
        <v>0</v>
      </c>
      <c r="E158" s="493">
        <v>0</v>
      </c>
      <c r="F158" s="493">
        <f t="shared" si="8"/>
        <v>0</v>
      </c>
      <c r="G158" s="79">
        <v>0</v>
      </c>
      <c r="H158" s="79">
        <v>0</v>
      </c>
      <c r="I158" s="79">
        <v>0</v>
      </c>
      <c r="J158" s="79">
        <v>0</v>
      </c>
      <c r="K158" s="79">
        <v>0</v>
      </c>
      <c r="L158" s="79">
        <v>0</v>
      </c>
      <c r="M158" s="79">
        <v>0</v>
      </c>
      <c r="N158" s="79">
        <f>-F158</f>
        <v>0</v>
      </c>
      <c r="O158" s="79">
        <v>0</v>
      </c>
      <c r="P158" s="79">
        <v>0</v>
      </c>
      <c r="Q158" s="79">
        <v>0</v>
      </c>
      <c r="R158" s="79">
        <v>0</v>
      </c>
      <c r="S158" s="79">
        <v>0</v>
      </c>
      <c r="T158" s="79">
        <v>0</v>
      </c>
      <c r="U158" s="79">
        <v>0</v>
      </c>
      <c r="V158" s="79">
        <v>0</v>
      </c>
      <c r="W158" s="79">
        <v>0</v>
      </c>
      <c r="X158" s="79">
        <v>0</v>
      </c>
      <c r="Y158" s="79">
        <v>0</v>
      </c>
      <c r="Z158" s="80">
        <f t="shared" si="9"/>
        <v>0</v>
      </c>
      <c r="AA158" s="66"/>
      <c r="AB158" s="66"/>
      <c r="AC158" s="66"/>
      <c r="AD158" s="66"/>
      <c r="AE158" s="66"/>
      <c r="AF158" s="66"/>
      <c r="AG158" s="66"/>
      <c r="AH158" s="66"/>
      <c r="AI158" s="66"/>
      <c r="AJ158" s="66"/>
      <c r="AK158" s="66"/>
      <c r="AL158" s="66"/>
      <c r="AM158" s="66"/>
    </row>
    <row r="159" spans="1:39" s="70" customFormat="1" ht="10.199999999999999">
      <c r="A159" s="71" t="s">
        <v>972</v>
      </c>
      <c r="B159" s="493">
        <f>SUMIF('Clasificación 09.2022'!D:D,'CA EF'!A159,'Clasificación 09.2022'!G:G)</f>
        <v>0</v>
      </c>
      <c r="C159" s="493">
        <v>0</v>
      </c>
      <c r="D159" s="493">
        <v>0</v>
      </c>
      <c r="E159" s="493">
        <v>0</v>
      </c>
      <c r="F159" s="493">
        <f t="shared" si="8"/>
        <v>0</v>
      </c>
      <c r="G159" s="79">
        <v>0</v>
      </c>
      <c r="H159" s="79">
        <v>0</v>
      </c>
      <c r="I159" s="79">
        <v>0</v>
      </c>
      <c r="J159" s="79">
        <v>0</v>
      </c>
      <c r="K159" s="79">
        <f>-F159</f>
        <v>0</v>
      </c>
      <c r="L159" s="79">
        <v>0</v>
      </c>
      <c r="M159" s="79">
        <v>0</v>
      </c>
      <c r="N159" s="201">
        <v>0</v>
      </c>
      <c r="O159" s="79">
        <v>0</v>
      </c>
      <c r="P159" s="79">
        <v>0</v>
      </c>
      <c r="Q159" s="79">
        <v>0</v>
      </c>
      <c r="R159" s="79">
        <v>0</v>
      </c>
      <c r="S159" s="79">
        <v>0</v>
      </c>
      <c r="T159" s="79">
        <v>0</v>
      </c>
      <c r="U159" s="79">
        <v>0</v>
      </c>
      <c r="V159" s="79">
        <v>0</v>
      </c>
      <c r="W159" s="79">
        <v>0</v>
      </c>
      <c r="X159" s="79">
        <v>0</v>
      </c>
      <c r="Y159" s="79">
        <v>0</v>
      </c>
      <c r="Z159" s="80">
        <f t="shared" si="9"/>
        <v>0</v>
      </c>
      <c r="AA159" s="66"/>
      <c r="AB159" s="66"/>
      <c r="AC159" s="66"/>
      <c r="AD159" s="66"/>
      <c r="AE159" s="66"/>
      <c r="AF159" s="66"/>
      <c r="AG159" s="66"/>
      <c r="AH159" s="66"/>
      <c r="AI159" s="66"/>
      <c r="AJ159" s="66"/>
      <c r="AK159" s="66"/>
      <c r="AL159" s="66"/>
      <c r="AM159" s="66"/>
    </row>
    <row r="160" spans="1:39" s="70" customFormat="1" ht="10.199999999999999">
      <c r="A160" s="71" t="s">
        <v>972</v>
      </c>
      <c r="B160" s="493">
        <v>0</v>
      </c>
      <c r="C160" s="493">
        <v>0</v>
      </c>
      <c r="D160" s="493">
        <v>0</v>
      </c>
      <c r="E160" s="493">
        <v>0</v>
      </c>
      <c r="F160" s="493">
        <f t="shared" si="8"/>
        <v>0</v>
      </c>
      <c r="G160" s="79">
        <v>0</v>
      </c>
      <c r="H160" s="79">
        <v>0</v>
      </c>
      <c r="I160" s="79">
        <v>0</v>
      </c>
      <c r="J160" s="79">
        <v>0</v>
      </c>
      <c r="K160" s="79">
        <v>0</v>
      </c>
      <c r="L160" s="79">
        <v>0</v>
      </c>
      <c r="M160" s="79">
        <v>0</v>
      </c>
      <c r="N160" s="79">
        <v>0</v>
      </c>
      <c r="O160" s="79">
        <v>0</v>
      </c>
      <c r="P160" s="79">
        <v>0</v>
      </c>
      <c r="Q160" s="79">
        <v>0</v>
      </c>
      <c r="R160" s="79">
        <v>0</v>
      </c>
      <c r="S160" s="79">
        <v>0</v>
      </c>
      <c r="T160" s="79">
        <v>0</v>
      </c>
      <c r="U160" s="79">
        <v>0</v>
      </c>
      <c r="V160" s="79">
        <v>0</v>
      </c>
      <c r="W160" s="79">
        <v>0</v>
      </c>
      <c r="X160" s="79">
        <v>0</v>
      </c>
      <c r="Y160" s="79">
        <v>0</v>
      </c>
      <c r="Z160" s="80">
        <f t="shared" si="9"/>
        <v>0</v>
      </c>
      <c r="AA160" s="66"/>
      <c r="AB160" s="66"/>
      <c r="AC160" s="66"/>
      <c r="AD160" s="66"/>
      <c r="AE160" s="66"/>
      <c r="AF160" s="66"/>
      <c r="AG160" s="66"/>
      <c r="AH160" s="66"/>
      <c r="AI160" s="66"/>
      <c r="AJ160" s="66"/>
      <c r="AK160" s="66"/>
      <c r="AL160" s="66"/>
      <c r="AM160" s="66"/>
    </row>
    <row r="161" spans="1:39" s="70" customFormat="1" ht="10.199999999999999">
      <c r="A161" s="71" t="s">
        <v>305</v>
      </c>
      <c r="B161" s="493">
        <f>SUMIF('Clasificación 09.2022'!D:D,'CA EF'!A161,'Clasificación 09.2022'!G:G)</f>
        <v>169500000</v>
      </c>
      <c r="C161" s="495">
        <v>0</v>
      </c>
      <c r="D161" s="493">
        <v>0</v>
      </c>
      <c r="E161" s="493">
        <v>0</v>
      </c>
      <c r="F161" s="493">
        <f t="shared" si="8"/>
        <v>169500000</v>
      </c>
      <c r="G161" s="79">
        <v>0</v>
      </c>
      <c r="H161" s="79">
        <v>0</v>
      </c>
      <c r="I161" s="79">
        <v>0</v>
      </c>
      <c r="J161" s="79">
        <v>0</v>
      </c>
      <c r="K161" s="79">
        <f>-F161</f>
        <v>-169500000</v>
      </c>
      <c r="L161" s="79">
        <v>0</v>
      </c>
      <c r="M161" s="79">
        <v>0</v>
      </c>
      <c r="N161" s="79">
        <v>0</v>
      </c>
      <c r="O161" s="79">
        <v>0</v>
      </c>
      <c r="P161" s="79">
        <v>0</v>
      </c>
      <c r="Q161" s="79">
        <v>0</v>
      </c>
      <c r="R161" s="79">
        <v>0</v>
      </c>
      <c r="S161" s="79">
        <v>0</v>
      </c>
      <c r="T161" s="79">
        <v>0</v>
      </c>
      <c r="U161" s="79">
        <v>0</v>
      </c>
      <c r="V161" s="79">
        <v>0</v>
      </c>
      <c r="W161" s="79">
        <v>0</v>
      </c>
      <c r="X161" s="79">
        <v>0</v>
      </c>
      <c r="Y161" s="79">
        <v>0</v>
      </c>
      <c r="Z161" s="80">
        <f t="shared" si="9"/>
        <v>0</v>
      </c>
      <c r="AA161" s="66"/>
      <c r="AB161" s="66"/>
      <c r="AC161" s="66"/>
      <c r="AD161" s="66"/>
      <c r="AE161" s="66"/>
      <c r="AF161" s="66"/>
      <c r="AG161" s="66"/>
      <c r="AH161" s="66"/>
      <c r="AI161" s="66"/>
      <c r="AJ161" s="66"/>
      <c r="AK161" s="66"/>
      <c r="AL161" s="66"/>
      <c r="AM161" s="66"/>
    </row>
    <row r="162" spans="1:39" s="70" customFormat="1" ht="10.199999999999999">
      <c r="A162" s="71" t="s">
        <v>973</v>
      </c>
      <c r="B162" s="493">
        <v>0</v>
      </c>
      <c r="C162" s="493">
        <v>0</v>
      </c>
      <c r="D162" s="493">
        <v>0</v>
      </c>
      <c r="E162" s="493">
        <v>0</v>
      </c>
      <c r="F162" s="493">
        <f t="shared" si="8"/>
        <v>0</v>
      </c>
      <c r="G162" s="79">
        <v>0</v>
      </c>
      <c r="H162" s="79">
        <v>0</v>
      </c>
      <c r="I162" s="79">
        <v>0</v>
      </c>
      <c r="J162" s="79">
        <v>0</v>
      </c>
      <c r="K162" s="79">
        <v>0</v>
      </c>
      <c r="L162" s="79">
        <v>0</v>
      </c>
      <c r="M162" s="79">
        <v>0</v>
      </c>
      <c r="N162" s="79">
        <v>0</v>
      </c>
      <c r="O162" s="79">
        <v>0</v>
      </c>
      <c r="P162" s="79">
        <v>0</v>
      </c>
      <c r="Q162" s="79">
        <v>0</v>
      </c>
      <c r="R162" s="79">
        <v>0</v>
      </c>
      <c r="S162" s="79">
        <v>0</v>
      </c>
      <c r="T162" s="79">
        <v>0</v>
      </c>
      <c r="U162" s="79">
        <v>0</v>
      </c>
      <c r="V162" s="79">
        <v>0</v>
      </c>
      <c r="W162" s="79">
        <v>0</v>
      </c>
      <c r="X162" s="79">
        <v>0</v>
      </c>
      <c r="Y162" s="79">
        <v>0</v>
      </c>
      <c r="Z162" s="80">
        <f t="shared" si="9"/>
        <v>0</v>
      </c>
      <c r="AA162" s="66"/>
      <c r="AB162" s="66"/>
      <c r="AC162" s="66"/>
      <c r="AD162" s="66"/>
      <c r="AE162" s="66"/>
      <c r="AF162" s="66"/>
      <c r="AG162" s="66"/>
      <c r="AH162" s="66"/>
      <c r="AI162" s="66"/>
      <c r="AJ162" s="66"/>
      <c r="AK162" s="66"/>
      <c r="AL162" s="66"/>
      <c r="AM162" s="66"/>
    </row>
    <row r="163" spans="1:39" s="70" customFormat="1" ht="10.199999999999999">
      <c r="A163" s="71" t="s">
        <v>973</v>
      </c>
      <c r="B163" s="493">
        <f>SUMIF('Clasificación 09.2022'!D:D,'CA EF'!A163,'Clasificación 09.2022'!G:G)</f>
        <v>0</v>
      </c>
      <c r="C163" s="495">
        <v>0</v>
      </c>
      <c r="D163" s="493">
        <v>0</v>
      </c>
      <c r="E163" s="493">
        <v>0</v>
      </c>
      <c r="F163" s="493">
        <f t="shared" si="8"/>
        <v>0</v>
      </c>
      <c r="G163" s="79">
        <v>0</v>
      </c>
      <c r="H163" s="79">
        <v>0</v>
      </c>
      <c r="I163" s="79">
        <v>0</v>
      </c>
      <c r="J163" s="79">
        <v>0</v>
      </c>
      <c r="K163" s="79">
        <f t="shared" ref="K163:K170" si="10">-F163</f>
        <v>0</v>
      </c>
      <c r="L163" s="79">
        <v>0</v>
      </c>
      <c r="M163" s="79">
        <v>0</v>
      </c>
      <c r="N163" s="79">
        <v>0</v>
      </c>
      <c r="O163" s="79">
        <v>0</v>
      </c>
      <c r="P163" s="79">
        <v>0</v>
      </c>
      <c r="Q163" s="79">
        <v>0</v>
      </c>
      <c r="R163" s="79">
        <v>0</v>
      </c>
      <c r="S163" s="79">
        <v>0</v>
      </c>
      <c r="T163" s="79">
        <v>0</v>
      </c>
      <c r="U163" s="79">
        <v>0</v>
      </c>
      <c r="V163" s="79">
        <v>0</v>
      </c>
      <c r="W163" s="79">
        <v>0</v>
      </c>
      <c r="X163" s="79">
        <v>0</v>
      </c>
      <c r="Y163" s="79">
        <v>0</v>
      </c>
      <c r="Z163" s="80">
        <f t="shared" si="9"/>
        <v>0</v>
      </c>
      <c r="AA163" s="66"/>
      <c r="AB163" s="66"/>
      <c r="AC163" s="66"/>
      <c r="AD163" s="66"/>
      <c r="AE163" s="66"/>
      <c r="AF163" s="66"/>
      <c r="AG163" s="66"/>
      <c r="AH163" s="66"/>
      <c r="AI163" s="66"/>
      <c r="AJ163" s="66"/>
      <c r="AK163" s="66"/>
      <c r="AL163" s="66"/>
      <c r="AM163" s="66"/>
    </row>
    <row r="164" spans="1:39" s="70" customFormat="1" ht="10.199999999999999">
      <c r="A164" s="71" t="s">
        <v>295</v>
      </c>
      <c r="B164" s="493">
        <f>SUMIF('Clasificación 09.2022'!D:D,'CA EF'!A164,'Clasificación 09.2022'!G:G)</f>
        <v>15565510</v>
      </c>
      <c r="C164" s="495">
        <v>0</v>
      </c>
      <c r="D164" s="493">
        <f>B75</f>
        <v>9571131</v>
      </c>
      <c r="E164" s="493">
        <v>0</v>
      </c>
      <c r="F164" s="493">
        <f t="shared" si="8"/>
        <v>5994379</v>
      </c>
      <c r="G164" s="79">
        <v>0</v>
      </c>
      <c r="H164" s="79">
        <v>0</v>
      </c>
      <c r="I164" s="79">
        <v>0</v>
      </c>
      <c r="J164" s="79">
        <v>0</v>
      </c>
      <c r="K164" s="79">
        <f t="shared" si="10"/>
        <v>-5994379</v>
      </c>
      <c r="L164" s="79">
        <v>0</v>
      </c>
      <c r="M164" s="79">
        <v>0</v>
      </c>
      <c r="N164" s="79">
        <v>0</v>
      </c>
      <c r="O164" s="79">
        <v>0</v>
      </c>
      <c r="P164" s="79">
        <v>0</v>
      </c>
      <c r="Q164" s="79">
        <v>0</v>
      </c>
      <c r="R164" s="79">
        <v>0</v>
      </c>
      <c r="S164" s="79">
        <v>0</v>
      </c>
      <c r="T164" s="79">
        <v>0</v>
      </c>
      <c r="U164" s="79">
        <v>0</v>
      </c>
      <c r="V164" s="79">
        <v>0</v>
      </c>
      <c r="W164" s="79">
        <v>0</v>
      </c>
      <c r="X164" s="79">
        <v>0</v>
      </c>
      <c r="Y164" s="79">
        <v>0</v>
      </c>
      <c r="Z164" s="80">
        <f t="shared" si="9"/>
        <v>0</v>
      </c>
      <c r="AA164" s="66"/>
      <c r="AB164" s="66"/>
      <c r="AC164" s="66"/>
      <c r="AD164" s="66"/>
      <c r="AE164" s="66"/>
      <c r="AF164" s="66"/>
      <c r="AG164" s="66"/>
      <c r="AH164" s="66"/>
      <c r="AI164" s="66"/>
      <c r="AJ164" s="66"/>
      <c r="AK164" s="66"/>
      <c r="AL164" s="66"/>
      <c r="AM164" s="66"/>
    </row>
    <row r="165" spans="1:39" s="70" customFormat="1" ht="10.199999999999999">
      <c r="A165" s="71" t="s">
        <v>224</v>
      </c>
      <c r="B165" s="493">
        <f>SUMIF('Clasificación 09.2022'!D:D,'CA EF'!A165,'Clasificación 09.2022'!G:G)</f>
        <v>28921388</v>
      </c>
      <c r="C165" s="495">
        <v>0</v>
      </c>
      <c r="D165" s="493">
        <v>0</v>
      </c>
      <c r="E165" s="493">
        <v>0</v>
      </c>
      <c r="F165" s="493">
        <f t="shared" si="8"/>
        <v>28921388</v>
      </c>
      <c r="G165" s="79">
        <v>0</v>
      </c>
      <c r="H165" s="79">
        <v>0</v>
      </c>
      <c r="I165" s="79">
        <v>0</v>
      </c>
      <c r="J165" s="79">
        <v>0</v>
      </c>
      <c r="K165" s="79">
        <f t="shared" si="10"/>
        <v>-28921388</v>
      </c>
      <c r="L165" s="79">
        <v>0</v>
      </c>
      <c r="M165" s="79">
        <v>0</v>
      </c>
      <c r="N165" s="79">
        <v>0</v>
      </c>
      <c r="O165" s="79">
        <v>0</v>
      </c>
      <c r="P165" s="79">
        <v>0</v>
      </c>
      <c r="Q165" s="79">
        <v>0</v>
      </c>
      <c r="R165" s="79">
        <v>0</v>
      </c>
      <c r="S165" s="79">
        <v>0</v>
      </c>
      <c r="T165" s="79">
        <v>0</v>
      </c>
      <c r="U165" s="79">
        <v>0</v>
      </c>
      <c r="V165" s="79">
        <v>0</v>
      </c>
      <c r="W165" s="79">
        <v>0</v>
      </c>
      <c r="X165" s="79">
        <v>0</v>
      </c>
      <c r="Y165" s="79">
        <v>0</v>
      </c>
      <c r="Z165" s="80">
        <f t="shared" si="9"/>
        <v>0</v>
      </c>
      <c r="AA165" s="66"/>
      <c r="AB165" s="66"/>
      <c r="AC165" s="66"/>
      <c r="AD165" s="66"/>
      <c r="AE165" s="66"/>
      <c r="AF165" s="66"/>
      <c r="AG165" s="66"/>
      <c r="AH165" s="66"/>
      <c r="AI165" s="66"/>
      <c r="AJ165" s="66"/>
      <c r="AK165" s="66"/>
      <c r="AL165" s="66"/>
      <c r="AM165" s="66"/>
    </row>
    <row r="166" spans="1:39" s="70" customFormat="1" ht="10.199999999999999">
      <c r="A166" s="71" t="s">
        <v>1064</v>
      </c>
      <c r="B166" s="493">
        <f>SUMIF('Clasificación 09.2022'!D:D,'CA EF'!A166,'Clasificación 09.2022'!G:G)</f>
        <v>8762414</v>
      </c>
      <c r="C166" s="495">
        <v>0</v>
      </c>
      <c r="D166" s="493">
        <v>0</v>
      </c>
      <c r="E166" s="493">
        <v>0</v>
      </c>
      <c r="F166" s="493">
        <f t="shared" si="8"/>
        <v>8762414</v>
      </c>
      <c r="G166" s="79">
        <v>0</v>
      </c>
      <c r="H166" s="79">
        <v>0</v>
      </c>
      <c r="I166" s="79">
        <v>0</v>
      </c>
      <c r="J166" s="79">
        <v>0</v>
      </c>
      <c r="K166" s="79">
        <f t="shared" si="10"/>
        <v>-8762414</v>
      </c>
      <c r="L166" s="79">
        <v>0</v>
      </c>
      <c r="M166" s="79">
        <v>0</v>
      </c>
      <c r="N166" s="79">
        <v>0</v>
      </c>
      <c r="O166" s="79">
        <v>0</v>
      </c>
      <c r="P166" s="79">
        <v>0</v>
      </c>
      <c r="Q166" s="79">
        <v>0</v>
      </c>
      <c r="R166" s="79">
        <v>0</v>
      </c>
      <c r="S166" s="79">
        <v>0</v>
      </c>
      <c r="T166" s="79">
        <v>0</v>
      </c>
      <c r="U166" s="79">
        <v>0</v>
      </c>
      <c r="V166" s="79">
        <v>0</v>
      </c>
      <c r="W166" s="79">
        <v>0</v>
      </c>
      <c r="X166" s="79">
        <v>0</v>
      </c>
      <c r="Y166" s="79">
        <v>0</v>
      </c>
      <c r="Z166" s="80">
        <f t="shared" si="9"/>
        <v>0</v>
      </c>
      <c r="AA166" s="66"/>
      <c r="AB166" s="66"/>
      <c r="AC166" s="66"/>
      <c r="AD166" s="66"/>
      <c r="AE166" s="66"/>
      <c r="AF166" s="66"/>
      <c r="AG166" s="66"/>
      <c r="AH166" s="66"/>
      <c r="AI166" s="66"/>
      <c r="AJ166" s="66"/>
      <c r="AK166" s="66"/>
      <c r="AL166" s="66"/>
      <c r="AM166" s="66"/>
    </row>
    <row r="167" spans="1:39" s="70" customFormat="1" ht="10.199999999999999">
      <c r="A167" s="71" t="s">
        <v>1065</v>
      </c>
      <c r="B167" s="493">
        <f>SUMIF('Clasificación 09.2022'!D:D,'CA EF'!A167,'Clasificación 09.2022'!G:G)</f>
        <v>2000000</v>
      </c>
      <c r="C167" s="495">
        <v>0</v>
      </c>
      <c r="D167" s="493">
        <v>0</v>
      </c>
      <c r="E167" s="493">
        <v>0</v>
      </c>
      <c r="F167" s="493">
        <f t="shared" si="8"/>
        <v>2000000</v>
      </c>
      <c r="G167" s="79">
        <v>0</v>
      </c>
      <c r="H167" s="79">
        <v>0</v>
      </c>
      <c r="I167" s="79">
        <v>0</v>
      </c>
      <c r="J167" s="79">
        <v>0</v>
      </c>
      <c r="K167" s="79">
        <f t="shared" si="10"/>
        <v>-2000000</v>
      </c>
      <c r="L167" s="79">
        <v>0</v>
      </c>
      <c r="M167" s="79">
        <v>0</v>
      </c>
      <c r="N167" s="79">
        <v>0</v>
      </c>
      <c r="O167" s="79">
        <v>0</v>
      </c>
      <c r="P167" s="79">
        <v>0</v>
      </c>
      <c r="Q167" s="79">
        <v>0</v>
      </c>
      <c r="R167" s="79">
        <v>0</v>
      </c>
      <c r="S167" s="79">
        <v>0</v>
      </c>
      <c r="T167" s="79">
        <v>0</v>
      </c>
      <c r="U167" s="79">
        <v>0</v>
      </c>
      <c r="V167" s="79">
        <v>0</v>
      </c>
      <c r="W167" s="79">
        <v>0</v>
      </c>
      <c r="X167" s="79">
        <v>0</v>
      </c>
      <c r="Y167" s="79">
        <v>0</v>
      </c>
      <c r="Z167" s="80">
        <f t="shared" si="9"/>
        <v>0</v>
      </c>
      <c r="AA167" s="66"/>
      <c r="AB167" s="66"/>
      <c r="AC167" s="66"/>
      <c r="AD167" s="66"/>
      <c r="AE167" s="66"/>
      <c r="AF167" s="66"/>
      <c r="AG167" s="66"/>
      <c r="AH167" s="66"/>
      <c r="AI167" s="66"/>
      <c r="AJ167" s="66"/>
      <c r="AK167" s="66"/>
      <c r="AL167" s="66"/>
      <c r="AM167" s="66"/>
    </row>
    <row r="168" spans="1:39" s="70" customFormat="1" ht="10.199999999999999">
      <c r="A168" s="71" t="s">
        <v>974</v>
      </c>
      <c r="B168" s="493">
        <f>SUMIF('Clasificación 09.2022'!D:D,'CA EF'!A168,'Clasificación 09.2022'!G:G)</f>
        <v>80494713</v>
      </c>
      <c r="C168" s="495">
        <v>0</v>
      </c>
      <c r="D168" s="493">
        <v>0</v>
      </c>
      <c r="E168" s="493">
        <v>0</v>
      </c>
      <c r="F168" s="493">
        <f t="shared" si="8"/>
        <v>80494713</v>
      </c>
      <c r="G168" s="79">
        <v>0</v>
      </c>
      <c r="H168" s="79">
        <v>0</v>
      </c>
      <c r="I168" s="79">
        <v>0</v>
      </c>
      <c r="J168" s="79">
        <v>0</v>
      </c>
      <c r="K168" s="79">
        <f t="shared" si="10"/>
        <v>-80494713</v>
      </c>
      <c r="L168" s="79">
        <v>0</v>
      </c>
      <c r="M168" s="79">
        <v>0</v>
      </c>
      <c r="N168" s="79">
        <v>0</v>
      </c>
      <c r="O168" s="79">
        <v>0</v>
      </c>
      <c r="P168" s="79">
        <v>0</v>
      </c>
      <c r="Q168" s="79">
        <v>0</v>
      </c>
      <c r="R168" s="79">
        <v>0</v>
      </c>
      <c r="S168" s="79">
        <v>0</v>
      </c>
      <c r="T168" s="79">
        <v>0</v>
      </c>
      <c r="U168" s="79">
        <v>0</v>
      </c>
      <c r="V168" s="79">
        <v>0</v>
      </c>
      <c r="W168" s="79">
        <v>0</v>
      </c>
      <c r="X168" s="79">
        <v>0</v>
      </c>
      <c r="Y168" s="79">
        <v>0</v>
      </c>
      <c r="Z168" s="80">
        <f t="shared" si="9"/>
        <v>0</v>
      </c>
      <c r="AA168" s="66"/>
      <c r="AB168" s="66"/>
      <c r="AC168" s="66"/>
      <c r="AD168" s="66"/>
      <c r="AE168" s="66"/>
      <c r="AF168" s="66"/>
      <c r="AG168" s="66"/>
      <c r="AH168" s="66"/>
      <c r="AI168" s="66"/>
      <c r="AJ168" s="66"/>
      <c r="AK168" s="66"/>
      <c r="AL168" s="66"/>
      <c r="AM168" s="66"/>
    </row>
    <row r="169" spans="1:39" s="70" customFormat="1" ht="10.199999999999999">
      <c r="A169" s="71" t="s">
        <v>308</v>
      </c>
      <c r="B169" s="493">
        <f>SUMIF('Clasificación 09.2022'!D:D,'CA EF'!A169,'Clasificación 09.2022'!G:G)</f>
        <v>143700346</v>
      </c>
      <c r="C169" s="495">
        <v>0</v>
      </c>
      <c r="D169" s="493">
        <v>0</v>
      </c>
      <c r="E169" s="493">
        <v>0</v>
      </c>
      <c r="F169" s="493">
        <f t="shared" si="8"/>
        <v>143700346</v>
      </c>
      <c r="G169" s="79">
        <v>0</v>
      </c>
      <c r="H169" s="79">
        <v>0</v>
      </c>
      <c r="I169" s="79">
        <v>0</v>
      </c>
      <c r="J169" s="79">
        <v>0</v>
      </c>
      <c r="K169" s="79">
        <f t="shared" si="10"/>
        <v>-143700346</v>
      </c>
      <c r="L169" s="79">
        <v>0</v>
      </c>
      <c r="M169" s="79">
        <v>0</v>
      </c>
      <c r="N169" s="79">
        <v>0</v>
      </c>
      <c r="O169" s="79">
        <v>0</v>
      </c>
      <c r="P169" s="79">
        <v>0</v>
      </c>
      <c r="Q169" s="79">
        <v>0</v>
      </c>
      <c r="R169" s="79">
        <v>0</v>
      </c>
      <c r="S169" s="79">
        <v>0</v>
      </c>
      <c r="T169" s="79">
        <v>0</v>
      </c>
      <c r="U169" s="79">
        <v>0</v>
      </c>
      <c r="V169" s="79">
        <v>0</v>
      </c>
      <c r="W169" s="79">
        <v>0</v>
      </c>
      <c r="X169" s="79">
        <v>0</v>
      </c>
      <c r="Y169" s="79">
        <v>0</v>
      </c>
      <c r="Z169" s="80">
        <f t="shared" si="9"/>
        <v>0</v>
      </c>
      <c r="AA169" s="66"/>
      <c r="AB169" s="66"/>
      <c r="AC169" s="66"/>
      <c r="AD169" s="66"/>
      <c r="AE169" s="66"/>
      <c r="AF169" s="66"/>
      <c r="AG169" s="66"/>
      <c r="AH169" s="66"/>
      <c r="AI169" s="66"/>
      <c r="AJ169" s="66"/>
      <c r="AK169" s="66"/>
      <c r="AL169" s="66"/>
      <c r="AM169" s="66"/>
    </row>
    <row r="170" spans="1:39" s="70" customFormat="1" ht="10.199999999999999">
      <c r="A170" s="71" t="s">
        <v>1081</v>
      </c>
      <c r="B170" s="493">
        <f>SUMIF('Clasificación 09.2022'!D:D,'CA EF'!A170,'Clasificación 09.2022'!G:G)</f>
        <v>696500000</v>
      </c>
      <c r="C170" s="493">
        <v>0</v>
      </c>
      <c r="D170" s="493">
        <v>0</v>
      </c>
      <c r="E170" s="493">
        <v>0</v>
      </c>
      <c r="F170" s="493">
        <f t="shared" si="8"/>
        <v>696500000</v>
      </c>
      <c r="G170" s="201">
        <v>0</v>
      </c>
      <c r="H170" s="201">
        <v>0</v>
      </c>
      <c r="I170" s="201">
        <v>0</v>
      </c>
      <c r="J170" s="201">
        <v>0</v>
      </c>
      <c r="K170" s="201">
        <f t="shared" si="10"/>
        <v>-696500000</v>
      </c>
      <c r="L170" s="201">
        <v>0</v>
      </c>
      <c r="M170" s="201">
        <v>0</v>
      </c>
      <c r="N170" s="201">
        <v>0</v>
      </c>
      <c r="O170" s="201">
        <v>0</v>
      </c>
      <c r="P170" s="201">
        <v>0</v>
      </c>
      <c r="Q170" s="201">
        <v>0</v>
      </c>
      <c r="R170" s="201">
        <v>0</v>
      </c>
      <c r="S170" s="201">
        <v>0</v>
      </c>
      <c r="T170" s="201">
        <v>0</v>
      </c>
      <c r="U170" s="201">
        <v>0</v>
      </c>
      <c r="V170" s="201">
        <v>0</v>
      </c>
      <c r="W170" s="201">
        <v>0</v>
      </c>
      <c r="X170" s="201">
        <v>0</v>
      </c>
      <c r="Y170" s="201">
        <v>0</v>
      </c>
      <c r="Z170" s="80">
        <f t="shared" si="9"/>
        <v>0</v>
      </c>
      <c r="AA170" s="66"/>
      <c r="AB170" s="66"/>
      <c r="AC170" s="66"/>
      <c r="AD170" s="66"/>
      <c r="AE170" s="66"/>
      <c r="AF170" s="66"/>
      <c r="AG170" s="66"/>
      <c r="AH170" s="66"/>
      <c r="AI170" s="66"/>
      <c r="AJ170" s="66"/>
      <c r="AK170" s="66"/>
      <c r="AL170" s="66"/>
      <c r="AM170" s="66"/>
    </row>
    <row r="171" spans="1:39" s="70" customFormat="1" ht="10.199999999999999">
      <c r="A171" s="71" t="s">
        <v>1102</v>
      </c>
      <c r="B171" s="493">
        <f>SUMIF('Clasificación 09.2022'!D:D,'CA EF'!A171,'Clasificación 09.2022'!G:G)</f>
        <v>4861200</v>
      </c>
      <c r="C171" s="493">
        <v>0</v>
      </c>
      <c r="D171" s="493">
        <v>0</v>
      </c>
      <c r="E171" s="493">
        <v>0</v>
      </c>
      <c r="F171" s="493">
        <f t="shared" si="8"/>
        <v>4861200</v>
      </c>
      <c r="G171" s="201">
        <v>0</v>
      </c>
      <c r="H171" s="201">
        <v>0</v>
      </c>
      <c r="I171" s="201">
        <v>0</v>
      </c>
      <c r="J171" s="201">
        <v>0</v>
      </c>
      <c r="K171" s="201">
        <v>0</v>
      </c>
      <c r="L171" s="201">
        <v>0</v>
      </c>
      <c r="M171" s="201">
        <v>0</v>
      </c>
      <c r="N171" s="201">
        <f>-F171</f>
        <v>-4861200</v>
      </c>
      <c r="O171" s="201">
        <v>0</v>
      </c>
      <c r="P171" s="201">
        <v>0</v>
      </c>
      <c r="Q171" s="201">
        <v>0</v>
      </c>
      <c r="R171" s="201">
        <v>0</v>
      </c>
      <c r="S171" s="201">
        <v>0</v>
      </c>
      <c r="T171" s="201">
        <v>0</v>
      </c>
      <c r="U171" s="201">
        <v>0</v>
      </c>
      <c r="V171" s="201">
        <v>0</v>
      </c>
      <c r="W171" s="201">
        <v>0</v>
      </c>
      <c r="X171" s="201">
        <v>0</v>
      </c>
      <c r="Y171" s="201">
        <v>0</v>
      </c>
      <c r="Z171" s="80">
        <f t="shared" si="9"/>
        <v>0</v>
      </c>
      <c r="AA171" s="66"/>
      <c r="AB171" s="66"/>
      <c r="AC171" s="66"/>
      <c r="AD171" s="66"/>
      <c r="AE171" s="66"/>
      <c r="AF171" s="66"/>
      <c r="AG171" s="66"/>
      <c r="AH171" s="66"/>
      <c r="AI171" s="66"/>
      <c r="AJ171" s="66"/>
      <c r="AK171" s="66"/>
      <c r="AL171" s="66"/>
      <c r="AM171" s="66"/>
    </row>
    <row r="172" spans="1:39" s="70" customFormat="1" ht="10.199999999999999">
      <c r="A172" s="71" t="str">
        <f>+'Clasificación 09.2022'!D700</f>
        <v>Honorarios por Servicios de Calificadora</v>
      </c>
      <c r="B172" s="493">
        <f>SUMIF('Clasificación 09.2022'!D:D,'CA EF'!A172,'Clasificación 09.2022'!G:G)</f>
        <v>5738058</v>
      </c>
      <c r="C172" s="493">
        <v>0</v>
      </c>
      <c r="D172" s="493">
        <v>0</v>
      </c>
      <c r="E172" s="493">
        <v>0</v>
      </c>
      <c r="F172" s="493">
        <f>+B172-E172+C172-D172</f>
        <v>5738058</v>
      </c>
      <c r="G172" s="201">
        <v>0</v>
      </c>
      <c r="H172" s="201">
        <v>0</v>
      </c>
      <c r="I172" s="201">
        <v>0</v>
      </c>
      <c r="J172" s="201">
        <v>0</v>
      </c>
      <c r="K172" s="201">
        <v>0</v>
      </c>
      <c r="L172" s="201">
        <v>0</v>
      </c>
      <c r="M172" s="201">
        <v>0</v>
      </c>
      <c r="N172" s="201">
        <f>-F172</f>
        <v>-5738058</v>
      </c>
      <c r="O172" s="201">
        <v>0</v>
      </c>
      <c r="P172" s="201">
        <v>0</v>
      </c>
      <c r="Q172" s="201">
        <v>0</v>
      </c>
      <c r="R172" s="201">
        <v>0</v>
      </c>
      <c r="S172" s="201">
        <v>0</v>
      </c>
      <c r="T172" s="201">
        <v>0</v>
      </c>
      <c r="U172" s="201">
        <v>0</v>
      </c>
      <c r="V172" s="201">
        <v>0</v>
      </c>
      <c r="W172" s="201">
        <v>0</v>
      </c>
      <c r="X172" s="201">
        <v>0</v>
      </c>
      <c r="Y172" s="201">
        <v>0</v>
      </c>
      <c r="Z172" s="80">
        <f>SUM(F172:Y172)</f>
        <v>0</v>
      </c>
      <c r="AA172" s="66"/>
      <c r="AB172" s="66"/>
      <c r="AC172" s="66"/>
      <c r="AD172" s="66"/>
      <c r="AE172" s="66"/>
      <c r="AF172" s="66"/>
      <c r="AG172" s="66"/>
      <c r="AH172" s="66"/>
      <c r="AI172" s="66"/>
      <c r="AJ172" s="66"/>
      <c r="AK172" s="66"/>
      <c r="AL172" s="66"/>
      <c r="AM172" s="66"/>
    </row>
    <row r="173" spans="1:39" s="70" customFormat="1" ht="10.199999999999999">
      <c r="A173" s="71" t="s">
        <v>1067</v>
      </c>
      <c r="B173" s="493">
        <f>SUMIF('Clasificación 09.2022'!D:D,'CA EF'!A173,'Clasificación 09.2022'!G:G)</f>
        <v>0</v>
      </c>
      <c r="C173" s="493">
        <v>0</v>
      </c>
      <c r="D173" s="493">
        <v>0</v>
      </c>
      <c r="E173" s="493">
        <v>0</v>
      </c>
      <c r="F173" s="493">
        <f t="shared" si="8"/>
        <v>0</v>
      </c>
      <c r="G173" s="79">
        <v>0</v>
      </c>
      <c r="H173" s="79">
        <v>0</v>
      </c>
      <c r="I173" s="79">
        <v>0</v>
      </c>
      <c r="J173" s="79">
        <v>0</v>
      </c>
      <c r="K173" s="79">
        <f>-F173</f>
        <v>0</v>
      </c>
      <c r="L173" s="79">
        <v>0</v>
      </c>
      <c r="M173" s="79">
        <v>0</v>
      </c>
      <c r="N173" s="201">
        <v>0</v>
      </c>
      <c r="O173" s="79">
        <v>0</v>
      </c>
      <c r="P173" s="79">
        <v>0</v>
      </c>
      <c r="Q173" s="79">
        <v>0</v>
      </c>
      <c r="R173" s="79">
        <v>0</v>
      </c>
      <c r="S173" s="79">
        <v>0</v>
      </c>
      <c r="T173" s="79">
        <v>0</v>
      </c>
      <c r="U173" s="79">
        <v>0</v>
      </c>
      <c r="V173" s="79">
        <v>0</v>
      </c>
      <c r="W173" s="79">
        <v>0</v>
      </c>
      <c r="X173" s="79">
        <v>0</v>
      </c>
      <c r="Y173" s="79">
        <v>0</v>
      </c>
      <c r="Z173" s="80">
        <f t="shared" si="9"/>
        <v>0</v>
      </c>
      <c r="AA173" s="66"/>
      <c r="AB173" s="66"/>
      <c r="AC173" s="66"/>
      <c r="AD173" s="66"/>
      <c r="AE173" s="66"/>
      <c r="AF173" s="66"/>
      <c r="AG173" s="66"/>
      <c r="AH173" s="66"/>
      <c r="AI173" s="66"/>
      <c r="AJ173" s="66"/>
      <c r="AK173" s="66"/>
      <c r="AL173" s="66"/>
      <c r="AM173" s="66"/>
    </row>
    <row r="174" spans="1:39" s="70" customFormat="1" ht="10.199999999999999">
      <c r="A174" s="71" t="s">
        <v>1068</v>
      </c>
      <c r="B174" s="493">
        <f>SUMIF('Clasificación 09.2022'!D:D,'CA EF'!A174,'Clasificación 09.2022'!G:G)</f>
        <v>0</v>
      </c>
      <c r="C174" s="493">
        <v>0</v>
      </c>
      <c r="D174" s="493">
        <v>0</v>
      </c>
      <c r="E174" s="493">
        <v>0</v>
      </c>
      <c r="F174" s="493">
        <f t="shared" si="8"/>
        <v>0</v>
      </c>
      <c r="G174" s="201">
        <v>0</v>
      </c>
      <c r="H174" s="201">
        <v>0</v>
      </c>
      <c r="I174" s="201">
        <v>0</v>
      </c>
      <c r="J174" s="201">
        <v>0</v>
      </c>
      <c r="K174" s="201">
        <v>0</v>
      </c>
      <c r="L174" s="201">
        <v>0</v>
      </c>
      <c r="M174" s="201">
        <v>0</v>
      </c>
      <c r="N174" s="201">
        <v>0</v>
      </c>
      <c r="O174" s="201">
        <v>0</v>
      </c>
      <c r="P174" s="201">
        <v>0</v>
      </c>
      <c r="Q174" s="201">
        <v>0</v>
      </c>
      <c r="R174" s="201">
        <v>0</v>
      </c>
      <c r="S174" s="201">
        <v>0</v>
      </c>
      <c r="T174" s="201">
        <v>0</v>
      </c>
      <c r="U174" s="201">
        <v>0</v>
      </c>
      <c r="V174" s="201">
        <v>0</v>
      </c>
      <c r="W174" s="201">
        <v>0</v>
      </c>
      <c r="X174" s="201">
        <v>0</v>
      </c>
      <c r="Y174" s="201">
        <v>0</v>
      </c>
      <c r="Z174" s="80">
        <f t="shared" si="9"/>
        <v>0</v>
      </c>
      <c r="AA174" s="66"/>
      <c r="AB174" s="66"/>
      <c r="AC174" s="66"/>
      <c r="AD174" s="66"/>
      <c r="AE174" s="66"/>
      <c r="AF174" s="66"/>
      <c r="AG174" s="66"/>
      <c r="AH174" s="66"/>
      <c r="AI174" s="66"/>
      <c r="AJ174" s="66"/>
      <c r="AK174" s="66"/>
      <c r="AL174" s="66"/>
      <c r="AM174" s="66"/>
    </row>
    <row r="175" spans="1:39" s="70" customFormat="1" ht="10.199999999999999">
      <c r="A175" s="71" t="s">
        <v>1069</v>
      </c>
      <c r="B175" s="493">
        <f>SUMIF('Clasificación 09.2022'!D:D,'CA EF'!A175,'Clasificación 09.2022'!G:G)</f>
        <v>8937124</v>
      </c>
      <c r="C175" s="493">
        <v>0</v>
      </c>
      <c r="D175" s="493">
        <f>+B175</f>
        <v>8937124</v>
      </c>
      <c r="E175" s="493">
        <v>0</v>
      </c>
      <c r="F175" s="493">
        <f t="shared" si="8"/>
        <v>0</v>
      </c>
      <c r="G175" s="79">
        <v>0</v>
      </c>
      <c r="H175" s="79">
        <v>0</v>
      </c>
      <c r="I175" s="79">
        <v>0</v>
      </c>
      <c r="J175" s="79">
        <v>0</v>
      </c>
      <c r="K175" s="79">
        <f>-F175</f>
        <v>0</v>
      </c>
      <c r="L175" s="79">
        <v>0</v>
      </c>
      <c r="M175" s="79">
        <v>0</v>
      </c>
      <c r="N175" s="201">
        <v>0</v>
      </c>
      <c r="O175" s="79">
        <v>0</v>
      </c>
      <c r="P175" s="79">
        <v>0</v>
      </c>
      <c r="Q175" s="79">
        <v>0</v>
      </c>
      <c r="R175" s="79">
        <v>0</v>
      </c>
      <c r="S175" s="79">
        <v>0</v>
      </c>
      <c r="T175" s="79">
        <v>0</v>
      </c>
      <c r="U175" s="79">
        <v>0</v>
      </c>
      <c r="V175" s="79">
        <v>0</v>
      </c>
      <c r="W175" s="79">
        <v>0</v>
      </c>
      <c r="X175" s="79">
        <v>0</v>
      </c>
      <c r="Y175" s="79">
        <v>0</v>
      </c>
      <c r="Z175" s="80">
        <f t="shared" si="9"/>
        <v>0</v>
      </c>
      <c r="AA175" s="66"/>
      <c r="AB175" s="66"/>
      <c r="AC175" s="66"/>
      <c r="AD175" s="66"/>
      <c r="AE175" s="66"/>
      <c r="AF175" s="66"/>
      <c r="AG175" s="66"/>
      <c r="AH175" s="66"/>
      <c r="AI175" s="66"/>
      <c r="AJ175" s="66"/>
      <c r="AK175" s="66"/>
      <c r="AL175" s="66"/>
      <c r="AM175" s="66"/>
    </row>
    <row r="176" spans="1:39" s="70" customFormat="1" ht="10.199999999999999">
      <c r="A176" s="71" t="s">
        <v>1070</v>
      </c>
      <c r="B176" s="493">
        <f>SUMIF('Clasificación 09.2022'!D:D,'CA EF'!A176,'Clasificación 09.2022'!G:G)</f>
        <v>0</v>
      </c>
      <c r="C176" s="493">
        <v>0</v>
      </c>
      <c r="D176" s="493">
        <v>0</v>
      </c>
      <c r="E176" s="493">
        <v>0</v>
      </c>
      <c r="F176" s="493">
        <f t="shared" si="8"/>
        <v>0</v>
      </c>
      <c r="G176" s="79">
        <v>0</v>
      </c>
      <c r="H176" s="79">
        <v>0</v>
      </c>
      <c r="I176" s="79">
        <v>0</v>
      </c>
      <c r="J176" s="79">
        <v>0</v>
      </c>
      <c r="K176" s="79">
        <f>-F176</f>
        <v>0</v>
      </c>
      <c r="L176" s="79">
        <v>0</v>
      </c>
      <c r="M176" s="79">
        <v>0</v>
      </c>
      <c r="N176" s="201">
        <v>0</v>
      </c>
      <c r="O176" s="79">
        <v>0</v>
      </c>
      <c r="P176" s="79">
        <v>0</v>
      </c>
      <c r="Q176" s="79">
        <v>0</v>
      </c>
      <c r="R176" s="79">
        <v>0</v>
      </c>
      <c r="S176" s="79">
        <v>0</v>
      </c>
      <c r="T176" s="79">
        <v>0</v>
      </c>
      <c r="U176" s="79">
        <v>0</v>
      </c>
      <c r="V176" s="79">
        <v>0</v>
      </c>
      <c r="W176" s="79">
        <v>0</v>
      </c>
      <c r="X176" s="79">
        <v>0</v>
      </c>
      <c r="Y176" s="79">
        <v>0</v>
      </c>
      <c r="Z176" s="80">
        <f t="shared" si="9"/>
        <v>0</v>
      </c>
      <c r="AA176" s="66"/>
      <c r="AB176" s="66"/>
      <c r="AC176" s="66"/>
      <c r="AD176" s="66"/>
      <c r="AE176" s="66"/>
      <c r="AF176" s="66"/>
      <c r="AG176" s="66"/>
      <c r="AH176" s="66"/>
      <c r="AI176" s="66"/>
      <c r="AJ176" s="66"/>
      <c r="AK176" s="66"/>
      <c r="AL176" s="66"/>
      <c r="AM176" s="66"/>
    </row>
    <row r="177" spans="1:39" s="70" customFormat="1" ht="10.199999999999999">
      <c r="A177" s="71" t="s">
        <v>1082</v>
      </c>
      <c r="B177" s="493">
        <f>SUMIF('Clasificación 09.2022'!D:D,'CA EF'!A177,'Clasificación 09.2022'!G:G)</f>
        <v>38805147</v>
      </c>
      <c r="C177" s="493">
        <v>0</v>
      </c>
      <c r="D177" s="493">
        <f>+B177</f>
        <v>38805147</v>
      </c>
      <c r="E177" s="493">
        <v>0</v>
      </c>
      <c r="F177" s="493">
        <f t="shared" si="8"/>
        <v>0</v>
      </c>
      <c r="G177" s="79">
        <v>0</v>
      </c>
      <c r="H177" s="79">
        <v>0</v>
      </c>
      <c r="I177" s="79">
        <v>0</v>
      </c>
      <c r="J177" s="79">
        <v>0</v>
      </c>
      <c r="K177" s="79">
        <f>-F177</f>
        <v>0</v>
      </c>
      <c r="L177" s="79">
        <v>0</v>
      </c>
      <c r="M177" s="79">
        <v>0</v>
      </c>
      <c r="N177" s="201">
        <v>0</v>
      </c>
      <c r="O177" s="79">
        <v>0</v>
      </c>
      <c r="P177" s="79">
        <v>0</v>
      </c>
      <c r="Q177" s="79">
        <v>0</v>
      </c>
      <c r="R177" s="79">
        <v>0</v>
      </c>
      <c r="S177" s="79">
        <v>0</v>
      </c>
      <c r="T177" s="79">
        <v>0</v>
      </c>
      <c r="U177" s="79">
        <v>0</v>
      </c>
      <c r="V177" s="79">
        <v>0</v>
      </c>
      <c r="W177" s="79">
        <v>0</v>
      </c>
      <c r="X177" s="79">
        <v>0</v>
      </c>
      <c r="Y177" s="79">
        <v>0</v>
      </c>
      <c r="Z177" s="80">
        <f t="shared" si="9"/>
        <v>0</v>
      </c>
      <c r="AA177" s="66"/>
      <c r="AB177" s="66"/>
      <c r="AC177" s="66"/>
      <c r="AD177" s="66"/>
      <c r="AE177" s="66"/>
      <c r="AF177" s="66"/>
      <c r="AG177" s="66"/>
      <c r="AH177" s="66"/>
      <c r="AI177" s="66"/>
      <c r="AJ177" s="66"/>
      <c r="AK177" s="66"/>
      <c r="AL177" s="66"/>
      <c r="AM177" s="66"/>
    </row>
    <row r="178" spans="1:39" s="70" customFormat="1" ht="10.199999999999999">
      <c r="A178" s="71" t="s">
        <v>1072</v>
      </c>
      <c r="B178" s="493">
        <f>SUMIF('Clasificación 09.2022'!D:D,'CA EF'!A178,'Clasificación 09.2022'!G:G)</f>
        <v>12884508</v>
      </c>
      <c r="C178" s="493">
        <v>0</v>
      </c>
      <c r="D178" s="493">
        <f>+B178</f>
        <v>12884508</v>
      </c>
      <c r="E178" s="493">
        <v>0</v>
      </c>
      <c r="F178" s="493">
        <f t="shared" si="8"/>
        <v>0</v>
      </c>
      <c r="G178" s="201">
        <v>0</v>
      </c>
      <c r="H178" s="201">
        <v>0</v>
      </c>
      <c r="I178" s="201">
        <v>0</v>
      </c>
      <c r="J178" s="201">
        <v>0</v>
      </c>
      <c r="K178" s="79">
        <f>-F178</f>
        <v>0</v>
      </c>
      <c r="L178" s="201">
        <v>0</v>
      </c>
      <c r="M178" s="201">
        <v>0</v>
      </c>
      <c r="N178" s="201">
        <v>0</v>
      </c>
      <c r="O178" s="201">
        <v>0</v>
      </c>
      <c r="P178" s="201">
        <v>0</v>
      </c>
      <c r="Q178" s="201">
        <v>0</v>
      </c>
      <c r="R178" s="201">
        <v>0</v>
      </c>
      <c r="S178" s="201">
        <v>0</v>
      </c>
      <c r="T178" s="201">
        <v>0</v>
      </c>
      <c r="U178" s="201">
        <v>0</v>
      </c>
      <c r="V178" s="201">
        <v>0</v>
      </c>
      <c r="W178" s="201">
        <v>0</v>
      </c>
      <c r="X178" s="201">
        <v>0</v>
      </c>
      <c r="Y178" s="201">
        <v>0</v>
      </c>
      <c r="Z178" s="80">
        <f t="shared" si="9"/>
        <v>0</v>
      </c>
      <c r="AA178" s="66"/>
      <c r="AB178" s="66"/>
      <c r="AC178" s="66"/>
      <c r="AD178" s="66"/>
      <c r="AE178" s="66"/>
      <c r="AF178" s="66"/>
      <c r="AG178" s="66"/>
      <c r="AH178" s="66"/>
      <c r="AI178" s="66"/>
      <c r="AJ178" s="66"/>
      <c r="AK178" s="66"/>
      <c r="AL178" s="66"/>
      <c r="AM178" s="66"/>
    </row>
    <row r="179" spans="1:39" s="70" customFormat="1" ht="10.199999999999999">
      <c r="A179" s="71" t="s">
        <v>1212</v>
      </c>
      <c r="B179" s="493">
        <f>SUMIF('Clasificación 09.2022'!D:D,'CA EF'!A179,'Clasificación 09.2022'!G:G)</f>
        <v>0</v>
      </c>
      <c r="C179" s="493">
        <v>0</v>
      </c>
      <c r="D179" s="493">
        <v>0</v>
      </c>
      <c r="E179" s="493">
        <v>0</v>
      </c>
      <c r="F179" s="493">
        <f>+B179-E179+C179-D179</f>
        <v>0</v>
      </c>
      <c r="G179" s="201">
        <v>0</v>
      </c>
      <c r="H179" s="201">
        <v>0</v>
      </c>
      <c r="I179" s="201">
        <v>0</v>
      </c>
      <c r="J179" s="201">
        <v>0</v>
      </c>
      <c r="K179" s="79">
        <v>0</v>
      </c>
      <c r="L179" s="201">
        <v>0</v>
      </c>
      <c r="M179" s="201">
        <v>0</v>
      </c>
      <c r="N179" s="201">
        <f>-F179</f>
        <v>0</v>
      </c>
      <c r="O179" s="201">
        <v>0</v>
      </c>
      <c r="P179" s="201">
        <v>0</v>
      </c>
      <c r="Q179" s="201">
        <v>0</v>
      </c>
      <c r="R179" s="201">
        <v>0</v>
      </c>
      <c r="S179" s="201">
        <v>0</v>
      </c>
      <c r="T179" s="201">
        <v>0</v>
      </c>
      <c r="U179" s="201">
        <v>0</v>
      </c>
      <c r="V179" s="201">
        <v>0</v>
      </c>
      <c r="W179" s="201">
        <v>0</v>
      </c>
      <c r="X179" s="201">
        <v>0</v>
      </c>
      <c r="Y179" s="201">
        <v>0</v>
      </c>
      <c r="Z179" s="80">
        <f t="shared" si="9"/>
        <v>0</v>
      </c>
      <c r="AA179" s="66"/>
      <c r="AB179" s="66"/>
      <c r="AC179" s="66"/>
      <c r="AD179" s="66"/>
      <c r="AE179" s="66"/>
      <c r="AF179" s="66"/>
      <c r="AG179" s="66"/>
      <c r="AH179" s="66"/>
      <c r="AI179" s="66"/>
      <c r="AJ179" s="66"/>
      <c r="AK179" s="66"/>
      <c r="AL179" s="66"/>
      <c r="AM179" s="66"/>
    </row>
    <row r="180" spans="1:39" s="70" customFormat="1" ht="10.199999999999999">
      <c r="A180" s="13" t="s">
        <v>1103</v>
      </c>
      <c r="B180" s="493">
        <v>0</v>
      </c>
      <c r="C180" s="493">
        <v>0</v>
      </c>
      <c r="D180" s="493">
        <v>0</v>
      </c>
      <c r="E180" s="493">
        <v>0</v>
      </c>
      <c r="F180" s="493">
        <f t="shared" si="8"/>
        <v>0</v>
      </c>
      <c r="G180" s="201">
        <v>0</v>
      </c>
      <c r="H180" s="201">
        <v>0</v>
      </c>
      <c r="I180" s="201">
        <v>0</v>
      </c>
      <c r="J180" s="201">
        <v>0</v>
      </c>
      <c r="K180" s="201">
        <v>0</v>
      </c>
      <c r="L180" s="201">
        <v>0</v>
      </c>
      <c r="M180" s="201">
        <v>0</v>
      </c>
      <c r="N180" s="201">
        <v>0</v>
      </c>
      <c r="O180" s="201">
        <v>0</v>
      </c>
      <c r="P180" s="201">
        <v>0</v>
      </c>
      <c r="Q180" s="201">
        <v>0</v>
      </c>
      <c r="R180" s="201">
        <v>0</v>
      </c>
      <c r="S180" s="201">
        <v>0</v>
      </c>
      <c r="T180" s="201">
        <v>0</v>
      </c>
      <c r="U180" s="201">
        <v>0</v>
      </c>
      <c r="V180" s="201">
        <v>0</v>
      </c>
      <c r="W180" s="201">
        <v>0</v>
      </c>
      <c r="X180" s="201">
        <v>0</v>
      </c>
      <c r="Y180" s="201">
        <v>0</v>
      </c>
      <c r="Z180" s="80">
        <f t="shared" si="9"/>
        <v>0</v>
      </c>
      <c r="AA180" s="66"/>
      <c r="AB180" s="66"/>
      <c r="AC180" s="66"/>
      <c r="AD180" s="66"/>
      <c r="AE180" s="66"/>
      <c r="AF180" s="66"/>
      <c r="AG180" s="66"/>
      <c r="AH180" s="66"/>
      <c r="AI180" s="66"/>
      <c r="AJ180" s="66"/>
      <c r="AK180" s="66"/>
      <c r="AL180" s="66"/>
      <c r="AM180" s="66"/>
    </row>
    <row r="181" spans="1:39" s="70" customFormat="1" ht="10.199999999999999">
      <c r="A181" s="71" t="s">
        <v>332</v>
      </c>
      <c r="B181" s="493">
        <f>+'Clasificación 09.2022'!G721</f>
        <v>1825918</v>
      </c>
      <c r="C181" s="493">
        <v>0</v>
      </c>
      <c r="D181" s="493">
        <v>0</v>
      </c>
      <c r="E181" s="493">
        <v>0</v>
      </c>
      <c r="F181" s="493">
        <f t="shared" si="8"/>
        <v>1825918</v>
      </c>
      <c r="G181" s="201">
        <v>0</v>
      </c>
      <c r="H181" s="201">
        <v>0</v>
      </c>
      <c r="I181" s="201">
        <v>0</v>
      </c>
      <c r="J181" s="201">
        <v>0</v>
      </c>
      <c r="K181" s="201">
        <v>0</v>
      </c>
      <c r="L181" s="201">
        <v>0</v>
      </c>
      <c r="M181" s="201">
        <v>0</v>
      </c>
      <c r="N181" s="201">
        <f>-F181</f>
        <v>-1825918</v>
      </c>
      <c r="O181" s="201">
        <v>0</v>
      </c>
      <c r="P181" s="201">
        <v>0</v>
      </c>
      <c r="Q181" s="201">
        <v>0</v>
      </c>
      <c r="R181" s="201">
        <v>0</v>
      </c>
      <c r="S181" s="201">
        <v>0</v>
      </c>
      <c r="T181" s="201">
        <v>0</v>
      </c>
      <c r="U181" s="201">
        <v>0</v>
      </c>
      <c r="V181" s="201">
        <v>0</v>
      </c>
      <c r="W181" s="201">
        <v>0</v>
      </c>
      <c r="X181" s="201">
        <v>0</v>
      </c>
      <c r="Y181" s="201">
        <v>0</v>
      </c>
      <c r="Z181" s="80">
        <f t="shared" si="9"/>
        <v>0</v>
      </c>
      <c r="AA181" s="66"/>
      <c r="AB181" s="66"/>
      <c r="AC181" s="66"/>
      <c r="AD181" s="66"/>
      <c r="AE181" s="66"/>
      <c r="AF181" s="66"/>
      <c r="AG181" s="66"/>
      <c r="AH181" s="66"/>
      <c r="AI181" s="66"/>
      <c r="AJ181" s="66"/>
      <c r="AK181" s="66"/>
      <c r="AL181" s="66"/>
      <c r="AM181" s="66"/>
    </row>
    <row r="182" spans="1:39" s="70" customFormat="1" ht="10.199999999999999">
      <c r="A182" s="71" t="s">
        <v>975</v>
      </c>
      <c r="B182" s="493">
        <v>0</v>
      </c>
      <c r="C182" s="493">
        <v>0</v>
      </c>
      <c r="D182" s="493">
        <v>0</v>
      </c>
      <c r="E182" s="493">
        <v>0</v>
      </c>
      <c r="F182" s="493">
        <f t="shared" si="8"/>
        <v>0</v>
      </c>
      <c r="G182" s="201">
        <v>0</v>
      </c>
      <c r="H182" s="201">
        <v>0</v>
      </c>
      <c r="I182" s="201">
        <v>0</v>
      </c>
      <c r="J182" s="201">
        <v>0</v>
      </c>
      <c r="K182" s="201">
        <v>0</v>
      </c>
      <c r="L182" s="201">
        <v>0</v>
      </c>
      <c r="M182" s="201">
        <v>0</v>
      </c>
      <c r="N182" s="201">
        <v>0</v>
      </c>
      <c r="O182" s="201">
        <v>0</v>
      </c>
      <c r="P182" s="201">
        <v>0</v>
      </c>
      <c r="Q182" s="201">
        <v>0</v>
      </c>
      <c r="R182" s="201">
        <v>0</v>
      </c>
      <c r="S182" s="201">
        <v>0</v>
      </c>
      <c r="T182" s="201">
        <v>0</v>
      </c>
      <c r="U182" s="201">
        <v>0</v>
      </c>
      <c r="V182" s="201">
        <v>0</v>
      </c>
      <c r="W182" s="201">
        <v>0</v>
      </c>
      <c r="X182" s="201">
        <v>0</v>
      </c>
      <c r="Y182" s="201">
        <v>0</v>
      </c>
      <c r="Z182" s="80">
        <f t="shared" si="9"/>
        <v>0</v>
      </c>
      <c r="AA182" s="66"/>
      <c r="AB182" s="66"/>
      <c r="AC182" s="66"/>
      <c r="AD182" s="66"/>
      <c r="AE182" s="66"/>
      <c r="AF182" s="66"/>
      <c r="AG182" s="66"/>
      <c r="AH182" s="66"/>
      <c r="AI182" s="66"/>
      <c r="AJ182" s="66"/>
      <c r="AK182" s="66"/>
      <c r="AL182" s="66"/>
      <c r="AM182" s="66"/>
    </row>
    <row r="183" spans="1:39" s="70" customFormat="1" ht="10.199999999999999">
      <c r="A183" s="71" t="s">
        <v>976</v>
      </c>
      <c r="B183" s="493">
        <f>SUMIF('Clasificación 09.2022'!D:D,'CA EF'!A183,'Clasificación 09.2022'!G:G)</f>
        <v>7147750</v>
      </c>
      <c r="C183" s="493">
        <v>0</v>
      </c>
      <c r="D183" s="493">
        <v>0</v>
      </c>
      <c r="E183" s="493">
        <v>0</v>
      </c>
      <c r="F183" s="493">
        <f t="shared" si="8"/>
        <v>7147750</v>
      </c>
      <c r="G183" s="201">
        <v>0</v>
      </c>
      <c r="H183" s="201">
        <v>0</v>
      </c>
      <c r="I183" s="201">
        <v>0</v>
      </c>
      <c r="J183" s="201">
        <v>0</v>
      </c>
      <c r="K183" s="201">
        <f>-F183</f>
        <v>-7147750</v>
      </c>
      <c r="L183" s="201">
        <v>0</v>
      </c>
      <c r="M183" s="201">
        <v>0</v>
      </c>
      <c r="N183" s="201">
        <v>0</v>
      </c>
      <c r="O183" s="201">
        <v>0</v>
      </c>
      <c r="P183" s="201">
        <v>0</v>
      </c>
      <c r="Q183" s="201">
        <v>0</v>
      </c>
      <c r="R183" s="201">
        <v>0</v>
      </c>
      <c r="S183" s="201">
        <v>0</v>
      </c>
      <c r="T183" s="201">
        <v>0</v>
      </c>
      <c r="U183" s="201">
        <v>0</v>
      </c>
      <c r="V183" s="201">
        <v>0</v>
      </c>
      <c r="W183" s="201">
        <v>0</v>
      </c>
      <c r="X183" s="201">
        <v>0</v>
      </c>
      <c r="Y183" s="201">
        <v>0</v>
      </c>
      <c r="Z183" s="80">
        <f t="shared" si="9"/>
        <v>0</v>
      </c>
      <c r="AA183" s="66"/>
      <c r="AB183" s="66"/>
      <c r="AC183" s="66"/>
      <c r="AD183" s="66"/>
      <c r="AE183" s="66"/>
      <c r="AF183" s="66"/>
      <c r="AG183" s="66"/>
      <c r="AH183" s="66"/>
      <c r="AI183" s="66"/>
      <c r="AJ183" s="66"/>
      <c r="AK183" s="66"/>
      <c r="AL183" s="66"/>
      <c r="AM183" s="66"/>
    </row>
    <row r="184" spans="1:39" s="70" customFormat="1" ht="10.199999999999999">
      <c r="A184" s="71" t="s">
        <v>1104</v>
      </c>
      <c r="B184" s="493">
        <f>SUMIF('Clasificación 09.2022'!D:D,'CA EF'!A184,'Clasificación 09.2022'!G:G)</f>
        <v>3641710</v>
      </c>
      <c r="C184" s="493">
        <v>0</v>
      </c>
      <c r="D184" s="493">
        <v>0</v>
      </c>
      <c r="E184" s="493">
        <v>0</v>
      </c>
      <c r="F184" s="493">
        <f t="shared" si="8"/>
        <v>3641710</v>
      </c>
      <c r="G184" s="201">
        <v>0</v>
      </c>
      <c r="H184" s="201">
        <v>0</v>
      </c>
      <c r="I184" s="201">
        <v>0</v>
      </c>
      <c r="J184" s="201">
        <v>0</v>
      </c>
      <c r="K184" s="201">
        <v>0</v>
      </c>
      <c r="L184" s="201">
        <v>0</v>
      </c>
      <c r="M184" s="201">
        <v>0</v>
      </c>
      <c r="N184" s="201">
        <f t="shared" ref="N184:N190" si="11">-F184</f>
        <v>-3641710</v>
      </c>
      <c r="O184" s="201">
        <v>0</v>
      </c>
      <c r="P184" s="201">
        <v>0</v>
      </c>
      <c r="Q184" s="201">
        <v>0</v>
      </c>
      <c r="R184" s="201">
        <v>0</v>
      </c>
      <c r="S184" s="201">
        <v>0</v>
      </c>
      <c r="T184" s="201">
        <v>0</v>
      </c>
      <c r="U184" s="201">
        <v>0</v>
      </c>
      <c r="V184" s="201">
        <v>0</v>
      </c>
      <c r="W184" s="201">
        <v>0</v>
      </c>
      <c r="X184" s="201">
        <v>0</v>
      </c>
      <c r="Y184" s="201">
        <v>0</v>
      </c>
      <c r="Z184" s="80">
        <f t="shared" si="9"/>
        <v>0</v>
      </c>
      <c r="AA184" s="66"/>
      <c r="AB184" s="66"/>
      <c r="AC184" s="66"/>
      <c r="AD184" s="66"/>
      <c r="AE184" s="66"/>
      <c r="AF184" s="66"/>
      <c r="AG184" s="66"/>
      <c r="AH184" s="66"/>
      <c r="AI184" s="66"/>
      <c r="AJ184" s="66"/>
      <c r="AK184" s="66"/>
      <c r="AL184" s="66"/>
      <c r="AM184" s="66"/>
    </row>
    <row r="185" spans="1:39" s="70" customFormat="1" ht="10.199999999999999">
      <c r="A185" s="71" t="s">
        <v>1105</v>
      </c>
      <c r="B185" s="493">
        <f>SUMIF('Clasificación 09.2022'!D:D,'CA EF'!A185,'Clasificación 09.2022'!G:G)</f>
        <v>594818</v>
      </c>
      <c r="C185" s="493">
        <v>0</v>
      </c>
      <c r="D185" s="493">
        <v>0</v>
      </c>
      <c r="E185" s="493">
        <v>0</v>
      </c>
      <c r="F185" s="493">
        <f t="shared" si="8"/>
        <v>594818</v>
      </c>
      <c r="G185" s="201">
        <v>0</v>
      </c>
      <c r="H185" s="201">
        <v>0</v>
      </c>
      <c r="I185" s="201">
        <v>0</v>
      </c>
      <c r="J185" s="201">
        <v>0</v>
      </c>
      <c r="K185" s="201">
        <v>0</v>
      </c>
      <c r="L185" s="201">
        <v>0</v>
      </c>
      <c r="M185" s="201">
        <v>0</v>
      </c>
      <c r="N185" s="201">
        <f t="shared" si="11"/>
        <v>-594818</v>
      </c>
      <c r="O185" s="201">
        <v>0</v>
      </c>
      <c r="P185" s="201">
        <v>0</v>
      </c>
      <c r="Q185" s="201">
        <v>0</v>
      </c>
      <c r="R185" s="201">
        <v>0</v>
      </c>
      <c r="S185" s="201">
        <v>0</v>
      </c>
      <c r="T185" s="201">
        <v>0</v>
      </c>
      <c r="U185" s="201">
        <v>0</v>
      </c>
      <c r="V185" s="201">
        <v>0</v>
      </c>
      <c r="W185" s="201">
        <v>0</v>
      </c>
      <c r="X185" s="201">
        <v>0</v>
      </c>
      <c r="Y185" s="201">
        <v>0</v>
      </c>
      <c r="Z185" s="80">
        <f t="shared" si="9"/>
        <v>0</v>
      </c>
      <c r="AA185" s="66"/>
      <c r="AB185" s="66"/>
      <c r="AC185" s="66"/>
      <c r="AD185" s="66"/>
      <c r="AE185" s="66"/>
      <c r="AF185" s="66"/>
      <c r="AG185" s="66"/>
      <c r="AH185" s="66"/>
      <c r="AI185" s="66"/>
      <c r="AJ185" s="66"/>
      <c r="AK185" s="66"/>
      <c r="AL185" s="66"/>
      <c r="AM185" s="66"/>
    </row>
    <row r="186" spans="1:39" s="70" customFormat="1" ht="10.199999999999999">
      <c r="A186" s="71" t="s">
        <v>1106</v>
      </c>
      <c r="B186" s="493">
        <f>SUMIF('Clasificación 09.2022'!D:D,'CA EF'!A186,'Clasificación 09.2022'!G:G)</f>
        <v>93857</v>
      </c>
      <c r="C186" s="493">
        <v>0</v>
      </c>
      <c r="D186" s="493">
        <v>0</v>
      </c>
      <c r="E186" s="493">
        <v>0</v>
      </c>
      <c r="F186" s="493">
        <f t="shared" si="8"/>
        <v>93857</v>
      </c>
      <c r="G186" s="201">
        <v>0</v>
      </c>
      <c r="H186" s="201">
        <v>0</v>
      </c>
      <c r="I186" s="201">
        <v>0</v>
      </c>
      <c r="J186" s="201">
        <v>0</v>
      </c>
      <c r="K186" s="201">
        <v>0</v>
      </c>
      <c r="L186" s="201">
        <v>0</v>
      </c>
      <c r="M186" s="201">
        <v>0</v>
      </c>
      <c r="N186" s="201">
        <f t="shared" si="11"/>
        <v>-93857</v>
      </c>
      <c r="O186" s="201">
        <v>0</v>
      </c>
      <c r="P186" s="201">
        <v>0</v>
      </c>
      <c r="Q186" s="201">
        <v>0</v>
      </c>
      <c r="R186" s="201">
        <v>0</v>
      </c>
      <c r="S186" s="201">
        <v>0</v>
      </c>
      <c r="T186" s="201">
        <v>0</v>
      </c>
      <c r="U186" s="201">
        <v>0</v>
      </c>
      <c r="V186" s="201">
        <v>0</v>
      </c>
      <c r="W186" s="201">
        <v>0</v>
      </c>
      <c r="X186" s="201">
        <v>0</v>
      </c>
      <c r="Y186" s="201">
        <v>0</v>
      </c>
      <c r="Z186" s="80">
        <f t="shared" si="9"/>
        <v>0</v>
      </c>
      <c r="AA186" s="66"/>
      <c r="AB186" s="66"/>
      <c r="AC186" s="66"/>
      <c r="AD186" s="66"/>
      <c r="AE186" s="66"/>
      <c r="AF186" s="66"/>
      <c r="AG186" s="66"/>
      <c r="AH186" s="66"/>
      <c r="AI186" s="66"/>
      <c r="AJ186" s="66"/>
      <c r="AK186" s="66"/>
      <c r="AL186" s="66"/>
      <c r="AM186" s="66"/>
    </row>
    <row r="187" spans="1:39" s="70" customFormat="1" ht="10.199999999999999">
      <c r="A187" s="71" t="s">
        <v>1236</v>
      </c>
      <c r="B187" s="493">
        <f>SUMIF('Clasificación 09.2022'!D:D,'CA EF'!A187,'Clasificación 09.2022'!G:G)</f>
        <v>175182</v>
      </c>
      <c r="C187" s="493">
        <v>0</v>
      </c>
      <c r="D187" s="493">
        <v>0</v>
      </c>
      <c r="E187" s="493">
        <v>0</v>
      </c>
      <c r="F187" s="493">
        <f>+B187-E187+C187-D187</f>
        <v>175182</v>
      </c>
      <c r="G187" s="201">
        <v>0</v>
      </c>
      <c r="H187" s="201">
        <v>0</v>
      </c>
      <c r="I187" s="201">
        <v>0</v>
      </c>
      <c r="J187" s="201">
        <v>0</v>
      </c>
      <c r="K187" s="201">
        <v>0</v>
      </c>
      <c r="L187" s="201">
        <v>0</v>
      </c>
      <c r="M187" s="201">
        <v>0</v>
      </c>
      <c r="N187" s="201">
        <f t="shared" si="11"/>
        <v>-175182</v>
      </c>
      <c r="O187" s="201">
        <v>0</v>
      </c>
      <c r="P187" s="201">
        <v>0</v>
      </c>
      <c r="Q187" s="201">
        <v>0</v>
      </c>
      <c r="R187" s="201">
        <v>0</v>
      </c>
      <c r="S187" s="201">
        <v>0</v>
      </c>
      <c r="T187" s="201">
        <v>0</v>
      </c>
      <c r="U187" s="201">
        <v>0</v>
      </c>
      <c r="V187" s="201">
        <v>0</v>
      </c>
      <c r="W187" s="201">
        <v>0</v>
      </c>
      <c r="X187" s="201">
        <v>0</v>
      </c>
      <c r="Y187" s="201">
        <v>0</v>
      </c>
      <c r="Z187" s="80">
        <f t="shared" si="9"/>
        <v>0</v>
      </c>
      <c r="AA187" s="66"/>
      <c r="AB187" s="66"/>
      <c r="AC187" s="66"/>
      <c r="AD187" s="66"/>
      <c r="AE187" s="66"/>
      <c r="AF187" s="66"/>
      <c r="AG187" s="66"/>
      <c r="AH187" s="66"/>
      <c r="AI187" s="66"/>
      <c r="AJ187" s="66"/>
      <c r="AK187" s="66"/>
      <c r="AL187" s="66"/>
      <c r="AM187" s="66"/>
    </row>
    <row r="188" spans="1:39" s="70" customFormat="1" ht="10.199999999999999">
      <c r="A188" s="71" t="s">
        <v>1214</v>
      </c>
      <c r="B188" s="493">
        <f>SUMIF('Clasificación 09.2022'!D:D,'CA EF'!A188,'Clasificación 09.2022'!G:G)</f>
        <v>1355412</v>
      </c>
      <c r="C188" s="493">
        <v>0</v>
      </c>
      <c r="D188" s="493">
        <v>0</v>
      </c>
      <c r="E188" s="493">
        <v>0</v>
      </c>
      <c r="F188" s="493">
        <f>+B188-E188+C188-D188</f>
        <v>1355412</v>
      </c>
      <c r="G188" s="201">
        <v>0</v>
      </c>
      <c r="H188" s="201">
        <v>0</v>
      </c>
      <c r="I188" s="201">
        <v>0</v>
      </c>
      <c r="J188" s="201">
        <v>0</v>
      </c>
      <c r="K188" s="201">
        <v>0</v>
      </c>
      <c r="L188" s="201">
        <v>0</v>
      </c>
      <c r="M188" s="201">
        <v>0</v>
      </c>
      <c r="N188" s="201">
        <f t="shared" si="11"/>
        <v>-1355412</v>
      </c>
      <c r="O188" s="201">
        <v>0</v>
      </c>
      <c r="P188" s="201">
        <v>0</v>
      </c>
      <c r="Q188" s="201">
        <v>0</v>
      </c>
      <c r="R188" s="201">
        <v>0</v>
      </c>
      <c r="S188" s="201">
        <v>0</v>
      </c>
      <c r="T188" s="201">
        <v>0</v>
      </c>
      <c r="U188" s="201">
        <v>0</v>
      </c>
      <c r="V188" s="201">
        <v>0</v>
      </c>
      <c r="W188" s="201">
        <v>0</v>
      </c>
      <c r="X188" s="201">
        <v>0</v>
      </c>
      <c r="Y188" s="201">
        <v>0</v>
      </c>
      <c r="Z188" s="80">
        <f t="shared" si="9"/>
        <v>0</v>
      </c>
      <c r="AA188" s="66"/>
      <c r="AB188" s="66"/>
      <c r="AC188" s="66"/>
      <c r="AD188" s="66"/>
      <c r="AE188" s="66"/>
      <c r="AF188" s="66"/>
      <c r="AG188" s="66"/>
      <c r="AH188" s="66"/>
      <c r="AI188" s="66"/>
      <c r="AJ188" s="66"/>
      <c r="AK188" s="66"/>
      <c r="AL188" s="66"/>
      <c r="AM188" s="66"/>
    </row>
    <row r="189" spans="1:39" s="70" customFormat="1" ht="10.199999999999999">
      <c r="A189" s="71" t="s">
        <v>1215</v>
      </c>
      <c r="B189" s="493">
        <f>SUMIF('Clasificación 09.2022'!D:D,'CA EF'!A189,'Clasificación 09.2022'!G:G)</f>
        <v>1942965</v>
      </c>
      <c r="C189" s="493">
        <v>0</v>
      </c>
      <c r="D189" s="493">
        <v>0</v>
      </c>
      <c r="E189" s="493">
        <v>0</v>
      </c>
      <c r="F189" s="493">
        <f>+B189-E189+C189-D189</f>
        <v>1942965</v>
      </c>
      <c r="G189" s="201">
        <v>0</v>
      </c>
      <c r="H189" s="201">
        <v>0</v>
      </c>
      <c r="I189" s="201">
        <v>0</v>
      </c>
      <c r="J189" s="201">
        <v>0</v>
      </c>
      <c r="K189" s="201">
        <v>0</v>
      </c>
      <c r="L189" s="201">
        <v>0</v>
      </c>
      <c r="M189" s="201">
        <v>0</v>
      </c>
      <c r="N189" s="201">
        <f t="shared" si="11"/>
        <v>-1942965</v>
      </c>
      <c r="O189" s="201">
        <v>0</v>
      </c>
      <c r="P189" s="201">
        <v>0</v>
      </c>
      <c r="Q189" s="201">
        <v>0</v>
      </c>
      <c r="R189" s="201">
        <v>0</v>
      </c>
      <c r="S189" s="201">
        <v>0</v>
      </c>
      <c r="T189" s="201">
        <v>0</v>
      </c>
      <c r="U189" s="201">
        <v>0</v>
      </c>
      <c r="V189" s="201">
        <v>0</v>
      </c>
      <c r="W189" s="201">
        <v>0</v>
      </c>
      <c r="X189" s="201">
        <v>0</v>
      </c>
      <c r="Y189" s="201">
        <v>0</v>
      </c>
      <c r="Z189" s="80">
        <f t="shared" si="9"/>
        <v>0</v>
      </c>
      <c r="AA189" s="66"/>
      <c r="AB189" s="66"/>
      <c r="AC189" s="66"/>
      <c r="AD189" s="66"/>
      <c r="AE189" s="66"/>
      <c r="AF189" s="66"/>
      <c r="AG189" s="66"/>
      <c r="AH189" s="66"/>
      <c r="AI189" s="66"/>
      <c r="AJ189" s="66"/>
      <c r="AK189" s="66"/>
      <c r="AL189" s="66"/>
      <c r="AM189" s="66"/>
    </row>
    <row r="190" spans="1:39" s="70" customFormat="1" ht="10.199999999999999">
      <c r="A190" s="71" t="s">
        <v>1216</v>
      </c>
      <c r="B190" s="493">
        <f>SUMIF('Clasificación 09.2022'!D:D,'CA EF'!A190,'Clasificación 09.2022'!G:G)</f>
        <v>2812576</v>
      </c>
      <c r="C190" s="493">
        <v>0</v>
      </c>
      <c r="D190" s="493">
        <v>0</v>
      </c>
      <c r="E190" s="493">
        <v>0</v>
      </c>
      <c r="F190" s="493">
        <f>+B190-E190+C190-D190</f>
        <v>2812576</v>
      </c>
      <c r="G190" s="201">
        <v>0</v>
      </c>
      <c r="H190" s="201">
        <v>0</v>
      </c>
      <c r="I190" s="201">
        <v>0</v>
      </c>
      <c r="J190" s="201">
        <v>0</v>
      </c>
      <c r="K190" s="201">
        <v>0</v>
      </c>
      <c r="L190" s="201">
        <v>0</v>
      </c>
      <c r="M190" s="201">
        <v>0</v>
      </c>
      <c r="N190" s="201">
        <f t="shared" si="11"/>
        <v>-2812576</v>
      </c>
      <c r="O190" s="201">
        <v>0</v>
      </c>
      <c r="P190" s="201">
        <v>0</v>
      </c>
      <c r="Q190" s="201">
        <v>0</v>
      </c>
      <c r="R190" s="201">
        <v>0</v>
      </c>
      <c r="S190" s="201">
        <v>0</v>
      </c>
      <c r="T190" s="201">
        <v>0</v>
      </c>
      <c r="U190" s="201">
        <v>0</v>
      </c>
      <c r="V190" s="201">
        <v>0</v>
      </c>
      <c r="W190" s="201">
        <v>0</v>
      </c>
      <c r="X190" s="201">
        <v>0</v>
      </c>
      <c r="Y190" s="201">
        <v>0</v>
      </c>
      <c r="Z190" s="80">
        <f t="shared" si="9"/>
        <v>0</v>
      </c>
      <c r="AA190" s="66"/>
      <c r="AB190" s="66"/>
      <c r="AC190" s="66"/>
      <c r="AD190" s="66"/>
      <c r="AE190" s="66"/>
      <c r="AF190" s="66"/>
      <c r="AG190" s="66"/>
      <c r="AH190" s="66"/>
      <c r="AI190" s="66"/>
      <c r="AJ190" s="66"/>
      <c r="AK190" s="66"/>
      <c r="AL190" s="66"/>
      <c r="AM190" s="66"/>
    </row>
    <row r="191" spans="1:39" s="70" customFormat="1" ht="10.199999999999999">
      <c r="A191" s="71" t="s">
        <v>978</v>
      </c>
      <c r="B191" s="493">
        <f>SUMIF('Clasificación 09.2022'!D:D,'CA EF'!A191,'Clasificación 09.2022'!G:G)</f>
        <v>5658699</v>
      </c>
      <c r="C191" s="493">
        <v>0</v>
      </c>
      <c r="D191" s="493">
        <v>0</v>
      </c>
      <c r="E191" s="493">
        <v>0</v>
      </c>
      <c r="F191" s="493">
        <f t="shared" si="8"/>
        <v>5658699</v>
      </c>
      <c r="G191" s="79">
        <v>0</v>
      </c>
      <c r="H191" s="79">
        <v>0</v>
      </c>
      <c r="I191" s="79">
        <v>0</v>
      </c>
      <c r="J191" s="79">
        <v>0</v>
      </c>
      <c r="K191" s="79">
        <f>-F191</f>
        <v>-5658699</v>
      </c>
      <c r="L191" s="79">
        <v>0</v>
      </c>
      <c r="M191" s="79">
        <v>0</v>
      </c>
      <c r="N191" s="79">
        <v>0</v>
      </c>
      <c r="O191" s="79">
        <v>0</v>
      </c>
      <c r="P191" s="79">
        <v>0</v>
      </c>
      <c r="Q191" s="79">
        <v>0</v>
      </c>
      <c r="R191" s="79">
        <v>0</v>
      </c>
      <c r="S191" s="79">
        <v>0</v>
      </c>
      <c r="T191" s="79">
        <v>0</v>
      </c>
      <c r="U191" s="79">
        <v>0</v>
      </c>
      <c r="V191" s="79">
        <v>0</v>
      </c>
      <c r="W191" s="79">
        <v>0</v>
      </c>
      <c r="X191" s="79">
        <v>0</v>
      </c>
      <c r="Y191" s="79">
        <v>0</v>
      </c>
      <c r="Z191" s="80">
        <f t="shared" si="9"/>
        <v>0</v>
      </c>
      <c r="AA191" s="66"/>
      <c r="AB191" s="66"/>
      <c r="AC191" s="66"/>
      <c r="AD191" s="66"/>
      <c r="AE191" s="66"/>
      <c r="AF191" s="66"/>
      <c r="AG191" s="66"/>
      <c r="AH191" s="66"/>
      <c r="AI191" s="66"/>
      <c r="AJ191" s="66"/>
      <c r="AK191" s="66"/>
      <c r="AL191" s="66"/>
      <c r="AM191" s="66"/>
    </row>
    <row r="192" spans="1:39" s="70" customFormat="1" ht="10.199999999999999">
      <c r="A192" s="71" t="s">
        <v>347</v>
      </c>
      <c r="B192" s="493">
        <v>0</v>
      </c>
      <c r="C192" s="493">
        <v>0</v>
      </c>
      <c r="D192" s="493">
        <v>0</v>
      </c>
      <c r="E192" s="493">
        <v>0</v>
      </c>
      <c r="F192" s="493">
        <f t="shared" si="8"/>
        <v>0</v>
      </c>
      <c r="G192" s="79">
        <v>0</v>
      </c>
      <c r="H192" s="79">
        <v>0</v>
      </c>
      <c r="I192" s="79">
        <v>0</v>
      </c>
      <c r="J192" s="79">
        <v>0</v>
      </c>
      <c r="K192" s="79">
        <v>0</v>
      </c>
      <c r="L192" s="79">
        <v>0</v>
      </c>
      <c r="M192" s="79">
        <v>0</v>
      </c>
      <c r="N192" s="79">
        <v>0</v>
      </c>
      <c r="O192" s="79">
        <v>0</v>
      </c>
      <c r="P192" s="79">
        <v>0</v>
      </c>
      <c r="Q192" s="79">
        <v>0</v>
      </c>
      <c r="R192" s="79">
        <v>0</v>
      </c>
      <c r="S192" s="79">
        <v>0</v>
      </c>
      <c r="T192" s="79">
        <v>0</v>
      </c>
      <c r="U192" s="79">
        <v>0</v>
      </c>
      <c r="V192" s="79">
        <v>0</v>
      </c>
      <c r="W192" s="79">
        <v>0</v>
      </c>
      <c r="X192" s="79">
        <v>0</v>
      </c>
      <c r="Y192" s="79">
        <v>0</v>
      </c>
      <c r="Z192" s="80">
        <f t="shared" si="9"/>
        <v>0</v>
      </c>
      <c r="AA192" s="66"/>
      <c r="AB192" s="66"/>
      <c r="AC192" s="66"/>
      <c r="AD192" s="66"/>
      <c r="AE192" s="66"/>
      <c r="AF192" s="66"/>
      <c r="AG192" s="66"/>
      <c r="AH192" s="66"/>
      <c r="AI192" s="66"/>
      <c r="AJ192" s="66"/>
      <c r="AK192" s="66"/>
      <c r="AL192" s="66"/>
      <c r="AM192" s="66"/>
    </row>
    <row r="193" spans="1:39" s="70" customFormat="1" ht="10.199999999999999">
      <c r="A193" s="71" t="s">
        <v>348</v>
      </c>
      <c r="B193" s="493">
        <v>0</v>
      </c>
      <c r="C193" s="493">
        <v>0</v>
      </c>
      <c r="D193" s="493">
        <v>0</v>
      </c>
      <c r="E193" s="493">
        <v>0</v>
      </c>
      <c r="F193" s="493">
        <f t="shared" si="8"/>
        <v>0</v>
      </c>
      <c r="G193" s="79">
        <v>0</v>
      </c>
      <c r="H193" s="79">
        <v>0</v>
      </c>
      <c r="I193" s="79">
        <v>0</v>
      </c>
      <c r="J193" s="79">
        <v>0</v>
      </c>
      <c r="K193" s="79">
        <v>0</v>
      </c>
      <c r="L193" s="79">
        <v>0</v>
      </c>
      <c r="M193" s="79">
        <v>0</v>
      </c>
      <c r="N193" s="79">
        <v>0</v>
      </c>
      <c r="O193" s="79">
        <v>0</v>
      </c>
      <c r="P193" s="79">
        <v>0</v>
      </c>
      <c r="Q193" s="79">
        <v>0</v>
      </c>
      <c r="R193" s="79">
        <v>0</v>
      </c>
      <c r="S193" s="79">
        <v>0</v>
      </c>
      <c r="T193" s="79">
        <v>0</v>
      </c>
      <c r="U193" s="79">
        <v>0</v>
      </c>
      <c r="V193" s="79">
        <v>0</v>
      </c>
      <c r="W193" s="79">
        <v>0</v>
      </c>
      <c r="X193" s="79">
        <v>0</v>
      </c>
      <c r="Y193" s="79">
        <v>0</v>
      </c>
      <c r="Z193" s="80">
        <f t="shared" si="9"/>
        <v>0</v>
      </c>
      <c r="AA193" s="66"/>
      <c r="AB193" s="66"/>
      <c r="AC193" s="66"/>
      <c r="AD193" s="66"/>
      <c r="AE193" s="66"/>
      <c r="AF193" s="66"/>
      <c r="AG193" s="66"/>
      <c r="AH193" s="66"/>
      <c r="AI193" s="66"/>
      <c r="AJ193" s="66"/>
      <c r="AK193" s="66"/>
      <c r="AL193" s="66"/>
      <c r="AM193" s="66"/>
    </row>
    <row r="194" spans="1:39" s="70" customFormat="1" ht="10.199999999999999">
      <c r="A194" s="71" t="s">
        <v>225</v>
      </c>
      <c r="B194" s="493">
        <f>SUMIF('Clasificación 09.2022'!D:D,'CA EF'!A194,'Clasificación 09.2022'!G:G)</f>
        <v>16638681</v>
      </c>
      <c r="C194" s="493">
        <v>0</v>
      </c>
      <c r="D194" s="493">
        <v>0</v>
      </c>
      <c r="E194" s="493">
        <v>0</v>
      </c>
      <c r="F194" s="493">
        <f t="shared" si="8"/>
        <v>16638681</v>
      </c>
      <c r="G194" s="201">
        <v>0</v>
      </c>
      <c r="H194" s="72">
        <v>0</v>
      </c>
      <c r="I194" s="201">
        <v>0</v>
      </c>
      <c r="J194" s="201">
        <v>0</v>
      </c>
      <c r="K194" s="201">
        <f>-F194</f>
        <v>-16638681</v>
      </c>
      <c r="L194" s="201">
        <v>0</v>
      </c>
      <c r="M194" s="201">
        <v>0</v>
      </c>
      <c r="N194" s="201">
        <v>0</v>
      </c>
      <c r="O194" s="201">
        <v>0</v>
      </c>
      <c r="P194" s="201">
        <v>0</v>
      </c>
      <c r="Q194" s="201">
        <v>0</v>
      </c>
      <c r="R194" s="201">
        <v>0</v>
      </c>
      <c r="S194" s="201">
        <v>0</v>
      </c>
      <c r="T194" s="201">
        <v>0</v>
      </c>
      <c r="U194" s="201">
        <v>0</v>
      </c>
      <c r="V194" s="201">
        <v>0</v>
      </c>
      <c r="W194" s="201">
        <v>0</v>
      </c>
      <c r="X194" s="201">
        <v>0</v>
      </c>
      <c r="Y194" s="201">
        <v>0</v>
      </c>
      <c r="Z194" s="80">
        <f t="shared" si="9"/>
        <v>0</v>
      </c>
      <c r="AA194" s="66"/>
      <c r="AB194" s="66"/>
      <c r="AC194" s="66"/>
      <c r="AD194" s="66"/>
      <c r="AE194" s="66"/>
      <c r="AF194" s="66"/>
      <c r="AG194" s="66"/>
      <c r="AH194" s="66"/>
      <c r="AI194" s="66"/>
      <c r="AJ194" s="66"/>
      <c r="AK194" s="66"/>
      <c r="AL194" s="66"/>
      <c r="AM194" s="66"/>
    </row>
    <row r="195" spans="1:39" s="70" customFormat="1" ht="10.199999999999999">
      <c r="A195" s="71" t="s">
        <v>349</v>
      </c>
      <c r="B195" s="493">
        <f>SUMIF('Clasificación 09.2022'!D:D,'CA EF'!A195,'Clasificación 09.2022'!G:G)</f>
        <v>0</v>
      </c>
      <c r="C195" s="493">
        <v>0</v>
      </c>
      <c r="D195" s="493">
        <v>0</v>
      </c>
      <c r="E195" s="493">
        <v>0</v>
      </c>
      <c r="F195" s="493">
        <f t="shared" si="8"/>
        <v>0</v>
      </c>
      <c r="G195" s="79">
        <v>0</v>
      </c>
      <c r="H195" s="72">
        <v>0</v>
      </c>
      <c r="I195" s="79">
        <f>-F195</f>
        <v>0</v>
      </c>
      <c r="J195" s="79">
        <v>0</v>
      </c>
      <c r="K195" s="79">
        <v>0</v>
      </c>
      <c r="L195" s="79">
        <v>0</v>
      </c>
      <c r="M195" s="79">
        <v>0</v>
      </c>
      <c r="N195" s="79">
        <v>0</v>
      </c>
      <c r="O195" s="79">
        <v>0</v>
      </c>
      <c r="P195" s="79">
        <v>0</v>
      </c>
      <c r="Q195" s="79">
        <v>0</v>
      </c>
      <c r="R195" s="79">
        <v>0</v>
      </c>
      <c r="S195" s="79">
        <v>0</v>
      </c>
      <c r="T195" s="79">
        <v>0</v>
      </c>
      <c r="U195" s="79">
        <v>0</v>
      </c>
      <c r="V195" s="79">
        <v>0</v>
      </c>
      <c r="W195" s="79">
        <v>0</v>
      </c>
      <c r="X195" s="79">
        <v>0</v>
      </c>
      <c r="Y195" s="79">
        <v>0</v>
      </c>
      <c r="Z195" s="80">
        <f t="shared" si="9"/>
        <v>0</v>
      </c>
      <c r="AA195" s="66"/>
      <c r="AB195" s="66"/>
      <c r="AC195" s="66"/>
      <c r="AD195" s="66"/>
      <c r="AE195" s="66"/>
      <c r="AF195" s="66"/>
      <c r="AG195" s="66"/>
      <c r="AH195" s="66"/>
      <c r="AI195" s="66"/>
      <c r="AJ195" s="66"/>
      <c r="AK195" s="66"/>
      <c r="AL195" s="66"/>
      <c r="AM195" s="66"/>
    </row>
    <row r="196" spans="1:39" s="70" customFormat="1" ht="10.199999999999999">
      <c r="A196" s="71" t="s">
        <v>345</v>
      </c>
      <c r="B196" s="493">
        <f>SUMIF('Clasificación 09.2022'!D:D,'CA EF'!A196,'Clasificación 09.2022'!G:G)</f>
        <v>9972009</v>
      </c>
      <c r="C196" s="493">
        <v>0</v>
      </c>
      <c r="D196" s="493">
        <v>0</v>
      </c>
      <c r="E196" s="493">
        <v>0</v>
      </c>
      <c r="F196" s="493">
        <f t="shared" si="8"/>
        <v>9972009</v>
      </c>
      <c r="G196" s="79">
        <v>0</v>
      </c>
      <c r="H196" s="72">
        <v>0</v>
      </c>
      <c r="I196" s="79">
        <v>0</v>
      </c>
      <c r="J196" s="79">
        <v>0</v>
      </c>
      <c r="K196" s="79">
        <f>-F196</f>
        <v>-9972009</v>
      </c>
      <c r="L196" s="79">
        <v>0</v>
      </c>
      <c r="M196" s="79">
        <v>0</v>
      </c>
      <c r="N196" s="79">
        <v>0</v>
      </c>
      <c r="O196" s="79">
        <v>0</v>
      </c>
      <c r="P196" s="79">
        <v>0</v>
      </c>
      <c r="Q196" s="79">
        <v>0</v>
      </c>
      <c r="R196" s="79">
        <v>0</v>
      </c>
      <c r="S196" s="79">
        <v>0</v>
      </c>
      <c r="T196" s="79">
        <v>0</v>
      </c>
      <c r="U196" s="79">
        <v>0</v>
      </c>
      <c r="V196" s="79">
        <v>0</v>
      </c>
      <c r="W196" s="79">
        <v>0</v>
      </c>
      <c r="X196" s="79">
        <v>0</v>
      </c>
      <c r="Y196" s="79">
        <v>0</v>
      </c>
      <c r="Z196" s="80">
        <f t="shared" si="9"/>
        <v>0</v>
      </c>
      <c r="AA196" s="66"/>
      <c r="AB196" s="66"/>
      <c r="AC196" s="66"/>
      <c r="AD196" s="66"/>
      <c r="AE196" s="66"/>
      <c r="AF196" s="66"/>
      <c r="AG196" s="66"/>
      <c r="AH196" s="66"/>
      <c r="AI196" s="66"/>
      <c r="AJ196" s="66"/>
      <c r="AK196" s="66"/>
      <c r="AL196" s="66"/>
      <c r="AM196" s="66"/>
    </row>
    <row r="197" spans="1:39" s="70" customFormat="1" ht="10.199999999999999">
      <c r="A197" s="71" t="s">
        <v>346</v>
      </c>
      <c r="B197" s="493">
        <f>SUMIF('Clasificación 09.2022'!D:D,'CA EF'!A197,'Clasificación 09.2022'!G:G)</f>
        <v>3157727</v>
      </c>
      <c r="C197" s="493">
        <v>0</v>
      </c>
      <c r="D197" s="493">
        <v>0</v>
      </c>
      <c r="E197" s="493">
        <v>0</v>
      </c>
      <c r="F197" s="493">
        <f t="shared" si="8"/>
        <v>3157727</v>
      </c>
      <c r="G197" s="79">
        <v>0</v>
      </c>
      <c r="H197" s="72">
        <v>0</v>
      </c>
      <c r="I197" s="79">
        <v>0</v>
      </c>
      <c r="J197" s="79">
        <v>0</v>
      </c>
      <c r="K197" s="79">
        <f>-F197</f>
        <v>-3157727</v>
      </c>
      <c r="L197" s="79">
        <v>0</v>
      </c>
      <c r="M197" s="79">
        <v>0</v>
      </c>
      <c r="N197" s="79">
        <v>0</v>
      </c>
      <c r="O197" s="79">
        <v>0</v>
      </c>
      <c r="P197" s="79">
        <v>0</v>
      </c>
      <c r="Q197" s="79">
        <v>0</v>
      </c>
      <c r="R197" s="79">
        <v>0</v>
      </c>
      <c r="S197" s="79">
        <v>0</v>
      </c>
      <c r="T197" s="79">
        <v>0</v>
      </c>
      <c r="U197" s="79">
        <v>0</v>
      </c>
      <c r="V197" s="79">
        <v>0</v>
      </c>
      <c r="W197" s="79">
        <v>0</v>
      </c>
      <c r="X197" s="79">
        <v>0</v>
      </c>
      <c r="Y197" s="79">
        <v>0</v>
      </c>
      <c r="Z197" s="80">
        <f t="shared" ref="Z197:Z208" si="12">SUM(F197:Y197)</f>
        <v>0</v>
      </c>
      <c r="AA197" s="66"/>
      <c r="AB197" s="66"/>
      <c r="AC197" s="66"/>
      <c r="AD197" s="66"/>
      <c r="AE197" s="66"/>
      <c r="AF197" s="66"/>
      <c r="AG197" s="66"/>
      <c r="AH197" s="66"/>
      <c r="AI197" s="66"/>
      <c r="AJ197" s="66"/>
      <c r="AK197" s="66"/>
      <c r="AL197" s="66"/>
      <c r="AM197" s="66"/>
    </row>
    <row r="198" spans="1:39" s="70" customFormat="1" ht="10.199999999999999">
      <c r="A198" s="71" t="s">
        <v>979</v>
      </c>
      <c r="B198" s="493">
        <f>SUMIF('Clasificación 09.2022'!D:D,'CA EF'!A198,'Clasificación 09.2022'!G:G)</f>
        <v>0</v>
      </c>
      <c r="C198" s="493">
        <v>0</v>
      </c>
      <c r="D198" s="493">
        <v>0</v>
      </c>
      <c r="E198" s="493">
        <v>0</v>
      </c>
      <c r="F198" s="493">
        <f t="shared" si="8"/>
        <v>0</v>
      </c>
      <c r="G198" s="79">
        <v>0</v>
      </c>
      <c r="H198" s="72">
        <v>0</v>
      </c>
      <c r="I198" s="79">
        <v>0</v>
      </c>
      <c r="J198" s="79">
        <v>0</v>
      </c>
      <c r="K198" s="79">
        <f>-F198</f>
        <v>0</v>
      </c>
      <c r="L198" s="79">
        <v>0</v>
      </c>
      <c r="M198" s="79">
        <v>0</v>
      </c>
      <c r="N198" s="79">
        <v>0</v>
      </c>
      <c r="O198" s="79">
        <v>0</v>
      </c>
      <c r="P198" s="79">
        <v>0</v>
      </c>
      <c r="Q198" s="79">
        <v>0</v>
      </c>
      <c r="R198" s="79">
        <v>0</v>
      </c>
      <c r="S198" s="79">
        <v>0</v>
      </c>
      <c r="T198" s="79">
        <v>0</v>
      </c>
      <c r="U198" s="79">
        <v>0</v>
      </c>
      <c r="V198" s="79">
        <v>0</v>
      </c>
      <c r="W198" s="79">
        <v>0</v>
      </c>
      <c r="X198" s="79">
        <v>0</v>
      </c>
      <c r="Y198" s="79">
        <v>0</v>
      </c>
      <c r="Z198" s="80">
        <f t="shared" si="12"/>
        <v>0</v>
      </c>
      <c r="AA198" s="66"/>
      <c r="AB198" s="66"/>
      <c r="AC198" s="66"/>
      <c r="AD198" s="66"/>
      <c r="AE198" s="66"/>
      <c r="AF198" s="66"/>
      <c r="AG198" s="66"/>
      <c r="AH198" s="66"/>
      <c r="AI198" s="66"/>
      <c r="AJ198" s="66"/>
      <c r="AK198" s="66"/>
      <c r="AL198" s="66"/>
      <c r="AM198" s="66"/>
    </row>
    <row r="199" spans="1:39" s="70" customFormat="1" ht="10.199999999999999">
      <c r="A199" s="71" t="s">
        <v>980</v>
      </c>
      <c r="B199" s="493">
        <v>0</v>
      </c>
      <c r="C199" s="493">
        <v>0</v>
      </c>
      <c r="D199" s="493">
        <v>0</v>
      </c>
      <c r="E199" s="493">
        <v>0</v>
      </c>
      <c r="F199" s="493">
        <f t="shared" si="8"/>
        <v>0</v>
      </c>
      <c r="G199" s="201">
        <v>0</v>
      </c>
      <c r="H199" s="72">
        <v>0</v>
      </c>
      <c r="I199" s="201">
        <v>0</v>
      </c>
      <c r="J199" s="201">
        <v>0</v>
      </c>
      <c r="K199" s="201">
        <v>0</v>
      </c>
      <c r="L199" s="201">
        <v>0</v>
      </c>
      <c r="M199" s="201">
        <v>0</v>
      </c>
      <c r="N199" s="79">
        <v>0</v>
      </c>
      <c r="O199" s="201">
        <v>0</v>
      </c>
      <c r="P199" s="201">
        <v>0</v>
      </c>
      <c r="Q199" s="201">
        <v>0</v>
      </c>
      <c r="R199" s="201">
        <v>0</v>
      </c>
      <c r="S199" s="201">
        <v>0</v>
      </c>
      <c r="T199" s="201">
        <v>0</v>
      </c>
      <c r="U199" s="201">
        <v>0</v>
      </c>
      <c r="V199" s="201">
        <v>0</v>
      </c>
      <c r="W199" s="201">
        <v>0</v>
      </c>
      <c r="X199" s="201">
        <v>0</v>
      </c>
      <c r="Y199" s="201">
        <v>0</v>
      </c>
      <c r="Z199" s="80">
        <f t="shared" si="12"/>
        <v>0</v>
      </c>
      <c r="AA199" s="66"/>
      <c r="AB199" s="66"/>
      <c r="AC199" s="66"/>
      <c r="AD199" s="66"/>
      <c r="AE199" s="66"/>
      <c r="AF199" s="66"/>
      <c r="AG199" s="66"/>
      <c r="AH199" s="66"/>
      <c r="AI199" s="66"/>
      <c r="AJ199" s="66"/>
      <c r="AK199" s="66"/>
      <c r="AL199" s="66"/>
      <c r="AM199" s="66"/>
    </row>
    <row r="200" spans="1:39" s="70" customFormat="1" ht="10.199999999999999">
      <c r="A200" s="71" t="s">
        <v>994</v>
      </c>
      <c r="B200" s="493">
        <f>SUMIF('Clasificación 09.2022'!D:D,'CA EF'!A200,'Clasificación 09.2022'!G:G)</f>
        <v>0</v>
      </c>
      <c r="C200" s="493">
        <v>0</v>
      </c>
      <c r="D200" s="495">
        <v>0</v>
      </c>
      <c r="E200" s="493">
        <v>0</v>
      </c>
      <c r="F200" s="493">
        <f t="shared" si="8"/>
        <v>0</v>
      </c>
      <c r="G200" s="79">
        <v>0</v>
      </c>
      <c r="H200" s="72">
        <v>0</v>
      </c>
      <c r="I200" s="79">
        <v>0</v>
      </c>
      <c r="J200" s="79">
        <v>0</v>
      </c>
      <c r="K200" s="79">
        <f>-F200</f>
        <v>0</v>
      </c>
      <c r="L200" s="79">
        <v>0</v>
      </c>
      <c r="M200" s="79">
        <v>0</v>
      </c>
      <c r="N200" s="79">
        <v>0</v>
      </c>
      <c r="O200" s="79">
        <v>0</v>
      </c>
      <c r="P200" s="79">
        <v>0</v>
      </c>
      <c r="Q200" s="79">
        <v>0</v>
      </c>
      <c r="R200" s="79">
        <v>0</v>
      </c>
      <c r="S200" s="79">
        <v>0</v>
      </c>
      <c r="T200" s="79">
        <v>0</v>
      </c>
      <c r="U200" s="79">
        <v>0</v>
      </c>
      <c r="V200" s="79">
        <v>0</v>
      </c>
      <c r="W200" s="79">
        <v>0</v>
      </c>
      <c r="X200" s="79">
        <v>0</v>
      </c>
      <c r="Y200" s="79">
        <v>0</v>
      </c>
      <c r="Z200" s="80">
        <f t="shared" si="12"/>
        <v>0</v>
      </c>
      <c r="AA200" s="66"/>
      <c r="AB200" s="66"/>
      <c r="AC200" s="66"/>
      <c r="AD200" s="66"/>
      <c r="AE200" s="66"/>
      <c r="AF200" s="66"/>
      <c r="AG200" s="66"/>
      <c r="AH200" s="66"/>
      <c r="AI200" s="66"/>
      <c r="AJ200" s="66"/>
      <c r="AK200" s="66"/>
      <c r="AL200" s="66"/>
      <c r="AM200" s="66"/>
    </row>
    <row r="201" spans="1:39" s="70" customFormat="1" ht="10.199999999999999">
      <c r="A201" s="71" t="s">
        <v>1073</v>
      </c>
      <c r="B201" s="493">
        <f>SUMIF('Clasificación 09.2022'!D:D,'CA EF'!A201,'Clasificación 09.2022'!G:G)</f>
        <v>10853687</v>
      </c>
      <c r="C201" s="493">
        <v>0</v>
      </c>
      <c r="D201" s="495">
        <v>0</v>
      </c>
      <c r="E201" s="493">
        <v>0</v>
      </c>
      <c r="F201" s="493">
        <f t="shared" si="8"/>
        <v>10853687</v>
      </c>
      <c r="G201" s="79">
        <v>0</v>
      </c>
      <c r="H201" s="72">
        <v>0</v>
      </c>
      <c r="I201" s="79">
        <v>0</v>
      </c>
      <c r="J201" s="79">
        <v>0</v>
      </c>
      <c r="K201" s="79">
        <f>-F201</f>
        <v>-10853687</v>
      </c>
      <c r="L201" s="79">
        <v>0</v>
      </c>
      <c r="M201" s="79">
        <v>0</v>
      </c>
      <c r="N201" s="79">
        <v>0</v>
      </c>
      <c r="O201" s="79">
        <v>0</v>
      </c>
      <c r="P201" s="79">
        <v>0</v>
      </c>
      <c r="Q201" s="79">
        <v>0</v>
      </c>
      <c r="R201" s="79">
        <v>0</v>
      </c>
      <c r="S201" s="79">
        <v>0</v>
      </c>
      <c r="T201" s="79">
        <v>0</v>
      </c>
      <c r="U201" s="79">
        <v>0</v>
      </c>
      <c r="V201" s="79">
        <v>0</v>
      </c>
      <c r="W201" s="79">
        <v>0</v>
      </c>
      <c r="X201" s="79">
        <v>0</v>
      </c>
      <c r="Y201" s="79">
        <v>0</v>
      </c>
      <c r="Z201" s="80">
        <f t="shared" si="12"/>
        <v>0</v>
      </c>
      <c r="AA201" s="66"/>
      <c r="AB201" s="66"/>
      <c r="AC201" s="66"/>
      <c r="AD201" s="66"/>
      <c r="AE201" s="66"/>
      <c r="AF201" s="66"/>
      <c r="AG201" s="66"/>
      <c r="AH201" s="66"/>
      <c r="AI201" s="66"/>
      <c r="AJ201" s="66"/>
      <c r="AK201" s="66"/>
      <c r="AL201" s="66"/>
      <c r="AM201" s="66"/>
    </row>
    <row r="202" spans="1:39" s="70" customFormat="1" ht="10.199999999999999">
      <c r="A202" s="13" t="s">
        <v>1107</v>
      </c>
      <c r="B202" s="493">
        <v>0</v>
      </c>
      <c r="C202" s="493">
        <v>0</v>
      </c>
      <c r="D202" s="495">
        <v>0</v>
      </c>
      <c r="E202" s="493">
        <v>0</v>
      </c>
      <c r="F202" s="493">
        <f t="shared" si="8"/>
        <v>0</v>
      </c>
      <c r="G202" s="79">
        <v>0</v>
      </c>
      <c r="H202" s="72">
        <v>0</v>
      </c>
      <c r="I202" s="79">
        <v>0</v>
      </c>
      <c r="J202" s="79">
        <v>0</v>
      </c>
      <c r="K202" s="79">
        <v>0</v>
      </c>
      <c r="L202" s="79">
        <v>0</v>
      </c>
      <c r="M202" s="79">
        <v>0</v>
      </c>
      <c r="N202" s="79">
        <v>0</v>
      </c>
      <c r="O202" s="79">
        <v>0</v>
      </c>
      <c r="P202" s="79">
        <v>0</v>
      </c>
      <c r="Q202" s="79">
        <v>0</v>
      </c>
      <c r="R202" s="79">
        <v>0</v>
      </c>
      <c r="S202" s="79">
        <v>0</v>
      </c>
      <c r="T202" s="79">
        <v>0</v>
      </c>
      <c r="U202" s="79">
        <v>0</v>
      </c>
      <c r="V202" s="79">
        <v>0</v>
      </c>
      <c r="W202" s="79">
        <v>0</v>
      </c>
      <c r="X202" s="79">
        <v>0</v>
      </c>
      <c r="Y202" s="79">
        <v>0</v>
      </c>
      <c r="Z202" s="80">
        <f t="shared" si="12"/>
        <v>0</v>
      </c>
      <c r="AA202" s="66"/>
      <c r="AB202" s="66"/>
      <c r="AC202" s="66"/>
      <c r="AD202" s="66"/>
      <c r="AE202" s="66"/>
      <c r="AF202" s="66"/>
      <c r="AG202" s="66"/>
      <c r="AH202" s="66"/>
      <c r="AI202" s="66"/>
      <c r="AJ202" s="66"/>
      <c r="AK202" s="66"/>
      <c r="AL202" s="66"/>
      <c r="AM202" s="66"/>
    </row>
    <row r="203" spans="1:39" s="70" customFormat="1" ht="10.199999999999999">
      <c r="A203" s="71" t="s">
        <v>1108</v>
      </c>
      <c r="B203" s="493">
        <f>SUMIF('Clasificación 09.2022'!D:D,'CA EF'!A203,'Clasificación 09.2022'!G:G)</f>
        <v>4140935</v>
      </c>
      <c r="C203" s="493">
        <v>0</v>
      </c>
      <c r="D203" s="495">
        <v>0</v>
      </c>
      <c r="E203" s="493">
        <v>0</v>
      </c>
      <c r="F203" s="493">
        <f t="shared" si="8"/>
        <v>4140935</v>
      </c>
      <c r="G203" s="79">
        <v>0</v>
      </c>
      <c r="H203" s="72">
        <v>0</v>
      </c>
      <c r="I203" s="79">
        <v>0</v>
      </c>
      <c r="J203" s="79">
        <v>0</v>
      </c>
      <c r="K203" s="79">
        <v>0</v>
      </c>
      <c r="L203" s="79">
        <v>0</v>
      </c>
      <c r="M203" s="79">
        <v>0</v>
      </c>
      <c r="N203" s="201">
        <f>-F203</f>
        <v>-4140935</v>
      </c>
      <c r="O203" s="79">
        <v>0</v>
      </c>
      <c r="P203" s="79">
        <v>0</v>
      </c>
      <c r="Q203" s="79">
        <v>0</v>
      </c>
      <c r="R203" s="79">
        <v>0</v>
      </c>
      <c r="S203" s="79">
        <v>0</v>
      </c>
      <c r="T203" s="79">
        <v>0</v>
      </c>
      <c r="U203" s="79">
        <v>0</v>
      </c>
      <c r="V203" s="79">
        <v>0</v>
      </c>
      <c r="W203" s="79">
        <v>0</v>
      </c>
      <c r="X203" s="79">
        <v>0</v>
      </c>
      <c r="Y203" s="79">
        <v>0</v>
      </c>
      <c r="Z203" s="80">
        <f t="shared" si="12"/>
        <v>0</v>
      </c>
      <c r="AA203" s="66"/>
      <c r="AB203" s="66"/>
      <c r="AC203" s="66"/>
      <c r="AD203" s="66"/>
      <c r="AE203" s="66"/>
      <c r="AF203" s="66"/>
      <c r="AG203" s="66"/>
      <c r="AH203" s="66"/>
      <c r="AI203" s="66"/>
      <c r="AJ203" s="66"/>
      <c r="AK203" s="66"/>
      <c r="AL203" s="66"/>
      <c r="AM203" s="66"/>
    </row>
    <row r="204" spans="1:39" s="70" customFormat="1" ht="10.199999999999999">
      <c r="A204" s="71" t="s">
        <v>984</v>
      </c>
      <c r="B204" s="493">
        <v>0</v>
      </c>
      <c r="C204" s="493">
        <v>0</v>
      </c>
      <c r="D204" s="495">
        <v>0</v>
      </c>
      <c r="E204" s="493">
        <v>0</v>
      </c>
      <c r="F204" s="493">
        <f t="shared" si="8"/>
        <v>0</v>
      </c>
      <c r="G204" s="79">
        <v>0</v>
      </c>
      <c r="H204" s="72">
        <v>0</v>
      </c>
      <c r="I204" s="79">
        <v>0</v>
      </c>
      <c r="J204" s="79">
        <v>0</v>
      </c>
      <c r="K204" s="79">
        <v>0</v>
      </c>
      <c r="L204" s="79">
        <v>0</v>
      </c>
      <c r="M204" s="79">
        <v>0</v>
      </c>
      <c r="N204" s="79">
        <v>0</v>
      </c>
      <c r="O204" s="79">
        <v>0</v>
      </c>
      <c r="P204" s="79">
        <v>0</v>
      </c>
      <c r="Q204" s="79">
        <v>0</v>
      </c>
      <c r="R204" s="79">
        <v>0</v>
      </c>
      <c r="S204" s="79">
        <v>0</v>
      </c>
      <c r="T204" s="79">
        <v>0</v>
      </c>
      <c r="U204" s="79">
        <v>0</v>
      </c>
      <c r="V204" s="79">
        <v>0</v>
      </c>
      <c r="W204" s="79">
        <v>0</v>
      </c>
      <c r="X204" s="79">
        <v>0</v>
      </c>
      <c r="Y204" s="79">
        <v>0</v>
      </c>
      <c r="Z204" s="80">
        <f t="shared" si="12"/>
        <v>0</v>
      </c>
      <c r="AA204" s="66"/>
      <c r="AB204" s="66"/>
      <c r="AC204" s="66"/>
      <c r="AD204" s="66"/>
      <c r="AE204" s="66"/>
      <c r="AF204" s="66"/>
      <c r="AG204" s="66"/>
      <c r="AH204" s="66"/>
      <c r="AI204" s="66"/>
      <c r="AJ204" s="66"/>
      <c r="AK204" s="66"/>
      <c r="AL204" s="66"/>
      <c r="AM204" s="66"/>
    </row>
    <row r="205" spans="1:39" s="70" customFormat="1" ht="10.199999999999999">
      <c r="A205" s="71" t="s">
        <v>984</v>
      </c>
      <c r="B205" s="493">
        <f>SUMIF('Clasificación 09.2022'!D:D,'CA EF'!A205,'Clasificación 09.2022'!G:G)</f>
        <v>0</v>
      </c>
      <c r="C205" s="493">
        <v>0</v>
      </c>
      <c r="D205" s="493">
        <v>0</v>
      </c>
      <c r="E205" s="493">
        <v>0</v>
      </c>
      <c r="F205" s="493">
        <f t="shared" si="8"/>
        <v>0</v>
      </c>
      <c r="G205" s="79">
        <v>0</v>
      </c>
      <c r="H205" s="72">
        <v>0</v>
      </c>
      <c r="I205" s="79">
        <f>-F205</f>
        <v>0</v>
      </c>
      <c r="J205" s="79">
        <v>0</v>
      </c>
      <c r="K205" s="79">
        <v>0</v>
      </c>
      <c r="L205" s="79">
        <v>0</v>
      </c>
      <c r="M205" s="79">
        <v>0</v>
      </c>
      <c r="N205" s="79">
        <v>0</v>
      </c>
      <c r="O205" s="79">
        <v>0</v>
      </c>
      <c r="P205" s="79">
        <v>0</v>
      </c>
      <c r="Q205" s="79">
        <v>0</v>
      </c>
      <c r="R205" s="79">
        <v>0</v>
      </c>
      <c r="S205" s="79">
        <v>0</v>
      </c>
      <c r="T205" s="79">
        <v>0</v>
      </c>
      <c r="U205" s="79">
        <v>0</v>
      </c>
      <c r="V205" s="79">
        <v>0</v>
      </c>
      <c r="W205" s="79">
        <v>0</v>
      </c>
      <c r="X205" s="79">
        <v>0</v>
      </c>
      <c r="Y205" s="79">
        <v>0</v>
      </c>
      <c r="Z205" s="80">
        <f t="shared" si="12"/>
        <v>0</v>
      </c>
      <c r="AA205" s="66"/>
      <c r="AB205" s="66"/>
      <c r="AC205" s="66"/>
      <c r="AD205" s="66"/>
      <c r="AE205" s="66"/>
      <c r="AF205" s="66"/>
      <c r="AG205" s="66"/>
      <c r="AH205" s="66"/>
      <c r="AI205" s="66"/>
      <c r="AJ205" s="66"/>
      <c r="AK205" s="66"/>
      <c r="AL205" s="66"/>
      <c r="AM205" s="66"/>
    </row>
    <row r="206" spans="1:39" s="70" customFormat="1" ht="10.199999999999999">
      <c r="A206" s="71" t="s">
        <v>984</v>
      </c>
      <c r="B206" s="493">
        <f>SUMIF('Clasificación 09.2022'!D:D,'CA EF'!A206,'Clasificación 09.2022'!G:G)</f>
        <v>0</v>
      </c>
      <c r="C206" s="493">
        <v>0</v>
      </c>
      <c r="D206" s="493">
        <v>0</v>
      </c>
      <c r="E206" s="493">
        <v>0</v>
      </c>
      <c r="F206" s="493">
        <f t="shared" si="8"/>
        <v>0</v>
      </c>
      <c r="G206" s="201">
        <v>0</v>
      </c>
      <c r="H206" s="72">
        <v>0</v>
      </c>
      <c r="I206" s="201">
        <f>-F206</f>
        <v>0</v>
      </c>
      <c r="J206" s="201">
        <v>0</v>
      </c>
      <c r="K206" s="201">
        <v>0</v>
      </c>
      <c r="L206" s="201">
        <v>0</v>
      </c>
      <c r="M206" s="201">
        <v>0</v>
      </c>
      <c r="N206" s="201">
        <v>0</v>
      </c>
      <c r="O206" s="201">
        <v>0</v>
      </c>
      <c r="P206" s="201">
        <v>0</v>
      </c>
      <c r="Q206" s="201">
        <v>0</v>
      </c>
      <c r="R206" s="201">
        <v>0</v>
      </c>
      <c r="S206" s="201">
        <v>0</v>
      </c>
      <c r="T206" s="201">
        <v>0</v>
      </c>
      <c r="U206" s="201">
        <v>0</v>
      </c>
      <c r="V206" s="201">
        <v>0</v>
      </c>
      <c r="W206" s="201">
        <v>0</v>
      </c>
      <c r="X206" s="201">
        <v>0</v>
      </c>
      <c r="Y206" s="201">
        <v>0</v>
      </c>
      <c r="Z206" s="80">
        <f t="shared" si="12"/>
        <v>0</v>
      </c>
      <c r="AA206" s="66"/>
      <c r="AB206" s="66"/>
      <c r="AC206" s="66"/>
      <c r="AD206" s="66"/>
      <c r="AE206" s="66"/>
      <c r="AF206" s="66"/>
      <c r="AG206" s="66"/>
      <c r="AH206" s="66"/>
      <c r="AI206" s="66"/>
      <c r="AJ206" s="66"/>
      <c r="AK206" s="66"/>
      <c r="AL206" s="66"/>
      <c r="AM206" s="66"/>
    </row>
    <row r="207" spans="1:39" s="70" customFormat="1" ht="10.199999999999999">
      <c r="A207" s="71" t="s">
        <v>984</v>
      </c>
      <c r="B207" s="493">
        <v>0</v>
      </c>
      <c r="C207" s="493">
        <v>0</v>
      </c>
      <c r="D207" s="495">
        <v>0</v>
      </c>
      <c r="E207" s="493">
        <v>0</v>
      </c>
      <c r="F207" s="493">
        <f t="shared" si="8"/>
        <v>0</v>
      </c>
      <c r="G207" s="79">
        <v>0</v>
      </c>
      <c r="H207" s="72">
        <v>0</v>
      </c>
      <c r="I207" s="79">
        <v>0</v>
      </c>
      <c r="J207" s="79">
        <v>0</v>
      </c>
      <c r="K207" s="79">
        <v>0</v>
      </c>
      <c r="L207" s="79">
        <v>0</v>
      </c>
      <c r="M207" s="79">
        <v>0</v>
      </c>
      <c r="N207" s="79">
        <v>0</v>
      </c>
      <c r="O207" s="79">
        <v>0</v>
      </c>
      <c r="P207" s="79">
        <v>0</v>
      </c>
      <c r="Q207" s="79">
        <v>0</v>
      </c>
      <c r="R207" s="79">
        <v>0</v>
      </c>
      <c r="S207" s="79">
        <v>0</v>
      </c>
      <c r="T207" s="79">
        <v>0</v>
      </c>
      <c r="U207" s="79">
        <v>0</v>
      </c>
      <c r="V207" s="79">
        <v>0</v>
      </c>
      <c r="W207" s="79">
        <v>0</v>
      </c>
      <c r="X207" s="79">
        <v>0</v>
      </c>
      <c r="Y207" s="79">
        <v>0</v>
      </c>
      <c r="Z207" s="80">
        <f t="shared" si="12"/>
        <v>0</v>
      </c>
      <c r="AA207" s="66"/>
      <c r="AB207" s="66"/>
      <c r="AC207" s="66"/>
      <c r="AD207" s="66"/>
      <c r="AE207" s="66"/>
      <c r="AF207" s="66"/>
      <c r="AG207" s="66"/>
      <c r="AH207" s="66"/>
      <c r="AI207" s="66"/>
      <c r="AJ207" s="66"/>
      <c r="AK207" s="66"/>
      <c r="AL207" s="66"/>
      <c r="AM207" s="66"/>
    </row>
    <row r="208" spans="1:39" s="70" customFormat="1" ht="10.199999999999999">
      <c r="A208" s="71" t="s">
        <v>985</v>
      </c>
      <c r="B208" s="493">
        <f>SUMIF('Clasificación 09.2022'!D:D,'CA EF'!A208,'Clasificación 09.2022'!G:G)</f>
        <v>482</v>
      </c>
      <c r="C208" s="493">
        <v>0</v>
      </c>
      <c r="D208" s="493">
        <v>0</v>
      </c>
      <c r="E208" s="493">
        <v>0</v>
      </c>
      <c r="F208" s="493">
        <f t="shared" si="8"/>
        <v>482</v>
      </c>
      <c r="G208" s="79">
        <v>0</v>
      </c>
      <c r="H208" s="72">
        <v>0</v>
      </c>
      <c r="I208" s="79">
        <v>0</v>
      </c>
      <c r="J208" s="79">
        <v>0</v>
      </c>
      <c r="K208" s="79">
        <f>-F208</f>
        <v>-482</v>
      </c>
      <c r="L208" s="79">
        <v>0</v>
      </c>
      <c r="M208" s="79">
        <v>0</v>
      </c>
      <c r="N208" s="79">
        <v>0</v>
      </c>
      <c r="O208" s="79">
        <v>0</v>
      </c>
      <c r="P208" s="79">
        <v>0</v>
      </c>
      <c r="Q208" s="79">
        <v>0</v>
      </c>
      <c r="R208" s="79">
        <v>0</v>
      </c>
      <c r="S208" s="79">
        <v>0</v>
      </c>
      <c r="T208" s="79">
        <v>0</v>
      </c>
      <c r="U208" s="79">
        <v>0</v>
      </c>
      <c r="V208" s="79">
        <v>0</v>
      </c>
      <c r="W208" s="79">
        <v>0</v>
      </c>
      <c r="X208" s="79">
        <v>0</v>
      </c>
      <c r="Y208" s="79">
        <v>0</v>
      </c>
      <c r="Z208" s="80">
        <f t="shared" si="12"/>
        <v>0</v>
      </c>
      <c r="AA208" s="66"/>
      <c r="AB208" s="66"/>
      <c r="AC208" s="66"/>
      <c r="AD208" s="66"/>
      <c r="AE208" s="66"/>
      <c r="AF208" s="66"/>
      <c r="AG208" s="66"/>
      <c r="AH208" s="66"/>
      <c r="AI208" s="66"/>
      <c r="AJ208" s="66"/>
      <c r="AK208" s="66"/>
      <c r="AL208" s="66"/>
      <c r="AM208" s="66"/>
    </row>
    <row r="209" spans="1:39" s="20" customFormat="1" ht="10.199999999999999">
      <c r="A209" s="29" t="s">
        <v>112</v>
      </c>
      <c r="B209" s="498">
        <f>SUM(B123:B208)</f>
        <v>2094770179</v>
      </c>
      <c r="C209" s="496"/>
      <c r="D209" s="496"/>
      <c r="E209" s="498"/>
      <c r="F209" s="499"/>
      <c r="G209" s="199"/>
      <c r="H209" s="199"/>
      <c r="I209" s="199"/>
      <c r="J209" s="199"/>
      <c r="K209" s="199"/>
      <c r="L209" s="199"/>
      <c r="M209" s="199"/>
      <c r="N209" s="199"/>
      <c r="O209" s="199"/>
      <c r="P209" s="199"/>
      <c r="Q209" s="199"/>
      <c r="R209" s="199"/>
      <c r="S209" s="199"/>
      <c r="T209" s="199"/>
      <c r="U209" s="199"/>
      <c r="V209" s="199"/>
      <c r="W209" s="199"/>
      <c r="X209" s="199"/>
      <c r="Y209" s="199"/>
      <c r="Z209" s="33"/>
      <c r="AA209" s="21"/>
      <c r="AB209" s="21"/>
      <c r="AC209" s="21"/>
      <c r="AD209" s="21"/>
      <c r="AE209" s="21"/>
      <c r="AF209" s="21"/>
      <c r="AG209" s="21"/>
      <c r="AH209" s="21"/>
      <c r="AI209" s="21"/>
      <c r="AJ209" s="21"/>
      <c r="AK209" s="21"/>
      <c r="AL209" s="21"/>
      <c r="AM209" s="21"/>
    </row>
    <row r="210" spans="1:39" s="41" customFormat="1" ht="10.199999999999999">
      <c r="A210" s="30" t="s">
        <v>152</v>
      </c>
      <c r="B210" s="500">
        <f>+B121-B209</f>
        <v>-548198500</v>
      </c>
      <c r="C210" s="497"/>
      <c r="D210" s="497">
        <f>+B210</f>
        <v>-548198500</v>
      </c>
      <c r="E210" s="500">
        <f>+E121-E209</f>
        <v>0</v>
      </c>
      <c r="F210" s="497">
        <f>B210+C210-D210-E210</f>
        <v>0</v>
      </c>
      <c r="G210" s="28"/>
      <c r="H210" s="28"/>
      <c r="I210" s="28"/>
      <c r="J210" s="28"/>
      <c r="K210" s="28"/>
      <c r="L210" s="28"/>
      <c r="M210" s="28"/>
      <c r="N210" s="28"/>
      <c r="O210" s="28"/>
      <c r="P210" s="28"/>
      <c r="Q210" s="28"/>
      <c r="R210" s="28"/>
      <c r="S210" s="28"/>
      <c r="T210" s="28"/>
      <c r="U210" s="28"/>
      <c r="V210" s="28"/>
      <c r="W210" s="28"/>
      <c r="X210" s="28"/>
      <c r="Y210" s="28"/>
      <c r="Z210" s="27"/>
      <c r="AA210" s="40"/>
      <c r="AB210" s="40"/>
      <c r="AC210" s="40"/>
      <c r="AD210" s="40"/>
      <c r="AE210" s="40"/>
      <c r="AF210" s="40"/>
      <c r="AG210" s="40"/>
      <c r="AH210" s="40"/>
      <c r="AI210" s="40"/>
      <c r="AJ210" s="40"/>
      <c r="AK210" s="40"/>
      <c r="AL210" s="40"/>
      <c r="AM210" s="40"/>
    </row>
    <row r="211" spans="1:39" s="70" customFormat="1" ht="10.8" thickBot="1">
      <c r="A211" s="37" t="s">
        <v>39</v>
      </c>
      <c r="B211" s="501">
        <f>+B90-B210</f>
        <v>0</v>
      </c>
      <c r="C211" s="501">
        <f>SUM(C6:C210)</f>
        <v>236738703</v>
      </c>
      <c r="D211" s="501">
        <f>SUM(D6:D210)</f>
        <v>236738703</v>
      </c>
      <c r="E211" s="501">
        <f>+E90-E210</f>
        <v>-118887546</v>
      </c>
      <c r="F211" s="501">
        <f>SUM(F5:F210)</f>
        <v>0</v>
      </c>
      <c r="G211" s="507">
        <f>SUM(G6:G208)</f>
        <v>1246827361</v>
      </c>
      <c r="H211" s="507">
        <f t="shared" ref="H211:Y211" si="13">SUM(H6:H208)</f>
        <v>-2381149963</v>
      </c>
      <c r="I211" s="507">
        <f t="shared" si="13"/>
        <v>0</v>
      </c>
      <c r="J211" s="507">
        <f t="shared" si="13"/>
        <v>-602188985</v>
      </c>
      <c r="K211" s="507">
        <f t="shared" si="13"/>
        <v>-1258099359</v>
      </c>
      <c r="L211" s="507">
        <f t="shared" si="13"/>
        <v>0</v>
      </c>
      <c r="M211" s="507">
        <f t="shared" si="13"/>
        <v>0</v>
      </c>
      <c r="N211" s="507">
        <f t="shared" si="13"/>
        <v>-241661747</v>
      </c>
      <c r="O211" s="507">
        <f t="shared" si="13"/>
        <v>0</v>
      </c>
      <c r="P211" s="507">
        <f t="shared" si="13"/>
        <v>0</v>
      </c>
      <c r="Q211" s="507">
        <f t="shared" si="13"/>
        <v>0</v>
      </c>
      <c r="R211" s="507">
        <f t="shared" si="13"/>
        <v>0</v>
      </c>
      <c r="S211" s="507">
        <f t="shared" si="13"/>
        <v>0</v>
      </c>
      <c r="T211" s="507">
        <f t="shared" si="13"/>
        <v>0</v>
      </c>
      <c r="U211" s="507">
        <f t="shared" si="13"/>
        <v>3500000000</v>
      </c>
      <c r="V211" s="507">
        <f t="shared" si="13"/>
        <v>0</v>
      </c>
      <c r="W211" s="507">
        <f t="shared" si="13"/>
        <v>0</v>
      </c>
      <c r="X211" s="507">
        <f t="shared" si="13"/>
        <v>0</v>
      </c>
      <c r="Y211" s="507">
        <f t="shared" si="13"/>
        <v>0</v>
      </c>
      <c r="Z211" s="507">
        <f>SUM(Z6:Z206)</f>
        <v>263727307</v>
      </c>
      <c r="AA211" s="66"/>
      <c r="AB211" s="66"/>
      <c r="AC211" s="66"/>
      <c r="AD211" s="66"/>
      <c r="AE211" s="66"/>
      <c r="AF211" s="66"/>
      <c r="AG211" s="66"/>
      <c r="AH211" s="66"/>
      <c r="AI211" s="66"/>
      <c r="AJ211" s="66"/>
      <c r="AK211" s="66"/>
      <c r="AL211" s="66"/>
      <c r="AM211" s="66"/>
    </row>
    <row r="212" spans="1:39" ht="14.4" thickTop="1">
      <c r="B212" s="502">
        <f>B211/2</f>
        <v>0</v>
      </c>
      <c r="D212" s="502">
        <f>C211-D211</f>
        <v>0</v>
      </c>
      <c r="G212" s="72"/>
      <c r="H212" s="72"/>
      <c r="I212" s="72"/>
      <c r="J212" s="72"/>
      <c r="K212" s="72"/>
      <c r="L212" s="72"/>
      <c r="M212" s="72"/>
      <c r="N212" s="72"/>
      <c r="O212" s="72"/>
      <c r="P212" s="72"/>
      <c r="Q212" s="72"/>
      <c r="R212" s="72"/>
      <c r="S212" s="72"/>
      <c r="T212" s="72"/>
      <c r="U212" s="72"/>
      <c r="V212" s="72"/>
      <c r="W212" s="72"/>
      <c r="X212" s="72">
        <f>+SUM(U211:X211)</f>
        <v>3500000000</v>
      </c>
      <c r="Y212" s="72">
        <f>Y211</f>
        <v>0</v>
      </c>
      <c r="Z212" s="72">
        <f>SUM(F211:Y211)</f>
        <v>263727307</v>
      </c>
      <c r="AA212" s="66">
        <f>+Z211-Z212</f>
        <v>0</v>
      </c>
      <c r="AB212" s="66"/>
      <c r="AC212" s="66"/>
      <c r="AD212" s="66"/>
      <c r="AE212" s="66"/>
      <c r="AF212" s="66"/>
      <c r="AG212" s="66"/>
      <c r="AH212" s="66"/>
      <c r="AI212" s="66"/>
      <c r="AJ212" s="66"/>
      <c r="AK212" s="66"/>
      <c r="AL212" s="66"/>
      <c r="AM212" s="66"/>
    </row>
    <row r="213" spans="1:39" ht="13.8">
      <c r="A213" s="192"/>
      <c r="B213" s="503"/>
      <c r="C213" s="503"/>
      <c r="D213" s="503"/>
      <c r="E213" s="503"/>
      <c r="F213" s="503"/>
      <c r="G213" s="16"/>
      <c r="H213" s="16"/>
      <c r="I213" s="16"/>
      <c r="J213" s="16"/>
      <c r="K213" s="16"/>
      <c r="L213" s="16"/>
      <c r="M213" s="16"/>
      <c r="N213" s="16"/>
      <c r="O213" s="16"/>
      <c r="P213" s="16"/>
      <c r="Q213" s="16"/>
      <c r="R213" s="16"/>
      <c r="S213" s="16"/>
      <c r="T213" s="16"/>
      <c r="U213" s="16"/>
      <c r="V213" s="16"/>
      <c r="W213" s="16"/>
      <c r="X213" s="16"/>
      <c r="Y213" s="16"/>
      <c r="Z213" s="16"/>
      <c r="AA213" s="193"/>
      <c r="AB213" s="66"/>
      <c r="AC213" s="66"/>
      <c r="AD213" s="66"/>
      <c r="AE213" s="66"/>
      <c r="AF213" s="66"/>
      <c r="AG213" s="66"/>
      <c r="AH213" s="66"/>
      <c r="AI213" s="66"/>
      <c r="AJ213" s="66"/>
      <c r="AK213" s="66"/>
      <c r="AL213" s="66"/>
      <c r="AM213" s="66"/>
    </row>
    <row r="214" spans="1:39" ht="13.8">
      <c r="B214" s="504"/>
      <c r="C214" s="504"/>
      <c r="D214" s="504"/>
      <c r="E214" s="504"/>
      <c r="F214" s="504"/>
      <c r="Z214" s="194"/>
      <c r="AA214" s="193"/>
    </row>
    <row r="215" spans="1:39" ht="13.8">
      <c r="C215" s="505"/>
      <c r="F215" s="506"/>
      <c r="G215" s="14"/>
      <c r="H215" s="14"/>
      <c r="I215" s="14"/>
      <c r="J215" s="14"/>
      <c r="K215" s="14"/>
      <c r="L215" s="14"/>
      <c r="M215" s="14"/>
      <c r="N215" s="14"/>
      <c r="O215" s="14"/>
      <c r="P215" s="14"/>
      <c r="Q215" s="14"/>
      <c r="R215" s="14"/>
      <c r="S215" s="14"/>
      <c r="T215" s="14"/>
      <c r="U215" s="14"/>
      <c r="V215" s="14"/>
      <c r="W215" s="14"/>
      <c r="X215" s="14"/>
      <c r="Y215" s="14"/>
    </row>
    <row r="216" spans="1:39" ht="13.8">
      <c r="G216" s="15"/>
      <c r="H216" s="15"/>
      <c r="I216" s="15"/>
      <c r="J216" s="15"/>
      <c r="K216" s="15"/>
      <c r="L216" s="15"/>
      <c r="M216" s="15"/>
      <c r="N216" s="15"/>
      <c r="O216" s="15"/>
      <c r="P216" s="15"/>
      <c r="Q216" s="15"/>
      <c r="R216" s="15"/>
      <c r="S216" s="15"/>
      <c r="T216" s="15"/>
      <c r="U216" s="15"/>
      <c r="V216" s="15"/>
      <c r="W216" s="15"/>
      <c r="X216" s="15"/>
      <c r="Y216" s="15"/>
      <c r="Z216" s="194"/>
    </row>
  </sheetData>
  <autoFilter ref="A3:BA212" xr:uid="{00000000-0001-0000-0900-000000000000}"/>
  <customSheetViews>
    <customSheetView guid="{F3648BCD-1CED-4BBB-AE63-37BDB925883F}" scale="113" state="hidden">
      <pane xSplit="6" ySplit="3" topLeftCell="G47" activePane="bottomRight" state="frozen"/>
      <selection pane="bottomRight" activeCell="A58" sqref="A58"/>
      <pageMargins left="0.7" right="0.7" top="0.75" bottom="0.75" header="0.3" footer="0.3"/>
      <pageSetup orientation="portrait" r:id="rId1"/>
    </customSheetView>
    <customSheetView guid="{5FCC9217-B3E9-4B91-A943-5F21728EBEE9}" scale="113">
      <pane xSplit="6" ySplit="3" topLeftCell="G47" activePane="bottomRight" state="frozen"/>
      <selection pane="bottomRight" activeCell="A58" sqref="A58"/>
      <pageMargins left="0.7" right="0.7" top="0.75" bottom="0.75" header="0.3" footer="0.3"/>
      <pageSetup orientation="portrait" r:id="rId2"/>
    </customSheetView>
    <customSheetView guid="{7015FC6D-0680-4B00-AA0E-B83DA1D0B666}" scale="113">
      <pane xSplit="6" ySplit="3" topLeftCell="G47" activePane="bottomRight" state="frozen"/>
      <selection pane="bottomRight" activeCell="A58" sqref="A58"/>
      <pageMargins left="0.7" right="0.7" top="0.75" bottom="0.75" header="0.3" footer="0.3"/>
      <pageSetup orientation="portrait" r:id="rId3"/>
    </customSheetView>
    <customSheetView guid="{B9F63820-5C32-455A-BC9D-0BE84D6B0867}" scale="113" state="hidden">
      <pane xSplit="6" ySplit="3" topLeftCell="G47" activePane="bottomRight" state="frozen"/>
      <selection pane="bottomRight" activeCell="A58" sqref="A58"/>
      <pageMargins left="0.7" right="0.7" top="0.75" bottom="0.75" header="0.3" footer="0.3"/>
      <pageSetup orientation="portrait" r:id="rId4"/>
    </customSheetView>
  </customSheetViews>
  <mergeCells count="8">
    <mergeCell ref="A1:Z1"/>
    <mergeCell ref="A2:A3"/>
    <mergeCell ref="C2:D2"/>
    <mergeCell ref="U2:X2"/>
    <mergeCell ref="Y2:Y3"/>
    <mergeCell ref="Z2:Z3"/>
    <mergeCell ref="P2:T2"/>
    <mergeCell ref="G2:O2"/>
  </mergeCell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AD40F"/>
    <pageSetUpPr fitToPage="1"/>
  </sheetPr>
  <dimension ref="B2:P67"/>
  <sheetViews>
    <sheetView showGridLines="0" zoomScale="70" zoomScaleNormal="70" zoomScaleSheetLayoutView="55" workbookViewId="0">
      <pane ySplit="12" topLeftCell="A19" activePane="bottomLeft" state="frozen"/>
      <selection activeCell="I27" sqref="I27"/>
      <selection pane="bottomLeft" activeCell="E38" sqref="E38"/>
    </sheetView>
  </sheetViews>
  <sheetFormatPr baseColWidth="10" defaultColWidth="11.44140625" defaultRowHeight="15.6"/>
  <cols>
    <col min="1" max="1" width="3.5546875" style="1" customWidth="1"/>
    <col min="2" max="2" width="46.109375" style="2" customWidth="1"/>
    <col min="3" max="5" width="21" style="1" customWidth="1"/>
    <col min="6" max="8" width="17.88671875" style="1" customWidth="1"/>
    <col min="9" max="9" width="17.33203125" style="1" customWidth="1"/>
    <col min="10" max="10" width="19.33203125" style="1" bestFit="1" customWidth="1"/>
    <col min="11" max="11" width="21" style="1" bestFit="1" customWidth="1"/>
    <col min="12" max="12" width="18.6640625" style="1" bestFit="1" customWidth="1"/>
    <col min="13" max="13" width="17.44140625" style="1" bestFit="1" customWidth="1"/>
    <col min="14" max="14" width="15.109375" style="1" bestFit="1" customWidth="1"/>
    <col min="15" max="15" width="15.44140625" style="1" bestFit="1" customWidth="1"/>
    <col min="16" max="16" width="21.88671875" style="1" bestFit="1" customWidth="1"/>
    <col min="17" max="16384" width="11.44140625" style="1"/>
  </cols>
  <sheetData>
    <row r="2" spans="2:15">
      <c r="B2" s="621"/>
      <c r="C2" s="621"/>
      <c r="D2" s="621"/>
      <c r="E2" s="621"/>
      <c r="F2" s="621"/>
      <c r="G2" s="621"/>
      <c r="H2" s="621"/>
      <c r="I2" s="621"/>
      <c r="J2" s="621"/>
      <c r="K2" s="621"/>
      <c r="L2" s="621"/>
    </row>
    <row r="3" spans="2:15">
      <c r="B3" s="120"/>
      <c r="C3" s="120"/>
      <c r="D3" s="120"/>
      <c r="E3" s="120"/>
      <c r="F3" s="120"/>
      <c r="G3" s="120"/>
      <c r="H3" s="120"/>
      <c r="I3" s="120"/>
      <c r="J3" s="120"/>
      <c r="K3" s="120"/>
      <c r="L3" s="120"/>
    </row>
    <row r="4" spans="2:15">
      <c r="B4" s="120"/>
      <c r="C4" s="120"/>
      <c r="D4" s="120"/>
      <c r="E4" s="120"/>
      <c r="F4" s="120"/>
      <c r="G4" s="120"/>
      <c r="H4" s="120"/>
      <c r="I4" s="120"/>
      <c r="J4" s="120"/>
      <c r="K4" s="120"/>
      <c r="L4" s="565" t="s">
        <v>238</v>
      </c>
    </row>
    <row r="5" spans="2:15">
      <c r="B5" s="120"/>
      <c r="C5" s="120"/>
      <c r="D5" s="120"/>
      <c r="E5" s="120"/>
      <c r="F5" s="120"/>
      <c r="G5" s="120"/>
      <c r="H5" s="120"/>
      <c r="I5" s="120"/>
      <c r="J5" s="120"/>
      <c r="K5" s="120"/>
      <c r="L5" s="45"/>
    </row>
    <row r="6" spans="2:15">
      <c r="B6" s="625" t="s">
        <v>310</v>
      </c>
      <c r="C6" s="625"/>
      <c r="D6" s="625"/>
      <c r="E6" s="625"/>
      <c r="F6" s="625"/>
      <c r="G6" s="625"/>
      <c r="H6" s="625"/>
      <c r="I6" s="625"/>
      <c r="J6" s="625"/>
      <c r="K6" s="625"/>
      <c r="L6" s="625"/>
    </row>
    <row r="7" spans="2:15">
      <c r="B7" s="622" t="s">
        <v>1310</v>
      </c>
      <c r="C7" s="622"/>
      <c r="D7" s="622"/>
      <c r="E7" s="622"/>
      <c r="F7" s="622"/>
      <c r="G7" s="622"/>
      <c r="H7" s="622"/>
      <c r="I7" s="622"/>
      <c r="J7" s="622"/>
      <c r="K7" s="622"/>
      <c r="L7" s="622"/>
    </row>
    <row r="8" spans="2:15">
      <c r="B8" s="595" t="s">
        <v>1296</v>
      </c>
      <c r="C8" s="595"/>
      <c r="D8" s="595"/>
      <c r="E8" s="595"/>
      <c r="F8" s="595"/>
      <c r="G8" s="595"/>
      <c r="H8" s="595"/>
      <c r="I8" s="595"/>
      <c r="J8" s="595"/>
      <c r="K8" s="595"/>
      <c r="L8" s="595"/>
    </row>
    <row r="9" spans="2:15">
      <c r="B9" s="598" t="s">
        <v>243</v>
      </c>
      <c r="C9" s="598"/>
      <c r="D9" s="598"/>
      <c r="E9" s="598"/>
      <c r="F9" s="598"/>
      <c r="G9" s="598"/>
      <c r="H9" s="598"/>
      <c r="I9" s="598"/>
      <c r="J9" s="598"/>
      <c r="K9" s="598"/>
      <c r="L9" s="598"/>
    </row>
    <row r="10" spans="2:15">
      <c r="B10" s="157"/>
      <c r="C10" s="152"/>
      <c r="D10" s="152"/>
      <c r="E10" s="152"/>
      <c r="F10" s="152"/>
      <c r="G10" s="152"/>
      <c r="H10" s="152"/>
      <c r="I10" s="152"/>
      <c r="J10" s="152"/>
      <c r="K10" s="152"/>
      <c r="L10" s="152"/>
    </row>
    <row r="11" spans="2:15" s="5" customFormat="1" ht="31.5" customHeight="1">
      <c r="B11" s="623" t="s">
        <v>915</v>
      </c>
      <c r="C11" s="623" t="s">
        <v>10</v>
      </c>
      <c r="D11" s="623"/>
      <c r="E11" s="623"/>
      <c r="F11" s="623" t="s">
        <v>11</v>
      </c>
      <c r="G11" s="623"/>
      <c r="H11" s="623"/>
      <c r="I11" s="623" t="s">
        <v>53</v>
      </c>
      <c r="J11" s="623"/>
      <c r="K11" s="624" t="s">
        <v>19</v>
      </c>
      <c r="L11" s="624"/>
    </row>
    <row r="12" spans="2:15" s="5" customFormat="1" ht="33" customHeight="1">
      <c r="B12" s="623"/>
      <c r="C12" s="301" t="s">
        <v>47</v>
      </c>
      <c r="D12" s="301" t="s">
        <v>48</v>
      </c>
      <c r="E12" s="301" t="s">
        <v>49</v>
      </c>
      <c r="F12" s="301" t="s">
        <v>50</v>
      </c>
      <c r="G12" s="301" t="s">
        <v>51</v>
      </c>
      <c r="H12" s="301" t="s">
        <v>52</v>
      </c>
      <c r="I12" s="301" t="s">
        <v>54</v>
      </c>
      <c r="J12" s="301" t="s">
        <v>55</v>
      </c>
      <c r="K12" s="545">
        <v>44834</v>
      </c>
      <c r="L12" s="545">
        <v>44469</v>
      </c>
    </row>
    <row r="13" spans="2:15" s="5" customFormat="1" ht="24.6" customHeight="1">
      <c r="B13" s="304" t="s">
        <v>1078</v>
      </c>
      <c r="C13" s="305">
        <v>10000000000</v>
      </c>
      <c r="D13" s="305">
        <v>-6500000000</v>
      </c>
      <c r="E13" s="305">
        <v>3500000000</v>
      </c>
      <c r="F13" s="305">
        <v>0</v>
      </c>
      <c r="G13" s="305">
        <v>0</v>
      </c>
      <c r="H13" s="305">
        <v>0</v>
      </c>
      <c r="I13" s="305">
        <f>+'BG 2022'!C97</f>
        <v>-118887546</v>
      </c>
      <c r="J13" s="305">
        <v>0</v>
      </c>
      <c r="K13" s="305">
        <f>SUM(E13:J13)</f>
        <v>3381112454</v>
      </c>
      <c r="L13" s="305">
        <v>0</v>
      </c>
    </row>
    <row r="14" spans="2:15" s="5" customFormat="1" ht="24.6" customHeight="1">
      <c r="B14" s="306" t="s">
        <v>56</v>
      </c>
      <c r="C14" s="307"/>
      <c r="D14" s="307"/>
      <c r="E14" s="307"/>
      <c r="F14" s="307"/>
      <c r="G14" s="307"/>
      <c r="H14" s="307"/>
      <c r="I14" s="307"/>
      <c r="J14" s="307"/>
      <c r="K14" s="307"/>
      <c r="L14" s="307"/>
      <c r="M14" s="17"/>
    </row>
    <row r="15" spans="2:15" s="5" customFormat="1" ht="24.6" customHeight="1">
      <c r="B15" s="306" t="s">
        <v>163</v>
      </c>
      <c r="C15" s="307">
        <v>0</v>
      </c>
      <c r="D15" s="307">
        <f>3500000000</f>
        <v>3500000000</v>
      </c>
      <c r="E15" s="307">
        <v>3500000000</v>
      </c>
      <c r="F15" s="307">
        <v>0</v>
      </c>
      <c r="G15" s="307">
        <v>0</v>
      </c>
      <c r="H15" s="307">
        <v>0</v>
      </c>
      <c r="I15" s="307">
        <v>0</v>
      </c>
      <c r="J15" s="307">
        <v>0</v>
      </c>
      <c r="K15" s="307">
        <f>SUM(E15:J15)</f>
        <v>3500000000</v>
      </c>
      <c r="L15" s="307">
        <v>3500000000</v>
      </c>
      <c r="M15" s="17"/>
    </row>
    <row r="16" spans="2:15" s="5" customFormat="1" ht="24.6" customHeight="1">
      <c r="B16" s="306" t="s">
        <v>306</v>
      </c>
      <c r="C16" s="307">
        <v>0</v>
      </c>
      <c r="D16" s="307">
        <v>0</v>
      </c>
      <c r="E16" s="307">
        <v>0</v>
      </c>
      <c r="F16" s="307">
        <v>0</v>
      </c>
      <c r="G16" s="307">
        <v>0</v>
      </c>
      <c r="H16" s="307">
        <v>0</v>
      </c>
      <c r="I16" s="307">
        <v>0</v>
      </c>
      <c r="J16" s="307">
        <v>0</v>
      </c>
      <c r="K16" s="307">
        <f>SUM(C16:J16)</f>
        <v>0</v>
      </c>
      <c r="L16" s="307">
        <v>0</v>
      </c>
      <c r="O16" s="18"/>
    </row>
    <row r="17" spans="2:16" s="5" customFormat="1" ht="24.6" customHeight="1">
      <c r="B17" s="306" t="s">
        <v>307</v>
      </c>
      <c r="C17" s="307">
        <v>0</v>
      </c>
      <c r="D17" s="307">
        <v>0</v>
      </c>
      <c r="E17" s="307">
        <v>0</v>
      </c>
      <c r="F17" s="307">
        <v>0</v>
      </c>
      <c r="G17" s="307">
        <v>0</v>
      </c>
      <c r="H17" s="307">
        <v>0</v>
      </c>
      <c r="I17" s="307">
        <v>0</v>
      </c>
      <c r="J17" s="307">
        <v>0</v>
      </c>
      <c r="K17" s="307">
        <f>SUM(C17:J17)</f>
        <v>0</v>
      </c>
      <c r="L17" s="307">
        <v>0</v>
      </c>
      <c r="O17" s="18"/>
    </row>
    <row r="18" spans="2:16" s="5" customFormat="1" ht="24.6" customHeight="1">
      <c r="B18" s="306" t="s">
        <v>57</v>
      </c>
      <c r="C18" s="307">
        <v>0</v>
      </c>
      <c r="D18" s="307">
        <v>0</v>
      </c>
      <c r="E18" s="307">
        <v>0</v>
      </c>
      <c r="F18" s="307">
        <v>0</v>
      </c>
      <c r="G18" s="307">
        <v>0</v>
      </c>
      <c r="H18" s="307">
        <v>0</v>
      </c>
      <c r="I18" s="307">
        <v>0</v>
      </c>
      <c r="J18" s="307">
        <v>0</v>
      </c>
      <c r="K18" s="307">
        <f>SUM(C18:J18)</f>
        <v>0</v>
      </c>
      <c r="L18" s="307">
        <v>0</v>
      </c>
      <c r="O18" s="18"/>
    </row>
    <row r="19" spans="2:16" s="5" customFormat="1" ht="24.6" customHeight="1">
      <c r="B19" s="308" t="s">
        <v>27</v>
      </c>
      <c r="C19" s="309">
        <v>0</v>
      </c>
      <c r="D19" s="309">
        <v>0</v>
      </c>
      <c r="E19" s="309">
        <v>0</v>
      </c>
      <c r="F19" s="309">
        <v>0</v>
      </c>
      <c r="G19" s="309">
        <v>0</v>
      </c>
      <c r="H19" s="309">
        <v>0</v>
      </c>
      <c r="I19" s="309">
        <v>0</v>
      </c>
      <c r="J19" s="309">
        <f>+'Clasificación 09.2022'!G439</f>
        <v>-548198500</v>
      </c>
      <c r="K19" s="309">
        <f>SUM(C19:J19)</f>
        <v>-548198500</v>
      </c>
      <c r="L19" s="309">
        <v>0</v>
      </c>
      <c r="O19" s="18"/>
    </row>
    <row r="20" spans="2:16" s="5" customFormat="1" ht="24.6" customHeight="1">
      <c r="B20" s="302" t="s">
        <v>1266</v>
      </c>
      <c r="C20" s="303">
        <f t="shared" ref="C20:J20" si="0">SUM(C13:C19)</f>
        <v>10000000000</v>
      </c>
      <c r="D20" s="303">
        <f>SUM(D13:D19)</f>
        <v>-3000000000</v>
      </c>
      <c r="E20" s="303">
        <f>SUM(E13:E19)</f>
        <v>7000000000</v>
      </c>
      <c r="F20" s="303">
        <f t="shared" si="0"/>
        <v>0</v>
      </c>
      <c r="G20" s="303">
        <f t="shared" si="0"/>
        <v>0</v>
      </c>
      <c r="H20" s="303">
        <f t="shared" si="0"/>
        <v>0</v>
      </c>
      <c r="I20" s="303">
        <f t="shared" si="0"/>
        <v>-118887546</v>
      </c>
      <c r="J20" s="303">
        <f t="shared" si="0"/>
        <v>-548198500</v>
      </c>
      <c r="K20" s="303">
        <f>SUM(K13:K19)</f>
        <v>6332913954</v>
      </c>
      <c r="L20" s="303">
        <f>SUM(L13:L19)</f>
        <v>3500000000</v>
      </c>
      <c r="M20" s="570"/>
      <c r="N20" s="17"/>
    </row>
    <row r="21" spans="2:16" s="5" customFormat="1" ht="24.6" customHeight="1">
      <c r="B21" s="302" t="s">
        <v>1267</v>
      </c>
      <c r="C21" s="303">
        <v>10000000000</v>
      </c>
      <c r="D21" s="303">
        <v>-6500000000</v>
      </c>
      <c r="E21" s="303">
        <v>3500000000</v>
      </c>
      <c r="F21" s="303">
        <v>0</v>
      </c>
      <c r="G21" s="303">
        <v>0</v>
      </c>
      <c r="H21" s="303">
        <v>0</v>
      </c>
      <c r="I21" s="303">
        <v>0</v>
      </c>
      <c r="J21" s="303">
        <v>0</v>
      </c>
      <c r="K21" s="303">
        <v>0</v>
      </c>
      <c r="L21" s="303">
        <f>+E21+J21</f>
        <v>3500000000</v>
      </c>
      <c r="M21" s="17"/>
      <c r="N21" s="17"/>
    </row>
    <row r="22" spans="2:16" ht="31.2" customHeight="1">
      <c r="B22" s="151"/>
      <c r="C22" s="145"/>
      <c r="D22" s="145"/>
      <c r="E22" s="145"/>
      <c r="F22" s="145"/>
      <c r="G22" s="145"/>
      <c r="H22" s="145"/>
      <c r="I22" s="145"/>
      <c r="J22" s="145"/>
      <c r="K22" s="145"/>
      <c r="L22" s="145"/>
      <c r="M22" s="65"/>
      <c r="P22" s="11"/>
    </row>
    <row r="23" spans="2:16">
      <c r="B23" s="151"/>
      <c r="C23" s="145"/>
      <c r="D23" s="145"/>
      <c r="E23" s="145"/>
      <c r="F23" s="145"/>
      <c r="G23" s="145"/>
      <c r="H23" s="145"/>
      <c r="I23" s="145"/>
      <c r="J23" s="145"/>
      <c r="K23" s="145"/>
      <c r="L23" s="145"/>
      <c r="P23" s="11"/>
    </row>
    <row r="24" spans="2:16">
      <c r="B24" s="151"/>
      <c r="C24" s="145"/>
      <c r="D24" s="145"/>
      <c r="E24" s="145"/>
      <c r="F24" s="145"/>
      <c r="G24" s="145"/>
      <c r="H24" s="145"/>
      <c r="I24" s="145"/>
      <c r="J24" s="145"/>
      <c r="K24" s="145"/>
      <c r="L24" s="145"/>
      <c r="P24" s="11"/>
    </row>
    <row r="25" spans="2:16">
      <c r="B25" s="593" t="s">
        <v>1029</v>
      </c>
      <c r="C25" s="593"/>
      <c r="D25" s="593"/>
      <c r="E25" s="593"/>
      <c r="F25" s="593"/>
      <c r="G25" s="593"/>
      <c r="H25" s="593"/>
      <c r="I25" s="593"/>
      <c r="J25" s="593"/>
      <c r="K25" s="593"/>
      <c r="L25" s="593"/>
      <c r="P25" s="11"/>
    </row>
    <row r="26" spans="2:16">
      <c r="B26" s="151" t="s">
        <v>1030</v>
      </c>
      <c r="C26" s="145"/>
      <c r="D26" s="145"/>
      <c r="E26" s="145"/>
      <c r="F26" s="145"/>
      <c r="G26" s="145"/>
      <c r="H26" s="145"/>
      <c r="I26" s="145"/>
      <c r="J26" s="145"/>
      <c r="K26" s="145"/>
      <c r="L26" s="145"/>
      <c r="P26" s="11"/>
    </row>
    <row r="27" spans="2:16">
      <c r="B27" s="151"/>
      <c r="C27" s="145"/>
      <c r="D27" s="145"/>
      <c r="E27" s="145"/>
      <c r="F27" s="145"/>
      <c r="G27" s="145"/>
      <c r="H27" s="145"/>
      <c r="I27" s="145"/>
      <c r="J27" s="145"/>
      <c r="K27" s="145"/>
      <c r="L27" s="145"/>
      <c r="P27" s="11"/>
    </row>
    <row r="28" spans="2:16">
      <c r="B28" s="151"/>
      <c r="C28" s="145"/>
      <c r="D28" s="145"/>
      <c r="E28" s="145"/>
      <c r="F28" s="145"/>
      <c r="G28" s="145"/>
      <c r="H28" s="145"/>
      <c r="I28" s="145"/>
      <c r="J28" s="145"/>
      <c r="K28" s="145"/>
      <c r="L28" s="145"/>
      <c r="P28" s="11"/>
    </row>
    <row r="29" spans="2:16">
      <c r="B29" s="151"/>
      <c r="C29" s="143" t="s">
        <v>324</v>
      </c>
      <c r="D29" s="145"/>
      <c r="G29" s="146"/>
      <c r="H29" s="143"/>
      <c r="J29" s="145"/>
      <c r="K29" s="162" t="s">
        <v>206</v>
      </c>
      <c r="L29" s="145"/>
      <c r="O29" s="11"/>
    </row>
    <row r="30" spans="2:16">
      <c r="B30" s="151"/>
      <c r="C30" s="144" t="s">
        <v>46</v>
      </c>
      <c r="D30" s="145"/>
      <c r="G30" s="145"/>
      <c r="H30" s="144"/>
      <c r="J30" s="145"/>
      <c r="K30" s="144" t="s">
        <v>104</v>
      </c>
      <c r="L30" s="145"/>
      <c r="O30" s="11"/>
    </row>
    <row r="31" spans="2:16">
      <c r="B31" s="151"/>
      <c r="C31" s="145"/>
      <c r="D31" s="145"/>
      <c r="E31" s="145"/>
      <c r="F31" s="145"/>
      <c r="G31" s="145"/>
      <c r="H31" s="145"/>
      <c r="I31" s="145"/>
      <c r="J31" s="145"/>
      <c r="K31" s="145"/>
      <c r="L31" s="145"/>
    </row>
    <row r="32" spans="2:16">
      <c r="B32" s="151"/>
      <c r="C32" s="145"/>
      <c r="D32" s="145"/>
      <c r="E32" s="145"/>
      <c r="F32" s="145"/>
      <c r="G32" s="145"/>
      <c r="H32" s="145"/>
      <c r="I32" s="145"/>
      <c r="J32" s="145"/>
      <c r="K32" s="145"/>
      <c r="L32" s="145"/>
    </row>
    <row r="67" spans="4:4">
      <c r="D67" s="1">
        <f>'Variación Patrimonio Neto'!G2</f>
        <v>0</v>
      </c>
    </row>
  </sheetData>
  <customSheetViews>
    <customSheetView guid="{F3648BCD-1CED-4BBB-AE63-37BDB925883F}" scale="80" showGridLines="0">
      <pane ySplit="7" topLeftCell="A8" activePane="bottomLeft" state="frozen"/>
      <selection pane="bottomLeft" activeCell="N12" sqref="N12"/>
      <pageMargins left="0.75" right="0.75" top="1" bottom="1" header="0.5" footer="0.5"/>
      <pageSetup scale="47" orientation="portrait" r:id="rId1"/>
      <headerFooter alignWithMargins="0"/>
    </customSheetView>
    <customSheetView guid="{5FCC9217-B3E9-4B91-A943-5F21728EBEE9}" scale="80" showPageBreaks="1" showGridLines="0" printArea="1">
      <pane ySplit="7" topLeftCell="A47" activePane="bottomLeft" state="frozen"/>
      <selection pane="bottomLeft" activeCell="K71" sqref="K71"/>
      <pageMargins left="0.75" right="0.75" top="1" bottom="1" header="0.5" footer="0.5"/>
      <pageSetup scale="47" orientation="portrait" r:id="rId2"/>
      <headerFooter alignWithMargins="0"/>
    </customSheetView>
    <customSheetView guid="{7015FC6D-0680-4B00-AA0E-B83DA1D0B666}" scale="80" showPageBreaks="1" showGridLines="0" printArea="1">
      <pane ySplit="7" topLeftCell="A8" activePane="bottomLeft" state="frozen"/>
      <selection pane="bottomLeft" activeCell="I11" sqref="I9:I11"/>
      <pageMargins left="0.75" right="0.75" top="1" bottom="1" header="0.5" footer="0.5"/>
      <pageSetup scale="47" orientation="portrait" r:id="rId3"/>
      <headerFooter alignWithMargins="0"/>
    </customSheetView>
    <customSheetView guid="{B9F63820-5C32-455A-BC9D-0BE84D6B0867}" scale="80" showGridLines="0" state="hidden">
      <pane ySplit="7" topLeftCell="A8" activePane="bottomLeft" state="frozen"/>
      <selection pane="bottomLeft" sqref="A1:K15"/>
      <pageMargins left="0.75" right="0.75" top="1" bottom="1" header="0.5" footer="0.5"/>
      <pageSetup scale="47" orientation="portrait" r:id="rId4"/>
      <headerFooter alignWithMargins="0"/>
    </customSheetView>
  </customSheetViews>
  <mergeCells count="11">
    <mergeCell ref="B25:L25"/>
    <mergeCell ref="B2:L2"/>
    <mergeCell ref="B7:L7"/>
    <mergeCell ref="B8:L8"/>
    <mergeCell ref="B9:L9"/>
    <mergeCell ref="C11:E11"/>
    <mergeCell ref="F11:H11"/>
    <mergeCell ref="I11:J11"/>
    <mergeCell ref="K11:L11"/>
    <mergeCell ref="B11:B12"/>
    <mergeCell ref="B6:L6"/>
  </mergeCells>
  <hyperlinks>
    <hyperlink ref="L4" location="Indice!A1" display="Índice" xr:uid="{00000000-0004-0000-0400-000000000000}"/>
  </hyperlinks>
  <pageMargins left="0.23622047244094491" right="0.23622047244094491" top="0.74803149606299213" bottom="0.74803149606299213" header="0.31496062992125984" footer="0.31496062992125984"/>
  <pageSetup paperSize="9" scale="67" orientation="landscape" r:id="rId5"/>
  <headerFooter alignWithMargins="0"/>
  <ignoredErrors>
    <ignoredError sqref="K15" formulaRange="1"/>
  </ignoredError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C2:M286"/>
  <sheetViews>
    <sheetView showGridLines="0" topLeftCell="A58" zoomScale="70" zoomScaleNormal="70" zoomScaleSheetLayoutView="55" workbookViewId="0">
      <selection activeCell="C28" sqref="C28:L29"/>
    </sheetView>
  </sheetViews>
  <sheetFormatPr baseColWidth="10" defaultColWidth="11.44140625" defaultRowHeight="13.8"/>
  <cols>
    <col min="1" max="1" width="3.6640625" style="42" customWidth="1"/>
    <col min="2" max="2" width="3.5546875" style="42" customWidth="1"/>
    <col min="3" max="4" width="11.44140625" style="42"/>
    <col min="5" max="5" width="13.5546875" style="42" bestFit="1" customWidth="1"/>
    <col min="6" max="6" width="11.44140625" style="42"/>
    <col min="7" max="7" width="20.44140625" style="42" bestFit="1" customWidth="1"/>
    <col min="8" max="11" width="11.44140625" style="42"/>
    <col min="12" max="12" width="12.5546875" style="42" customWidth="1"/>
    <col min="13" max="13" width="4.44140625" style="42" customWidth="1"/>
    <col min="14" max="16384" width="11.44140625" style="42"/>
  </cols>
  <sheetData>
    <row r="2" spans="3:13" ht="14.4">
      <c r="L2" s="47"/>
    </row>
    <row r="3" spans="3:13" ht="19.05" customHeight="1">
      <c r="C3" s="121"/>
      <c r="D3" s="121"/>
      <c r="E3" s="121"/>
      <c r="F3" s="121"/>
      <c r="G3" s="121"/>
      <c r="H3" s="121"/>
      <c r="I3" s="121"/>
      <c r="J3" s="121"/>
      <c r="K3" s="121"/>
      <c r="L3" s="121"/>
      <c r="M3" s="121"/>
    </row>
    <row r="4" spans="3:13" ht="19.05" customHeight="1">
      <c r="C4" s="121"/>
      <c r="D4" s="121"/>
      <c r="E4" s="121"/>
      <c r="F4" s="121"/>
      <c r="G4" s="121"/>
      <c r="H4" s="121"/>
      <c r="I4" s="121"/>
      <c r="J4" s="121"/>
      <c r="K4" s="121"/>
      <c r="L4" s="121"/>
      <c r="M4" s="121"/>
    </row>
    <row r="5" spans="3:13" ht="13.2" customHeight="1">
      <c r="C5" s="121"/>
      <c r="D5" s="121"/>
      <c r="E5" s="121"/>
      <c r="F5" s="121"/>
      <c r="G5" s="121"/>
      <c r="H5" s="121"/>
      <c r="I5" s="121"/>
      <c r="J5" s="121"/>
      <c r="K5" s="121"/>
      <c r="L5" s="164" t="s">
        <v>238</v>
      </c>
      <c r="M5" s="121"/>
    </row>
    <row r="6" spans="3:13" ht="19.05" customHeight="1">
      <c r="C6" s="634" t="s">
        <v>310</v>
      </c>
      <c r="D6" s="634"/>
      <c r="E6" s="634"/>
      <c r="F6" s="634"/>
      <c r="G6" s="634"/>
      <c r="H6" s="634"/>
      <c r="I6" s="634"/>
      <c r="J6" s="634"/>
      <c r="K6" s="634"/>
      <c r="L6" s="634"/>
      <c r="M6" s="634"/>
    </row>
    <row r="7" spans="3:13" ht="21" customHeight="1">
      <c r="C7" s="633" t="s">
        <v>1237</v>
      </c>
      <c r="D7" s="633"/>
      <c r="E7" s="633"/>
      <c r="F7" s="633"/>
      <c r="G7" s="633"/>
      <c r="H7" s="633"/>
      <c r="I7" s="633"/>
      <c r="J7" s="633"/>
      <c r="K7" s="633"/>
      <c r="L7" s="633"/>
      <c r="M7" s="125"/>
    </row>
    <row r="8" spans="3:13" ht="15">
      <c r="C8" s="125"/>
      <c r="D8" s="145"/>
      <c r="E8" s="145"/>
      <c r="F8" s="466"/>
      <c r="G8" s="465" t="s">
        <v>243</v>
      </c>
      <c r="H8" s="145"/>
      <c r="I8" s="145"/>
      <c r="J8" s="145"/>
      <c r="K8" s="145"/>
      <c r="L8" s="145"/>
      <c r="M8" s="125"/>
    </row>
    <row r="9" spans="3:13" ht="13.2" customHeight="1">
      <c r="C9" s="125"/>
      <c r="D9" s="145"/>
      <c r="E9" s="145"/>
      <c r="F9" s="145"/>
      <c r="G9" s="163"/>
      <c r="H9" s="145"/>
      <c r="I9" s="145"/>
      <c r="J9" s="145"/>
      <c r="K9" s="145"/>
      <c r="L9" s="145"/>
      <c r="M9" s="125"/>
    </row>
    <row r="10" spans="3:13" ht="15.6">
      <c r="C10" s="146" t="s">
        <v>1146</v>
      </c>
      <c r="D10" s="145"/>
      <c r="E10" s="145"/>
      <c r="F10" s="145"/>
      <c r="G10" s="145"/>
      <c r="H10" s="145"/>
      <c r="I10" s="145"/>
      <c r="J10" s="145"/>
      <c r="K10" s="145"/>
      <c r="L10" s="145"/>
      <c r="M10" s="125"/>
    </row>
    <row r="11" spans="3:13" ht="7.5" customHeight="1">
      <c r="C11" s="125"/>
      <c r="D11" s="125"/>
      <c r="E11" s="125"/>
      <c r="F11" s="125"/>
      <c r="G11" s="125"/>
      <c r="H11" s="125"/>
      <c r="I11" s="125"/>
      <c r="J11" s="125"/>
      <c r="K11" s="125"/>
      <c r="L11" s="125"/>
      <c r="M11" s="125"/>
    </row>
    <row r="12" spans="3:13">
      <c r="C12" s="164" t="s">
        <v>1135</v>
      </c>
      <c r="D12" s="125"/>
      <c r="E12" s="125"/>
      <c r="F12" s="125"/>
      <c r="G12" s="125"/>
      <c r="H12" s="125"/>
      <c r="I12" s="125"/>
      <c r="J12" s="125"/>
      <c r="K12" s="125"/>
      <c r="L12" s="125"/>
      <c r="M12" s="125"/>
    </row>
    <row r="13" spans="3:13">
      <c r="C13" s="125"/>
      <c r="D13" s="125"/>
      <c r="E13" s="125"/>
      <c r="F13" s="125"/>
      <c r="G13" s="125"/>
      <c r="H13" s="125"/>
      <c r="I13" s="125"/>
      <c r="J13" s="125"/>
      <c r="K13" s="125"/>
      <c r="L13" s="125"/>
      <c r="M13" s="125"/>
    </row>
    <row r="14" spans="3:13" ht="102" customHeight="1">
      <c r="C14" s="626" t="s">
        <v>1270</v>
      </c>
      <c r="D14" s="626"/>
      <c r="E14" s="626"/>
      <c r="F14" s="626"/>
      <c r="G14" s="626"/>
      <c r="H14" s="626"/>
      <c r="I14" s="626"/>
      <c r="J14" s="626"/>
      <c r="K14" s="626"/>
      <c r="L14" s="626"/>
      <c r="M14" s="125"/>
    </row>
    <row r="15" spans="3:13">
      <c r="C15" s="125"/>
      <c r="D15" s="125"/>
      <c r="E15" s="125"/>
      <c r="F15" s="125"/>
      <c r="G15" s="125"/>
      <c r="H15" s="125"/>
      <c r="I15" s="125"/>
      <c r="J15" s="125"/>
      <c r="K15" s="125"/>
      <c r="L15" s="125"/>
      <c r="M15" s="125"/>
    </row>
    <row r="16" spans="3:13">
      <c r="C16" s="125"/>
      <c r="D16" s="125"/>
      <c r="E16" s="125"/>
      <c r="F16" s="125"/>
      <c r="G16" s="125"/>
      <c r="H16" s="125"/>
      <c r="I16" s="125"/>
      <c r="J16" s="125"/>
      <c r="K16" s="125"/>
      <c r="L16" s="125"/>
      <c r="M16" s="125"/>
    </row>
    <row r="17" spans="3:13" ht="15.6">
      <c r="C17" s="146" t="s">
        <v>1147</v>
      </c>
      <c r="D17" s="125"/>
      <c r="E17" s="125"/>
      <c r="F17" s="125"/>
      <c r="G17" s="125"/>
      <c r="H17" s="125"/>
      <c r="I17" s="125"/>
      <c r="J17" s="125"/>
      <c r="K17" s="125"/>
      <c r="L17" s="125"/>
      <c r="M17" s="125"/>
    </row>
    <row r="18" spans="3:13">
      <c r="C18" s="125"/>
      <c r="D18" s="125"/>
      <c r="E18" s="125"/>
      <c r="F18" s="125"/>
      <c r="G18" s="125"/>
      <c r="H18" s="125"/>
      <c r="I18" s="125"/>
      <c r="J18" s="125"/>
      <c r="K18" s="125"/>
      <c r="L18" s="125"/>
      <c r="M18" s="125"/>
    </row>
    <row r="19" spans="3:13">
      <c r="C19" s="164" t="s">
        <v>1136</v>
      </c>
      <c r="D19" s="125"/>
      <c r="E19" s="125"/>
      <c r="F19" s="125"/>
      <c r="G19" s="125"/>
      <c r="H19" s="125"/>
      <c r="I19" s="125"/>
      <c r="J19" s="125"/>
      <c r="K19" s="125"/>
      <c r="L19" s="125"/>
      <c r="M19" s="125"/>
    </row>
    <row r="20" spans="3:13" ht="45.75" customHeight="1">
      <c r="C20" s="629" t="s">
        <v>1271</v>
      </c>
      <c r="D20" s="629"/>
      <c r="E20" s="629"/>
      <c r="F20" s="629"/>
      <c r="G20" s="629"/>
      <c r="H20" s="629"/>
      <c r="I20" s="629"/>
      <c r="J20" s="629"/>
      <c r="K20" s="629"/>
      <c r="L20" s="629"/>
      <c r="M20" s="125"/>
    </row>
    <row r="21" spans="3:13" ht="10.95" customHeight="1">
      <c r="C21" s="165"/>
      <c r="D21" s="165"/>
      <c r="E21" s="165"/>
      <c r="F21" s="165"/>
      <c r="G21" s="165"/>
      <c r="H21" s="165"/>
      <c r="I21" s="165"/>
      <c r="J21" s="165"/>
      <c r="K21" s="165"/>
      <c r="L21" s="165"/>
      <c r="M21" s="125"/>
    </row>
    <row r="22" spans="3:13">
      <c r="C22" s="125" t="s">
        <v>113</v>
      </c>
      <c r="D22" s="125"/>
      <c r="E22" s="125"/>
      <c r="F22" s="125"/>
      <c r="G22" s="125"/>
      <c r="H22" s="125"/>
      <c r="I22" s="125"/>
      <c r="J22" s="125"/>
      <c r="K22" s="125"/>
      <c r="L22" s="125"/>
      <c r="M22" s="125"/>
    </row>
    <row r="23" spans="3:13">
      <c r="C23" s="125"/>
      <c r="D23" s="125"/>
      <c r="E23" s="125"/>
      <c r="F23" s="125"/>
      <c r="G23" s="125"/>
      <c r="H23" s="125"/>
      <c r="I23" s="125"/>
      <c r="J23" s="125"/>
      <c r="K23" s="125"/>
      <c r="L23" s="125"/>
      <c r="M23" s="125"/>
    </row>
    <row r="24" spans="3:13">
      <c r="C24" s="164" t="s">
        <v>1149</v>
      </c>
      <c r="D24" s="125"/>
      <c r="E24" s="125"/>
      <c r="F24" s="125"/>
      <c r="G24" s="125"/>
      <c r="H24" s="125"/>
      <c r="I24" s="125"/>
      <c r="J24" s="125"/>
      <c r="K24" s="125"/>
      <c r="L24" s="125"/>
      <c r="M24" s="125"/>
    </row>
    <row r="25" spans="3:13" ht="44.25" customHeight="1">
      <c r="C25" s="632" t="s">
        <v>1272</v>
      </c>
      <c r="D25" s="632"/>
      <c r="E25" s="632"/>
      <c r="F25" s="632"/>
      <c r="G25" s="632"/>
      <c r="H25" s="632"/>
      <c r="I25" s="632"/>
      <c r="J25" s="632"/>
      <c r="K25" s="632"/>
      <c r="L25" s="632"/>
      <c r="M25" s="125"/>
    </row>
    <row r="26" spans="3:13">
      <c r="C26" s="166"/>
      <c r="D26" s="166"/>
      <c r="E26" s="166"/>
      <c r="F26" s="166"/>
      <c r="G26" s="166"/>
      <c r="H26" s="166"/>
      <c r="I26" s="166"/>
      <c r="J26" s="166"/>
      <c r="K26" s="166"/>
      <c r="L26" s="166"/>
      <c r="M26" s="125"/>
    </row>
    <row r="27" spans="3:13">
      <c r="C27" s="167" t="s">
        <v>1150</v>
      </c>
      <c r="D27" s="166"/>
      <c r="E27" s="166"/>
      <c r="F27" s="166"/>
      <c r="G27" s="166"/>
      <c r="H27" s="166"/>
      <c r="I27" s="166"/>
      <c r="J27" s="166"/>
      <c r="K27" s="166"/>
      <c r="L27" s="166"/>
      <c r="M27" s="125"/>
    </row>
    <row r="28" spans="3:13" ht="24" customHeight="1">
      <c r="C28" s="626" t="s">
        <v>1273</v>
      </c>
      <c r="D28" s="626"/>
      <c r="E28" s="626"/>
      <c r="F28" s="626"/>
      <c r="G28" s="626"/>
      <c r="H28" s="626"/>
      <c r="I28" s="626"/>
      <c r="J28" s="626"/>
      <c r="K28" s="626"/>
      <c r="L28" s="626"/>
      <c r="M28" s="125"/>
    </row>
    <row r="29" spans="3:13" ht="50.25" customHeight="1">
      <c r="C29" s="626"/>
      <c r="D29" s="626"/>
      <c r="E29" s="626"/>
      <c r="F29" s="626"/>
      <c r="G29" s="626"/>
      <c r="H29" s="626"/>
      <c r="I29" s="626"/>
      <c r="J29" s="626"/>
      <c r="K29" s="626"/>
      <c r="L29" s="626"/>
      <c r="M29" s="125"/>
    </row>
    <row r="30" spans="3:13" ht="44.25" customHeight="1">
      <c r="C30" s="167" t="s">
        <v>1151</v>
      </c>
      <c r="D30" s="166"/>
      <c r="E30" s="166"/>
      <c r="F30" s="166"/>
      <c r="G30" s="166"/>
      <c r="H30" s="166"/>
      <c r="I30" s="166"/>
      <c r="J30" s="166"/>
      <c r="K30" s="166"/>
      <c r="L30" s="166"/>
      <c r="M30" s="125"/>
    </row>
    <row r="31" spans="3:13" ht="70.5" customHeight="1">
      <c r="C31" s="626" t="s">
        <v>1137</v>
      </c>
      <c r="D31" s="626"/>
      <c r="E31" s="626"/>
      <c r="F31" s="626"/>
      <c r="G31" s="626"/>
      <c r="H31" s="626"/>
      <c r="I31" s="626"/>
      <c r="J31" s="626"/>
      <c r="K31" s="626"/>
      <c r="L31" s="626"/>
      <c r="M31" s="125"/>
    </row>
    <row r="32" spans="3:13" ht="14.4" customHeight="1">
      <c r="C32" s="627" t="s">
        <v>1138</v>
      </c>
      <c r="D32" s="627"/>
      <c r="E32" s="627"/>
      <c r="F32" s="627"/>
      <c r="G32" s="627"/>
      <c r="H32" s="627"/>
      <c r="I32" s="627"/>
      <c r="J32" s="627"/>
      <c r="K32" s="627"/>
      <c r="L32" s="627"/>
      <c r="M32" s="125"/>
    </row>
    <row r="33" spans="3:13" ht="64.95" customHeight="1">
      <c r="C33" s="626" t="s">
        <v>244</v>
      </c>
      <c r="D33" s="626"/>
      <c r="E33" s="626"/>
      <c r="F33" s="626"/>
      <c r="G33" s="626"/>
      <c r="H33" s="626"/>
      <c r="I33" s="626"/>
      <c r="J33" s="626"/>
      <c r="K33" s="626"/>
      <c r="L33" s="626"/>
      <c r="M33" s="125"/>
    </row>
    <row r="34" spans="3:13" ht="14.4" customHeight="1">
      <c r="C34" s="628" t="s">
        <v>1139</v>
      </c>
      <c r="D34" s="628"/>
      <c r="E34" s="628"/>
      <c r="F34" s="628"/>
      <c r="G34" s="628"/>
      <c r="H34" s="628"/>
      <c r="I34" s="628"/>
      <c r="J34" s="628"/>
      <c r="K34" s="628"/>
      <c r="L34" s="628"/>
      <c r="M34" s="628"/>
    </row>
    <row r="35" spans="3:13">
      <c r="C35" s="630" t="s">
        <v>1027</v>
      </c>
      <c r="D35" s="630"/>
      <c r="E35" s="630"/>
      <c r="F35" s="630"/>
      <c r="G35" s="630"/>
      <c r="H35" s="630"/>
      <c r="I35" s="630"/>
      <c r="J35" s="630"/>
      <c r="K35" s="630"/>
      <c r="L35" s="630"/>
      <c r="M35" s="202"/>
    </row>
    <row r="36" spans="3:13" ht="48" customHeight="1">
      <c r="C36" s="631" t="s">
        <v>1012</v>
      </c>
      <c r="D36" s="631"/>
      <c r="E36" s="631"/>
      <c r="F36" s="631"/>
      <c r="G36" s="631"/>
      <c r="H36" s="631"/>
      <c r="I36" s="631"/>
      <c r="J36" s="631"/>
      <c r="K36" s="631"/>
      <c r="L36" s="631"/>
      <c r="M36" s="203"/>
    </row>
    <row r="37" spans="3:13" ht="20.7" customHeight="1">
      <c r="C37" s="628" t="s">
        <v>1140</v>
      </c>
      <c r="D37" s="628"/>
      <c r="E37" s="628"/>
      <c r="F37" s="628"/>
      <c r="G37" s="628"/>
      <c r="H37" s="628"/>
      <c r="I37" s="628"/>
      <c r="J37" s="628"/>
      <c r="K37" s="628"/>
      <c r="L37" s="628"/>
      <c r="M37" s="125"/>
    </row>
    <row r="38" spans="3:13" ht="43.2" customHeight="1">
      <c r="C38" s="626" t="s">
        <v>226</v>
      </c>
      <c r="D38" s="626"/>
      <c r="E38" s="626"/>
      <c r="F38" s="626"/>
      <c r="G38" s="626"/>
      <c r="H38" s="626"/>
      <c r="I38" s="626"/>
      <c r="J38" s="626"/>
      <c r="K38" s="626"/>
      <c r="L38" s="626"/>
      <c r="M38" s="125"/>
    </row>
    <row r="39" spans="3:13">
      <c r="C39" s="166"/>
      <c r="D39" s="166"/>
      <c r="E39" s="166"/>
      <c r="F39" s="166"/>
      <c r="G39" s="166"/>
      <c r="H39" s="166"/>
      <c r="I39" s="166"/>
      <c r="J39" s="166"/>
      <c r="K39" s="166"/>
      <c r="L39" s="166"/>
      <c r="M39" s="125"/>
    </row>
    <row r="40" spans="3:13">
      <c r="C40" s="164" t="s">
        <v>1141</v>
      </c>
      <c r="D40" s="125"/>
      <c r="E40" s="125"/>
      <c r="F40" s="125"/>
      <c r="G40" s="125"/>
      <c r="H40" s="125"/>
      <c r="I40" s="125"/>
      <c r="J40" s="125"/>
      <c r="K40" s="125"/>
      <c r="L40" s="125"/>
      <c r="M40" s="125"/>
    </row>
    <row r="41" spans="3:13" s="46" customFormat="1" ht="63.15" customHeight="1">
      <c r="C41" s="629" t="s">
        <v>1238</v>
      </c>
      <c r="D41" s="629"/>
      <c r="E41" s="629"/>
      <c r="F41" s="629"/>
      <c r="G41" s="629"/>
      <c r="H41" s="629"/>
      <c r="I41" s="629"/>
      <c r="J41" s="629"/>
      <c r="K41" s="629"/>
      <c r="L41" s="629"/>
      <c r="M41" s="168"/>
    </row>
    <row r="42" spans="3:13">
      <c r="C42" s="125" t="s">
        <v>110</v>
      </c>
      <c r="D42" s="125"/>
      <c r="E42" s="125"/>
      <c r="F42" s="125"/>
      <c r="G42" s="125"/>
      <c r="H42" s="125"/>
      <c r="I42" s="125"/>
      <c r="J42" s="125"/>
      <c r="K42" s="125"/>
      <c r="L42" s="125"/>
      <c r="M42" s="125"/>
    </row>
    <row r="43" spans="3:13">
      <c r="C43" s="164" t="s">
        <v>1142</v>
      </c>
      <c r="D43" s="125"/>
      <c r="E43" s="125"/>
      <c r="F43" s="125"/>
      <c r="G43" s="125"/>
      <c r="H43" s="125"/>
      <c r="I43" s="125"/>
      <c r="J43" s="125"/>
      <c r="K43" s="125"/>
      <c r="L43" s="125"/>
      <c r="M43" s="125"/>
    </row>
    <row r="44" spans="3:13" ht="35.700000000000003" customHeight="1">
      <c r="C44" s="626" t="s">
        <v>917</v>
      </c>
      <c r="D44" s="626"/>
      <c r="E44" s="626"/>
      <c r="F44" s="626"/>
      <c r="G44" s="626"/>
      <c r="H44" s="626"/>
      <c r="I44" s="626"/>
      <c r="J44" s="626"/>
      <c r="K44" s="626"/>
      <c r="L44" s="626"/>
      <c r="M44" s="125"/>
    </row>
    <row r="45" spans="3:13" ht="34.799999999999997" customHeight="1">
      <c r="C45" s="627" t="s">
        <v>245</v>
      </c>
      <c r="D45" s="627"/>
      <c r="E45" s="627"/>
      <c r="F45" s="627"/>
      <c r="G45" s="627"/>
      <c r="H45" s="627"/>
      <c r="I45" s="627"/>
      <c r="J45" s="627"/>
      <c r="K45" s="627"/>
      <c r="L45" s="627"/>
      <c r="M45" s="125"/>
    </row>
    <row r="46" spans="3:13">
      <c r="C46" s="125"/>
      <c r="D46" s="125"/>
      <c r="E46" s="125"/>
      <c r="F46" s="125"/>
      <c r="G46" s="125"/>
      <c r="H46" s="125"/>
      <c r="I46" s="125"/>
      <c r="J46" s="125"/>
      <c r="K46" s="125"/>
      <c r="L46" s="125"/>
      <c r="M46" s="125"/>
    </row>
    <row r="47" spans="3:13">
      <c r="C47" s="164" t="s">
        <v>1143</v>
      </c>
      <c r="D47" s="125"/>
      <c r="E47" s="125"/>
      <c r="F47" s="125"/>
      <c r="G47" s="125"/>
      <c r="H47" s="125"/>
      <c r="I47" s="125"/>
      <c r="J47" s="125"/>
      <c r="K47" s="125"/>
      <c r="L47" s="125"/>
      <c r="M47" s="125"/>
    </row>
    <row r="48" spans="3:13" ht="30" customHeight="1">
      <c r="C48" s="626" t="s">
        <v>114</v>
      </c>
      <c r="D48" s="626"/>
      <c r="E48" s="626"/>
      <c r="F48" s="626"/>
      <c r="G48" s="626"/>
      <c r="H48" s="626"/>
      <c r="I48" s="626"/>
      <c r="J48" s="626"/>
      <c r="K48" s="626"/>
      <c r="L48" s="626"/>
      <c r="M48" s="125"/>
    </row>
    <row r="49" spans="3:13" ht="28.5" customHeight="1">
      <c r="C49" s="626" t="s">
        <v>115</v>
      </c>
      <c r="D49" s="626"/>
      <c r="E49" s="626"/>
      <c r="F49" s="626"/>
      <c r="G49" s="626"/>
      <c r="H49" s="626"/>
      <c r="I49" s="626"/>
      <c r="J49" s="626"/>
      <c r="K49" s="626"/>
      <c r="L49" s="626"/>
      <c r="M49" s="125"/>
    </row>
    <row r="50" spans="3:13" ht="28.5" customHeight="1">
      <c r="C50" s="626" t="s">
        <v>246</v>
      </c>
      <c r="D50" s="626"/>
      <c r="E50" s="626"/>
      <c r="F50" s="626"/>
      <c r="G50" s="626"/>
      <c r="H50" s="626"/>
      <c r="I50" s="626"/>
      <c r="J50" s="626"/>
      <c r="K50" s="626"/>
      <c r="L50" s="626"/>
      <c r="M50" s="125"/>
    </row>
    <row r="51" spans="3:13" ht="13.5" customHeight="1">
      <c r="C51" s="166"/>
      <c r="D51" s="166"/>
      <c r="E51" s="166"/>
      <c r="F51" s="166"/>
      <c r="G51" s="166"/>
      <c r="H51" s="166"/>
      <c r="I51" s="166"/>
      <c r="J51" s="166"/>
      <c r="K51" s="166"/>
      <c r="L51" s="166"/>
      <c r="M51" s="125"/>
    </row>
    <row r="52" spans="3:13">
      <c r="C52" s="164" t="s">
        <v>1144</v>
      </c>
      <c r="D52" s="125"/>
      <c r="E52" s="125"/>
      <c r="F52" s="125"/>
      <c r="G52" s="125"/>
      <c r="H52" s="125"/>
      <c r="I52" s="125"/>
      <c r="J52" s="125"/>
      <c r="K52" s="125"/>
      <c r="L52" s="125"/>
      <c r="M52" s="125"/>
    </row>
    <row r="53" spans="3:13" ht="34.5" customHeight="1">
      <c r="C53" s="626" t="s">
        <v>116</v>
      </c>
      <c r="D53" s="626"/>
      <c r="E53" s="626"/>
      <c r="F53" s="626"/>
      <c r="G53" s="626"/>
      <c r="H53" s="626"/>
      <c r="I53" s="626"/>
      <c r="J53" s="626"/>
      <c r="K53" s="626"/>
      <c r="L53" s="626"/>
      <c r="M53" s="125"/>
    </row>
    <row r="54" spans="3:13" ht="44.4" customHeight="1">
      <c r="C54" s="626" t="s">
        <v>117</v>
      </c>
      <c r="D54" s="626"/>
      <c r="E54" s="626"/>
      <c r="F54" s="626"/>
      <c r="G54" s="626"/>
      <c r="H54" s="626"/>
      <c r="I54" s="626"/>
      <c r="J54" s="626"/>
      <c r="K54" s="626"/>
      <c r="L54" s="626"/>
      <c r="M54" s="125"/>
    </row>
    <row r="55" spans="3:13">
      <c r="C55" s="165"/>
      <c r="D55" s="165"/>
      <c r="E55" s="165"/>
      <c r="F55" s="165"/>
      <c r="G55" s="165"/>
      <c r="H55" s="165"/>
      <c r="I55" s="165"/>
      <c r="J55" s="165"/>
      <c r="K55" s="165"/>
      <c r="L55" s="165"/>
      <c r="M55" s="125"/>
    </row>
    <row r="56" spans="3:13">
      <c r="C56" s="169" t="s">
        <v>1145</v>
      </c>
      <c r="D56" s="165"/>
      <c r="E56" s="165"/>
      <c r="F56" s="165"/>
      <c r="G56" s="165"/>
      <c r="H56" s="165"/>
      <c r="I56" s="165"/>
      <c r="J56" s="165"/>
      <c r="K56" s="165"/>
      <c r="L56" s="165"/>
      <c r="M56" s="125"/>
    </row>
    <row r="57" spans="3:13" ht="54.75" customHeight="1">
      <c r="C57" s="626" t="s">
        <v>247</v>
      </c>
      <c r="D57" s="626"/>
      <c r="E57" s="626"/>
      <c r="F57" s="626"/>
      <c r="G57" s="626"/>
      <c r="H57" s="626"/>
      <c r="I57" s="626"/>
      <c r="J57" s="626"/>
      <c r="K57" s="626"/>
      <c r="L57" s="626"/>
      <c r="M57" s="125"/>
    </row>
    <row r="58" spans="3:13">
      <c r="C58" s="166"/>
      <c r="D58" s="166"/>
      <c r="E58" s="166"/>
      <c r="F58" s="166"/>
      <c r="G58" s="166"/>
      <c r="H58" s="166"/>
      <c r="I58" s="166"/>
      <c r="J58" s="166"/>
      <c r="K58" s="165"/>
      <c r="L58" s="165"/>
      <c r="M58" s="125"/>
    </row>
    <row r="59" spans="3:13" ht="15.6">
      <c r="C59" s="146" t="s">
        <v>1148</v>
      </c>
      <c r="D59" s="125"/>
      <c r="E59" s="125"/>
      <c r="F59" s="125"/>
      <c r="G59" s="125"/>
      <c r="H59" s="125"/>
      <c r="I59" s="125"/>
      <c r="J59" s="125"/>
      <c r="K59" s="125"/>
      <c r="L59" s="125"/>
      <c r="M59" s="125"/>
    </row>
    <row r="60" spans="3:13" ht="28.2" customHeight="1">
      <c r="C60" s="626" t="s">
        <v>172</v>
      </c>
      <c r="D60" s="626"/>
      <c r="E60" s="626"/>
      <c r="F60" s="626"/>
      <c r="G60" s="626"/>
      <c r="H60" s="626"/>
      <c r="I60" s="626"/>
      <c r="J60" s="626"/>
      <c r="K60" s="626"/>
      <c r="L60" s="626"/>
      <c r="M60" s="125"/>
    </row>
    <row r="61" spans="3:13">
      <c r="C61" s="125"/>
      <c r="D61" s="125"/>
      <c r="E61" s="125"/>
      <c r="F61" s="125"/>
      <c r="G61" s="125"/>
      <c r="H61" s="125"/>
      <c r="I61" s="125"/>
      <c r="J61" s="125"/>
      <c r="K61" s="125"/>
      <c r="L61" s="125"/>
      <c r="M61" s="125"/>
    </row>
    <row r="62" spans="3:13" ht="15">
      <c r="C62" s="125"/>
      <c r="D62" s="125"/>
      <c r="E62" s="145"/>
      <c r="F62" s="125"/>
      <c r="G62" s="125"/>
      <c r="H62" s="145"/>
      <c r="I62" s="125"/>
      <c r="J62" s="145"/>
      <c r="K62" s="145"/>
      <c r="L62" s="125"/>
      <c r="M62" s="125"/>
    </row>
    <row r="63" spans="3:13" ht="16.95" customHeight="1">
      <c r="C63" s="143" t="s">
        <v>324</v>
      </c>
      <c r="D63" s="125"/>
      <c r="E63" s="125"/>
      <c r="G63" s="548"/>
      <c r="K63" s="125"/>
      <c r="L63" s="170" t="s">
        <v>206</v>
      </c>
      <c r="M63" s="125"/>
    </row>
    <row r="64" spans="3:13" ht="14.4" customHeight="1">
      <c r="C64" s="144" t="s">
        <v>46</v>
      </c>
      <c r="D64" s="125"/>
      <c r="E64" s="125"/>
      <c r="G64" s="549"/>
      <c r="K64" s="125"/>
      <c r="L64" s="144" t="s">
        <v>104</v>
      </c>
      <c r="M64" s="125"/>
    </row>
    <row r="286" spans="4:4">
      <c r="D286" s="42">
        <v>0</v>
      </c>
    </row>
  </sheetData>
  <customSheetViews>
    <customSheetView guid="{F3648BCD-1CED-4BBB-AE63-37BDB925883F}" scale="80" showPageBreaks="1" showGridLines="0" printArea="1" view="pageBreakPreview">
      <selection activeCell="G307" sqref="G306:G307"/>
      <pageMargins left="0.7" right="0.7" top="0.75" bottom="0.75" header="0.3" footer="0.3"/>
      <pageSetup scale="67" orientation="portrait" r:id="rId1"/>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2"/>
    </customSheetView>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3"/>
    </customSheetView>
  </customSheetViews>
  <mergeCells count="24">
    <mergeCell ref="C25:L25"/>
    <mergeCell ref="C7:L7"/>
    <mergeCell ref="C14:L14"/>
    <mergeCell ref="C20:L20"/>
    <mergeCell ref="C6:M6"/>
    <mergeCell ref="C28:L29"/>
    <mergeCell ref="C44:L44"/>
    <mergeCell ref="C45:L45"/>
    <mergeCell ref="C48:L48"/>
    <mergeCell ref="C49:L49"/>
    <mergeCell ref="C33:L33"/>
    <mergeCell ref="C37:L37"/>
    <mergeCell ref="C38:L38"/>
    <mergeCell ref="C41:L41"/>
    <mergeCell ref="C31:L31"/>
    <mergeCell ref="C32:L32"/>
    <mergeCell ref="C34:M34"/>
    <mergeCell ref="C35:L35"/>
    <mergeCell ref="C36:L36"/>
    <mergeCell ref="C50:L50"/>
    <mergeCell ref="C60:L60"/>
    <mergeCell ref="C54:L54"/>
    <mergeCell ref="C53:L53"/>
    <mergeCell ref="C57:L57"/>
  </mergeCells>
  <hyperlinks>
    <hyperlink ref="L5" location="Indice!A1" display="Índice" xr:uid="{00000000-0004-0000-0600-000000000000}"/>
  </hyperlinks>
  <pageMargins left="0.70866141732283472" right="0.70866141732283472" top="0.74803149606299213" bottom="0.74803149606299213" header="0.31496062992125984" footer="0.31496062992125984"/>
  <pageSetup paperSize="9" scale="53"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BAD40F"/>
  </sheetPr>
  <dimension ref="A1:M318"/>
  <sheetViews>
    <sheetView showGridLines="0" topLeftCell="A286" zoomScale="70" zoomScaleNormal="70" zoomScaleSheetLayoutView="55" workbookViewId="0">
      <selection activeCell="G303" sqref="G303"/>
    </sheetView>
  </sheetViews>
  <sheetFormatPr baseColWidth="10" defaultColWidth="9.33203125" defaultRowHeight="13.8"/>
  <cols>
    <col min="1" max="1" width="4.33203125" style="312" customWidth="1"/>
    <col min="2" max="2" width="64.109375" style="312" customWidth="1"/>
    <col min="3" max="3" width="29.88671875" style="312" customWidth="1"/>
    <col min="4" max="7" width="21.88671875" style="312" customWidth="1"/>
    <col min="8" max="8" width="16.5546875" style="312" customWidth="1"/>
    <col min="9" max="9" width="21.88671875" style="313" customWidth="1"/>
    <col min="10" max="13" width="21.88671875" style="312" customWidth="1"/>
    <col min="14" max="14" width="9.33203125" style="312"/>
    <col min="15" max="15" width="13.77734375" style="312" bestFit="1" customWidth="1"/>
    <col min="16" max="16384" width="9.33203125" style="312"/>
  </cols>
  <sheetData>
    <row r="1" spans="1:10">
      <c r="A1" s="310"/>
      <c r="B1" s="311"/>
      <c r="C1" s="311"/>
      <c r="D1" s="311"/>
      <c r="E1" s="311"/>
      <c r="F1" s="311"/>
      <c r="H1" s="311"/>
    </row>
    <row r="2" spans="1:10">
      <c r="A2" s="310"/>
      <c r="B2" s="311"/>
      <c r="C2" s="311"/>
      <c r="D2" s="311"/>
      <c r="E2" s="311"/>
      <c r="F2" s="311"/>
      <c r="G2" s="123"/>
      <c r="H2" s="311"/>
    </row>
    <row r="3" spans="1:10">
      <c r="A3" s="310"/>
      <c r="B3" s="311"/>
      <c r="C3" s="311"/>
      <c r="D3" s="311"/>
      <c r="E3" s="311"/>
      <c r="F3" s="311"/>
      <c r="G3" s="123"/>
      <c r="H3" s="311"/>
    </row>
    <row r="4" spans="1:10" ht="15">
      <c r="A4" s="310"/>
      <c r="B4" s="311"/>
      <c r="C4" s="311"/>
      <c r="D4" s="311"/>
      <c r="E4" s="311"/>
      <c r="F4" s="311"/>
      <c r="G4" s="564" t="s">
        <v>238</v>
      </c>
      <c r="H4" s="311"/>
    </row>
    <row r="5" spans="1:10" ht="15.6">
      <c r="A5" s="314"/>
      <c r="B5" s="315" t="s">
        <v>1152</v>
      </c>
    </row>
    <row r="6" spans="1:10">
      <c r="A6" s="314"/>
    </row>
    <row r="7" spans="1:10">
      <c r="A7" s="314"/>
      <c r="B7" s="311" t="s">
        <v>1153</v>
      </c>
    </row>
    <row r="8" spans="1:10" ht="36.75" customHeight="1">
      <c r="A8" s="314"/>
      <c r="B8" s="641" t="s">
        <v>1239</v>
      </c>
      <c r="C8" s="641"/>
      <c r="D8" s="641"/>
      <c r="E8" s="641"/>
      <c r="F8" s="641"/>
      <c r="G8" s="641"/>
      <c r="H8" s="641"/>
    </row>
    <row r="9" spans="1:10">
      <c r="A9" s="314"/>
      <c r="B9" s="311"/>
    </row>
    <row r="10" spans="1:10" ht="27.6">
      <c r="A10" s="314"/>
      <c r="B10" s="316"/>
      <c r="C10" s="316" t="s">
        <v>1290</v>
      </c>
      <c r="D10" s="316" t="s">
        <v>1291</v>
      </c>
      <c r="E10" s="316" t="s">
        <v>1292</v>
      </c>
      <c r="F10" s="540"/>
    </row>
    <row r="11" spans="1:10">
      <c r="A11" s="314"/>
      <c r="B11" s="397" t="s">
        <v>1289</v>
      </c>
      <c r="C11" s="539">
        <v>7078.87</v>
      </c>
      <c r="D11" s="539">
        <v>6888.28</v>
      </c>
      <c r="E11" s="561">
        <v>6870.81</v>
      </c>
      <c r="F11" s="540"/>
      <c r="G11" s="317"/>
    </row>
    <row r="12" spans="1:10">
      <c r="A12" s="314"/>
      <c r="B12" s="397" t="s">
        <v>1293</v>
      </c>
      <c r="C12" s="539">
        <v>7090.2</v>
      </c>
      <c r="D12" s="539">
        <v>6896.7</v>
      </c>
      <c r="E12" s="561">
        <v>6887.4</v>
      </c>
      <c r="F12" s="541"/>
    </row>
    <row r="13" spans="1:10">
      <c r="A13" s="314"/>
      <c r="B13" s="125"/>
      <c r="I13" s="312"/>
    </row>
    <row r="14" spans="1:10">
      <c r="A14" s="314"/>
      <c r="B14" s="125"/>
      <c r="I14" s="542"/>
      <c r="J14" s="542"/>
    </row>
    <row r="15" spans="1:10">
      <c r="A15" s="314"/>
      <c r="B15" s="311" t="s">
        <v>1154</v>
      </c>
    </row>
    <row r="16" spans="1:10">
      <c r="A16" s="314"/>
      <c r="B16" s="636" t="s">
        <v>250</v>
      </c>
      <c r="C16" s="636"/>
      <c r="D16" s="636"/>
      <c r="E16" s="636"/>
      <c r="F16" s="636"/>
      <c r="G16" s="636"/>
      <c r="H16" s="636"/>
    </row>
    <row r="17" spans="1:9" s="320" customFormat="1" ht="41.4">
      <c r="A17" s="318"/>
      <c r="B17" s="643" t="s">
        <v>118</v>
      </c>
      <c r="C17" s="179" t="s">
        <v>119</v>
      </c>
      <c r="D17" s="179" t="s">
        <v>119</v>
      </c>
      <c r="E17" s="179" t="s">
        <v>1311</v>
      </c>
      <c r="F17" s="316" t="s">
        <v>1312</v>
      </c>
      <c r="G17" s="179" t="s">
        <v>1314</v>
      </c>
      <c r="H17" s="179" t="s">
        <v>1315</v>
      </c>
      <c r="I17" s="319"/>
    </row>
    <row r="18" spans="1:9">
      <c r="A18" s="314"/>
      <c r="B18" s="643"/>
      <c r="C18" s="179" t="s">
        <v>121</v>
      </c>
      <c r="D18" s="179" t="s">
        <v>122</v>
      </c>
      <c r="E18" s="321">
        <v>44834</v>
      </c>
      <c r="F18" s="179" t="s">
        <v>1313</v>
      </c>
      <c r="G18" s="321">
        <v>44561</v>
      </c>
      <c r="H18" s="179" t="s">
        <v>1313</v>
      </c>
    </row>
    <row r="19" spans="1:9" ht="14.7" customHeight="1">
      <c r="A19" s="314"/>
      <c r="B19" s="644" t="s">
        <v>3</v>
      </c>
      <c r="C19" s="644"/>
      <c r="D19" s="644"/>
      <c r="E19" s="644"/>
      <c r="F19" s="644"/>
      <c r="G19" s="644"/>
      <c r="H19" s="644"/>
    </row>
    <row r="20" spans="1:9">
      <c r="A20" s="314"/>
      <c r="B20" s="644" t="s">
        <v>75</v>
      </c>
      <c r="C20" s="644"/>
      <c r="D20" s="644"/>
      <c r="E20" s="644"/>
      <c r="F20" s="644"/>
      <c r="G20" s="644"/>
      <c r="H20" s="644"/>
    </row>
    <row r="21" spans="1:9">
      <c r="A21" s="314"/>
      <c r="B21" s="322" t="s">
        <v>16</v>
      </c>
      <c r="C21" s="323" t="s">
        <v>0</v>
      </c>
      <c r="D21" s="324">
        <f>+'Clasificación 09.2022'!$I$15</f>
        <v>12970.229999998584</v>
      </c>
      <c r="E21" s="325">
        <f>+C11</f>
        <v>7078.87</v>
      </c>
      <c r="F21" s="326">
        <f>+D21*E21</f>
        <v>91814572.04008998</v>
      </c>
      <c r="G21" s="327">
        <f>+E11</f>
        <v>6870.81</v>
      </c>
      <c r="H21" s="328">
        <v>0</v>
      </c>
    </row>
    <row r="22" spans="1:9">
      <c r="A22" s="314"/>
      <c r="B22" s="644" t="s">
        <v>926</v>
      </c>
      <c r="C22" s="644"/>
      <c r="D22" s="644"/>
      <c r="E22" s="644"/>
      <c r="F22" s="644"/>
      <c r="G22" s="644"/>
      <c r="H22" s="644"/>
    </row>
    <row r="23" spans="1:9">
      <c r="A23" s="314"/>
      <c r="B23" s="322" t="s">
        <v>918</v>
      </c>
      <c r="C23" s="323" t="s">
        <v>0</v>
      </c>
      <c r="D23" s="324">
        <v>0</v>
      </c>
      <c r="E23" s="325">
        <f>+E21</f>
        <v>7078.87</v>
      </c>
      <c r="F23" s="326">
        <f>+D23*E23</f>
        <v>0</v>
      </c>
      <c r="G23" s="327">
        <f>+E11</f>
        <v>6870.81</v>
      </c>
      <c r="H23" s="328">
        <v>0</v>
      </c>
    </row>
    <row r="24" spans="1:9">
      <c r="A24" s="314"/>
      <c r="B24" s="408" t="s">
        <v>248</v>
      </c>
      <c r="C24" s="323"/>
      <c r="D24" s="409">
        <f>SUM(D21:D21)</f>
        <v>12970.229999998584</v>
      </c>
      <c r="E24" s="536"/>
      <c r="F24" s="410">
        <f>SUM(F21:F21)</f>
        <v>91814572.04008998</v>
      </c>
      <c r="G24" s="537"/>
      <c r="H24" s="410">
        <f>SUM(H21:H21)</f>
        <v>0</v>
      </c>
    </row>
    <row r="25" spans="1:9">
      <c r="A25" s="314"/>
      <c r="B25" s="329"/>
      <c r="C25" s="329"/>
      <c r="D25" s="411"/>
      <c r="E25" s="330"/>
      <c r="F25" s="331"/>
      <c r="G25" s="332"/>
      <c r="H25" s="333"/>
    </row>
    <row r="26" spans="1:9">
      <c r="A26" s="314"/>
      <c r="B26" s="412" t="s">
        <v>77</v>
      </c>
      <c r="C26" s="413"/>
      <c r="D26" s="414"/>
      <c r="E26" s="408"/>
      <c r="F26" s="415"/>
      <c r="G26" s="408"/>
      <c r="H26" s="408"/>
    </row>
    <row r="27" spans="1:9">
      <c r="A27" s="314"/>
      <c r="B27" s="412" t="s">
        <v>76</v>
      </c>
      <c r="C27" s="413"/>
      <c r="D27" s="416"/>
      <c r="E27" s="412"/>
      <c r="F27" s="417"/>
      <c r="G27" s="412"/>
      <c r="H27" s="412"/>
    </row>
    <row r="28" spans="1:9">
      <c r="A28" s="314"/>
      <c r="B28" s="322" t="s">
        <v>266</v>
      </c>
      <c r="C28" s="323" t="s">
        <v>0</v>
      </c>
      <c r="D28" s="324">
        <f>+'Clasificación 09.2022'!$I$340+'Clasificación 09.2022'!$I$402</f>
        <v>1350.6099999999972</v>
      </c>
      <c r="E28" s="324">
        <f>+C12</f>
        <v>7090.2</v>
      </c>
      <c r="F28" s="326">
        <f>+D28*E28</f>
        <v>9576095.0219999794</v>
      </c>
      <c r="G28" s="327">
        <f>+$F$12</f>
        <v>0</v>
      </c>
      <c r="H28" s="328">
        <v>35229051</v>
      </c>
    </row>
    <row r="29" spans="1:9">
      <c r="A29" s="314"/>
      <c r="B29" s="412" t="s">
        <v>919</v>
      </c>
      <c r="C29" s="413"/>
      <c r="D29" s="416"/>
      <c r="E29" s="412"/>
      <c r="F29" s="417"/>
      <c r="G29" s="412"/>
      <c r="H29" s="412"/>
    </row>
    <row r="30" spans="1:9">
      <c r="A30" s="314"/>
      <c r="B30" s="322" t="s">
        <v>918</v>
      </c>
      <c r="C30" s="323" t="s">
        <v>0</v>
      </c>
      <c r="D30" s="324">
        <f>+'Clasificación 09.2022'!$I$66</f>
        <v>0</v>
      </c>
      <c r="E30" s="324">
        <f>+C12</f>
        <v>7090.2</v>
      </c>
      <c r="F30" s="334">
        <f>+D30*E30</f>
        <v>0</v>
      </c>
      <c r="G30" s="327">
        <f>+$F$12</f>
        <v>0</v>
      </c>
      <c r="H30" s="328">
        <v>0</v>
      </c>
    </row>
    <row r="31" spans="1:9">
      <c r="A31" s="314"/>
      <c r="B31" s="408" t="s">
        <v>249</v>
      </c>
      <c r="C31" s="418"/>
      <c r="D31" s="409">
        <f>SUM(D28:D30)</f>
        <v>1350.6099999999972</v>
      </c>
      <c r="E31" s="419"/>
      <c r="F31" s="410">
        <f>SUM(F28:F30)</f>
        <v>9576095.0219999794</v>
      </c>
      <c r="G31" s="420"/>
      <c r="H31" s="409">
        <f>SUM(H28:H30)</f>
        <v>35229051</v>
      </c>
    </row>
    <row r="32" spans="1:9">
      <c r="A32" s="314"/>
      <c r="B32" s="125"/>
    </row>
    <row r="33" spans="1:9">
      <c r="A33" s="314"/>
      <c r="B33" s="311" t="s">
        <v>1155</v>
      </c>
    </row>
    <row r="34" spans="1:9">
      <c r="A34" s="314"/>
    </row>
    <row r="35" spans="1:9" ht="37.950000000000003" customHeight="1">
      <c r="A35" s="314"/>
      <c r="B35" s="641" t="s">
        <v>252</v>
      </c>
      <c r="C35" s="641"/>
      <c r="D35" s="641"/>
      <c r="E35" s="641"/>
      <c r="F35" s="641"/>
      <c r="G35" s="641"/>
      <c r="H35" s="641"/>
      <c r="I35" s="157"/>
    </row>
    <row r="36" spans="1:9">
      <c r="A36" s="314"/>
    </row>
    <row r="37" spans="1:9" s="339" customFormat="1">
      <c r="A37" s="335"/>
      <c r="B37" s="639" t="s">
        <v>36</v>
      </c>
      <c r="C37" s="336" t="s">
        <v>120</v>
      </c>
      <c r="D37" s="336" t="s">
        <v>124</v>
      </c>
      <c r="E37" s="336" t="s">
        <v>120</v>
      </c>
      <c r="F37" s="336" t="s">
        <v>124</v>
      </c>
      <c r="G37" s="337"/>
      <c r="H37" s="338"/>
    </row>
    <row r="38" spans="1:9">
      <c r="A38" s="314"/>
      <c r="B38" s="639"/>
      <c r="C38" s="336" t="s">
        <v>1316</v>
      </c>
      <c r="D38" s="340">
        <v>44834</v>
      </c>
      <c r="E38" s="336" t="s">
        <v>1317</v>
      </c>
      <c r="F38" s="340">
        <v>44561</v>
      </c>
      <c r="G38" s="341"/>
      <c r="H38" s="313"/>
      <c r="I38" s="312"/>
    </row>
    <row r="39" spans="1:9">
      <c r="A39" s="314"/>
      <c r="B39" s="342" t="s">
        <v>125</v>
      </c>
      <c r="C39" s="327">
        <f>+C11</f>
        <v>7078.87</v>
      </c>
      <c r="D39" s="343">
        <f>+'Clasificación 09.2022'!$G$561</f>
        <v>7807783</v>
      </c>
      <c r="E39" s="327">
        <f>+E11</f>
        <v>6870.81</v>
      </c>
      <c r="F39" s="344">
        <v>872063</v>
      </c>
      <c r="G39" s="341"/>
      <c r="H39" s="345"/>
      <c r="I39" s="312"/>
    </row>
    <row r="40" spans="1:9" ht="27.6">
      <c r="A40" s="314"/>
      <c r="B40" s="342" t="s">
        <v>126</v>
      </c>
      <c r="C40" s="327">
        <f>+C12</f>
        <v>7090.2</v>
      </c>
      <c r="D40" s="343">
        <f>+'Clasificación 09.2022'!$G$562</f>
        <v>3350097</v>
      </c>
      <c r="E40" s="327">
        <f>+E12</f>
        <v>6887.4</v>
      </c>
      <c r="F40" s="344">
        <v>1562115</v>
      </c>
      <c r="G40" s="341"/>
      <c r="H40" s="345"/>
      <c r="I40" s="312"/>
    </row>
    <row r="41" spans="1:9">
      <c r="A41" s="314"/>
      <c r="B41" s="342" t="s">
        <v>127</v>
      </c>
      <c r="C41" s="327">
        <f>+C11</f>
        <v>7078.87</v>
      </c>
      <c r="D41" s="343">
        <f>-'Clasificación 09.2022'!$G$769</f>
        <v>-9972009</v>
      </c>
      <c r="E41" s="327">
        <f>+E11</f>
        <v>6870.81</v>
      </c>
      <c r="F41" s="344">
        <v>-657176</v>
      </c>
      <c r="G41" s="341"/>
      <c r="H41" s="345"/>
      <c r="I41" s="312"/>
    </row>
    <row r="42" spans="1:9">
      <c r="A42" s="314"/>
      <c r="B42" s="342" t="s">
        <v>128</v>
      </c>
      <c r="C42" s="327">
        <f>+C12</f>
        <v>7090.2</v>
      </c>
      <c r="D42" s="343">
        <f>-'Clasificación 09.2022'!$G$770</f>
        <v>-3157727</v>
      </c>
      <c r="E42" s="327">
        <f>+E12</f>
        <v>6887.4</v>
      </c>
      <c r="F42" s="344">
        <v>-1898182</v>
      </c>
      <c r="G42" s="341"/>
      <c r="H42" s="345"/>
      <c r="I42" s="312"/>
    </row>
    <row r="43" spans="1:9">
      <c r="A43" s="314"/>
      <c r="B43" s="421" t="s">
        <v>251</v>
      </c>
      <c r="C43" s="422"/>
      <c r="D43" s="422">
        <f>SUM(D39:D42)</f>
        <v>-1971856</v>
      </c>
      <c r="E43" s="422"/>
      <c r="F43" s="423">
        <f>SUM(F39:F42)</f>
        <v>-121180</v>
      </c>
      <c r="H43" s="313"/>
      <c r="I43" s="312"/>
    </row>
    <row r="44" spans="1:9">
      <c r="A44" s="314"/>
      <c r="D44" s="346"/>
    </row>
    <row r="45" spans="1:9" ht="15.6">
      <c r="A45" s="314"/>
      <c r="B45" s="315" t="s">
        <v>1156</v>
      </c>
      <c r="D45" s="346"/>
    </row>
    <row r="46" spans="1:9" ht="15.6">
      <c r="A46" s="314"/>
      <c r="B46" s="315"/>
      <c r="D46" s="346"/>
    </row>
    <row r="47" spans="1:9">
      <c r="A47" s="314"/>
      <c r="B47" s="311" t="s">
        <v>1157</v>
      </c>
    </row>
    <row r="48" spans="1:9">
      <c r="A48" s="314"/>
      <c r="B48" s="312" t="s">
        <v>79</v>
      </c>
    </row>
    <row r="49" spans="1:11">
      <c r="A49" s="314"/>
      <c r="B49" s="311"/>
    </row>
    <row r="50" spans="1:11">
      <c r="A50" s="314"/>
      <c r="B50" s="347" t="s">
        <v>1</v>
      </c>
      <c r="C50" s="316">
        <v>44834</v>
      </c>
      <c r="D50" s="316">
        <v>44561</v>
      </c>
      <c r="E50" s="348"/>
    </row>
    <row r="51" spans="1:11" s="311" customFormat="1" ht="15.6">
      <c r="A51" s="349"/>
      <c r="B51" s="448" t="s">
        <v>1083</v>
      </c>
      <c r="C51" s="449"/>
      <c r="D51" s="449"/>
      <c r="E51" s="350"/>
      <c r="I51" s="351"/>
    </row>
    <row r="52" spans="1:11" s="311" customFormat="1">
      <c r="A52" s="349"/>
      <c r="B52" s="450" t="s">
        <v>1084</v>
      </c>
      <c r="C52" s="451">
        <f>+'Clasificación 09.2022'!$G$10</f>
        <v>1247310</v>
      </c>
      <c r="D52" s="452">
        <v>0</v>
      </c>
      <c r="E52" s="350"/>
      <c r="I52" s="351"/>
    </row>
    <row r="53" spans="1:11" s="311" customFormat="1" ht="15.6">
      <c r="A53" s="349"/>
      <c r="B53" s="448" t="s">
        <v>16</v>
      </c>
      <c r="C53" s="451"/>
      <c r="D53" s="449"/>
      <c r="E53" s="350"/>
      <c r="I53" s="351"/>
    </row>
    <row r="54" spans="1:11" s="311" customFormat="1">
      <c r="A54" s="349"/>
      <c r="B54" s="450" t="s">
        <v>1275</v>
      </c>
      <c r="C54" s="451">
        <f>+'Clasificación 09.2022'!$G$14</f>
        <v>196159930</v>
      </c>
      <c r="D54" s="451">
        <v>25494505</v>
      </c>
      <c r="E54" s="350"/>
      <c r="I54" s="351"/>
    </row>
    <row r="55" spans="1:11">
      <c r="A55" s="352"/>
      <c r="B55" s="450" t="s">
        <v>1276</v>
      </c>
      <c r="C55" s="453">
        <f>+'Clasificación 09.2022'!$G$15</f>
        <v>91814572</v>
      </c>
      <c r="D55" s="454">
        <v>0</v>
      </c>
      <c r="E55" s="348"/>
    </row>
    <row r="56" spans="1:11">
      <c r="A56" s="314"/>
      <c r="B56" s="424" t="s">
        <v>37</v>
      </c>
      <c r="C56" s="425">
        <f>SUM(C51:C55)</f>
        <v>289221812</v>
      </c>
      <c r="D56" s="425">
        <f>SUM(D51:D55)</f>
        <v>25494505</v>
      </c>
    </row>
    <row r="57" spans="1:11">
      <c r="A57" s="314"/>
      <c r="D57" s="508"/>
    </row>
    <row r="58" spans="1:11" s="356" customFormat="1">
      <c r="A58" s="354"/>
      <c r="B58" s="311" t="s">
        <v>1158</v>
      </c>
      <c r="C58" s="355"/>
      <c r="D58" s="508"/>
      <c r="E58" s="509"/>
      <c r="F58" s="510"/>
      <c r="G58" s="510"/>
      <c r="H58" s="510"/>
      <c r="I58" s="357"/>
    </row>
    <row r="59" spans="1:11" s="356" customFormat="1">
      <c r="A59" s="354"/>
      <c r="B59" s="639"/>
      <c r="C59" s="639" t="s">
        <v>996</v>
      </c>
      <c r="D59" s="639" t="s">
        <v>997</v>
      </c>
      <c r="E59" s="639" t="s">
        <v>998</v>
      </c>
      <c r="F59" s="639" t="s">
        <v>999</v>
      </c>
      <c r="G59" s="639" t="s">
        <v>1000</v>
      </c>
      <c r="H59" s="639" t="s">
        <v>1001</v>
      </c>
      <c r="I59" s="357"/>
    </row>
    <row r="60" spans="1:11" s="356" customFormat="1">
      <c r="A60" s="354"/>
      <c r="B60" s="639"/>
      <c r="C60" s="639"/>
      <c r="D60" s="639"/>
      <c r="E60" s="639"/>
      <c r="F60" s="639"/>
      <c r="G60" s="639"/>
      <c r="H60" s="639"/>
      <c r="I60" s="357"/>
    </row>
    <row r="61" spans="1:11" s="356" customFormat="1">
      <c r="A61" s="354"/>
      <c r="B61" s="358"/>
      <c r="C61" s="358"/>
      <c r="D61" s="358"/>
      <c r="E61" s="358"/>
      <c r="F61" s="358"/>
      <c r="G61" s="358"/>
      <c r="H61" s="358"/>
      <c r="I61" s="357"/>
    </row>
    <row r="62" spans="1:11" s="356" customFormat="1">
      <c r="A62" s="354"/>
      <c r="B62" s="426" t="s">
        <v>1002</v>
      </c>
      <c r="C62" s="359"/>
      <c r="D62" s="427"/>
      <c r="E62" s="428"/>
      <c r="F62" s="429"/>
      <c r="G62" s="428"/>
      <c r="H62" s="364"/>
      <c r="I62" s="357"/>
    </row>
    <row r="63" spans="1:11" s="356" customFormat="1">
      <c r="A63" s="354"/>
      <c r="B63" s="359" t="s">
        <v>1003</v>
      </c>
      <c r="C63" s="360" t="s">
        <v>1005</v>
      </c>
      <c r="D63" s="361">
        <v>200075406</v>
      </c>
      <c r="E63" s="362">
        <v>206213624</v>
      </c>
      <c r="F63" s="362">
        <v>200000000</v>
      </c>
      <c r="G63" s="363">
        <f>+D63/F63</f>
        <v>1.0003770299999999</v>
      </c>
      <c r="H63" s="364">
        <v>44855</v>
      </c>
      <c r="I63" s="353"/>
      <c r="J63" s="562"/>
      <c r="K63" s="365"/>
    </row>
    <row r="64" spans="1:11" s="356" customFormat="1">
      <c r="A64" s="354"/>
      <c r="B64" s="359" t="s">
        <v>1004</v>
      </c>
      <c r="C64" s="360" t="s">
        <v>1005</v>
      </c>
      <c r="D64" s="361">
        <v>206199586</v>
      </c>
      <c r="E64" s="362">
        <v>206199584</v>
      </c>
      <c r="F64" s="362">
        <v>200000000</v>
      </c>
      <c r="G64" s="363">
        <f>+D64/F64</f>
        <v>1.0309979300000001</v>
      </c>
      <c r="H64" s="364">
        <v>44855</v>
      </c>
      <c r="I64" s="357"/>
      <c r="K64" s="365"/>
    </row>
    <row r="65" spans="1:11" s="356" customFormat="1">
      <c r="A65" s="354"/>
      <c r="B65" s="359" t="s">
        <v>1086</v>
      </c>
      <c r="C65" s="360" t="s">
        <v>1085</v>
      </c>
      <c r="D65" s="361">
        <v>1020510937</v>
      </c>
      <c r="E65" s="362">
        <v>1016460717</v>
      </c>
      <c r="F65" s="362">
        <v>1000000000</v>
      </c>
      <c r="G65" s="363">
        <f>+D65/F65</f>
        <v>1.0205109370000001</v>
      </c>
      <c r="H65" s="364">
        <v>46049</v>
      </c>
      <c r="I65" s="357"/>
      <c r="K65" s="365"/>
    </row>
    <row r="66" spans="1:11" s="356" customFormat="1">
      <c r="A66" s="354"/>
      <c r="B66" s="359" t="s">
        <v>1087</v>
      </c>
      <c r="C66" s="360" t="s">
        <v>1085</v>
      </c>
      <c r="D66" s="361">
        <v>1020510937</v>
      </c>
      <c r="E66" s="362">
        <v>1016460717</v>
      </c>
      <c r="F66" s="362">
        <v>1000000000</v>
      </c>
      <c r="G66" s="363">
        <f>+D66/F66</f>
        <v>1.0205109370000001</v>
      </c>
      <c r="H66" s="364">
        <v>46049</v>
      </c>
      <c r="I66" s="357"/>
      <c r="K66" s="365"/>
    </row>
    <row r="67" spans="1:11" s="356" customFormat="1">
      <c r="A67" s="354"/>
      <c r="B67" s="359" t="s">
        <v>1240</v>
      </c>
      <c r="C67" s="360" t="s">
        <v>1085</v>
      </c>
      <c r="D67" s="361">
        <v>103305206</v>
      </c>
      <c r="E67" s="362">
        <v>100781538</v>
      </c>
      <c r="F67" s="362">
        <v>100000000</v>
      </c>
      <c r="G67" s="363">
        <f>+D67/F67</f>
        <v>1.0330520599999999</v>
      </c>
      <c r="H67" s="364">
        <v>45176</v>
      </c>
      <c r="I67" s="357"/>
      <c r="K67" s="365"/>
    </row>
    <row r="68" spans="1:11" s="356" customFormat="1">
      <c r="A68" s="354"/>
      <c r="B68" s="359" t="s">
        <v>1241</v>
      </c>
      <c r="C68" s="360" t="s">
        <v>1085</v>
      </c>
      <c r="D68" s="361">
        <v>103305206</v>
      </c>
      <c r="E68" s="362">
        <v>100781538</v>
      </c>
      <c r="F68" s="362">
        <v>100000000</v>
      </c>
      <c r="G68" s="363">
        <f t="shared" ref="G68:G80" si="0">+D68/F68</f>
        <v>1.0330520599999999</v>
      </c>
      <c r="H68" s="364">
        <v>45176</v>
      </c>
      <c r="I68" s="357"/>
      <c r="K68" s="365"/>
    </row>
    <row r="69" spans="1:11" s="356" customFormat="1">
      <c r="A69" s="354"/>
      <c r="B69" s="359" t="s">
        <v>1242</v>
      </c>
      <c r="C69" s="360" t="s">
        <v>1085</v>
      </c>
      <c r="D69" s="361">
        <v>103305206</v>
      </c>
      <c r="E69" s="362">
        <v>100781537.5</v>
      </c>
      <c r="F69" s="362">
        <v>100000000</v>
      </c>
      <c r="G69" s="363">
        <f t="shared" si="0"/>
        <v>1.0330520599999999</v>
      </c>
      <c r="H69" s="364">
        <v>45176</v>
      </c>
      <c r="I69" s="357"/>
      <c r="K69" s="365"/>
    </row>
    <row r="70" spans="1:11" s="356" customFormat="1">
      <c r="A70" s="354"/>
      <c r="B70" s="359" t="s">
        <v>1243</v>
      </c>
      <c r="C70" s="360" t="s">
        <v>1085</v>
      </c>
      <c r="D70" s="361">
        <v>103305206</v>
      </c>
      <c r="E70" s="362">
        <v>100781538</v>
      </c>
      <c r="F70" s="362">
        <v>100000000</v>
      </c>
      <c r="G70" s="363">
        <f t="shared" si="0"/>
        <v>1.0330520599999999</v>
      </c>
      <c r="H70" s="364">
        <v>45176</v>
      </c>
      <c r="I70" s="357"/>
      <c r="K70" s="365"/>
    </row>
    <row r="71" spans="1:11" s="356" customFormat="1">
      <c r="A71" s="354"/>
      <c r="B71" s="359" t="s">
        <v>1244</v>
      </c>
      <c r="C71" s="360" t="s">
        <v>1085</v>
      </c>
      <c r="D71" s="361">
        <v>103305206</v>
      </c>
      <c r="E71" s="362">
        <v>100781538</v>
      </c>
      <c r="F71" s="362">
        <v>100000000</v>
      </c>
      <c r="G71" s="363">
        <f t="shared" si="0"/>
        <v>1.0330520599999999</v>
      </c>
      <c r="H71" s="364">
        <v>45176</v>
      </c>
      <c r="I71" s="357"/>
      <c r="K71" s="365"/>
    </row>
    <row r="72" spans="1:11" s="356" customFormat="1">
      <c r="A72" s="354"/>
      <c r="B72" s="359" t="s">
        <v>1245</v>
      </c>
      <c r="C72" s="360" t="s">
        <v>1085</v>
      </c>
      <c r="D72" s="361">
        <v>103305206</v>
      </c>
      <c r="E72" s="362">
        <v>100781538</v>
      </c>
      <c r="F72" s="362">
        <v>100000000</v>
      </c>
      <c r="G72" s="363">
        <f t="shared" si="0"/>
        <v>1.0330520599999999</v>
      </c>
      <c r="H72" s="364">
        <v>45176</v>
      </c>
      <c r="I72" s="357"/>
      <c r="K72" s="365"/>
    </row>
    <row r="73" spans="1:11" s="356" customFormat="1">
      <c r="A73" s="354"/>
      <c r="B73" s="359" t="s">
        <v>1246</v>
      </c>
      <c r="C73" s="360" t="s">
        <v>1085</v>
      </c>
      <c r="D73" s="361">
        <v>103305206</v>
      </c>
      <c r="E73" s="362">
        <v>100781537.5</v>
      </c>
      <c r="F73" s="362">
        <v>100000000</v>
      </c>
      <c r="G73" s="363">
        <f t="shared" si="0"/>
        <v>1.0330520599999999</v>
      </c>
      <c r="H73" s="364">
        <v>45176</v>
      </c>
      <c r="I73" s="357"/>
      <c r="K73" s="365"/>
    </row>
    <row r="74" spans="1:11" s="356" customFormat="1">
      <c r="A74" s="354"/>
      <c r="B74" s="359" t="s">
        <v>1247</v>
      </c>
      <c r="C74" s="360" t="s">
        <v>1085</v>
      </c>
      <c r="D74" s="361">
        <v>103305206</v>
      </c>
      <c r="E74" s="362">
        <v>100781537.5</v>
      </c>
      <c r="F74" s="362">
        <v>100000000</v>
      </c>
      <c r="G74" s="363">
        <f t="shared" si="0"/>
        <v>1.0330520599999999</v>
      </c>
      <c r="H74" s="364">
        <v>45176</v>
      </c>
      <c r="I74" s="357"/>
      <c r="K74" s="365"/>
    </row>
    <row r="75" spans="1:11" s="356" customFormat="1">
      <c r="A75" s="354"/>
      <c r="B75" s="359" t="s">
        <v>1248</v>
      </c>
      <c r="C75" s="360" t="s">
        <v>1085</v>
      </c>
      <c r="D75" s="361">
        <v>103305206</v>
      </c>
      <c r="E75" s="362">
        <v>100781537.5</v>
      </c>
      <c r="F75" s="362">
        <v>100000000</v>
      </c>
      <c r="G75" s="363">
        <f t="shared" si="0"/>
        <v>1.0330520599999999</v>
      </c>
      <c r="H75" s="364">
        <v>45176</v>
      </c>
      <c r="I75" s="357"/>
      <c r="K75" s="365"/>
    </row>
    <row r="76" spans="1:11" s="356" customFormat="1">
      <c r="A76" s="354"/>
      <c r="B76" s="359" t="s">
        <v>1249</v>
      </c>
      <c r="C76" s="360" t="s">
        <v>1085</v>
      </c>
      <c r="D76" s="361">
        <v>103305206</v>
      </c>
      <c r="E76" s="362">
        <v>100781537.5</v>
      </c>
      <c r="F76" s="362">
        <v>100000000</v>
      </c>
      <c r="G76" s="363">
        <f t="shared" si="0"/>
        <v>1.0330520599999999</v>
      </c>
      <c r="H76" s="364">
        <v>45176</v>
      </c>
      <c r="I76" s="357"/>
      <c r="K76" s="365"/>
    </row>
    <row r="77" spans="1:11" s="356" customFormat="1">
      <c r="A77" s="354"/>
      <c r="B77" s="359" t="s">
        <v>1250</v>
      </c>
      <c r="C77" s="360" t="s">
        <v>1085</v>
      </c>
      <c r="D77" s="361">
        <v>103305206</v>
      </c>
      <c r="E77" s="362">
        <v>100781537.5</v>
      </c>
      <c r="F77" s="362">
        <v>100000000</v>
      </c>
      <c r="G77" s="363">
        <f t="shared" si="0"/>
        <v>1.0330520599999999</v>
      </c>
      <c r="H77" s="364">
        <v>45176</v>
      </c>
      <c r="I77" s="357"/>
      <c r="K77" s="365"/>
    </row>
    <row r="78" spans="1:11" s="356" customFormat="1">
      <c r="A78" s="354"/>
      <c r="B78" s="359" t="s">
        <v>1251</v>
      </c>
      <c r="C78" s="360" t="s">
        <v>1085</v>
      </c>
      <c r="D78" s="361">
        <v>103305206</v>
      </c>
      <c r="E78" s="362">
        <v>100781537.5</v>
      </c>
      <c r="F78" s="362">
        <v>100000000</v>
      </c>
      <c r="G78" s="363">
        <f t="shared" si="0"/>
        <v>1.0330520599999999</v>
      </c>
      <c r="H78" s="364">
        <v>45176</v>
      </c>
      <c r="I78" s="357"/>
      <c r="K78" s="365"/>
    </row>
    <row r="79" spans="1:11" s="356" customFormat="1">
      <c r="A79" s="354"/>
      <c r="B79" s="359" t="s">
        <v>1252</v>
      </c>
      <c r="C79" s="360" t="s">
        <v>1085</v>
      </c>
      <c r="D79" s="361">
        <v>1022948733</v>
      </c>
      <c r="E79" s="362">
        <v>1019748018.6</v>
      </c>
      <c r="F79" s="362">
        <v>1000000000</v>
      </c>
      <c r="G79" s="363">
        <f t="shared" si="0"/>
        <v>1.022948733</v>
      </c>
      <c r="H79" s="364">
        <v>46049</v>
      </c>
      <c r="I79" s="357"/>
      <c r="K79" s="365"/>
    </row>
    <row r="80" spans="1:11" s="356" customFormat="1">
      <c r="A80" s="354"/>
      <c r="B80" s="359" t="s">
        <v>1253</v>
      </c>
      <c r="C80" s="360" t="s">
        <v>1085</v>
      </c>
      <c r="D80" s="361">
        <v>1022948733</v>
      </c>
      <c r="E80" s="362">
        <v>1019748018.6</v>
      </c>
      <c r="F80" s="362">
        <v>1000000000</v>
      </c>
      <c r="G80" s="363">
        <f t="shared" si="0"/>
        <v>1.022948733</v>
      </c>
      <c r="H80" s="364">
        <v>46049</v>
      </c>
      <c r="I80" s="357"/>
      <c r="K80" s="365"/>
    </row>
    <row r="81" spans="1:11" s="356" customFormat="1">
      <c r="A81" s="354"/>
      <c r="B81" s="426" t="s">
        <v>1254</v>
      </c>
      <c r="C81" s="426"/>
      <c r="D81" s="430">
        <f>SUM(D63:D80)</f>
        <v>5732856804</v>
      </c>
      <c r="E81" s="430">
        <f>SUM(E63:E80)</f>
        <v>5694209131.7000008</v>
      </c>
      <c r="F81" s="430">
        <f>SUM(F63:F80)</f>
        <v>5600000000</v>
      </c>
      <c r="G81" s="430">
        <v>0</v>
      </c>
      <c r="H81" s="431">
        <v>0</v>
      </c>
      <c r="I81" s="357"/>
      <c r="K81" s="365"/>
    </row>
    <row r="82" spans="1:11" s="356" customFormat="1">
      <c r="A82" s="354"/>
      <c r="B82" s="426" t="s">
        <v>990</v>
      </c>
      <c r="C82" s="421"/>
      <c r="D82" s="432">
        <v>3001131090</v>
      </c>
      <c r="E82" s="432">
        <v>3041408830.1348786</v>
      </c>
      <c r="F82" s="432">
        <v>3000000000</v>
      </c>
      <c r="G82" s="432">
        <v>0</v>
      </c>
      <c r="H82" s="433">
        <v>0</v>
      </c>
      <c r="I82" s="357"/>
    </row>
    <row r="83" spans="1:11" s="356" customFormat="1">
      <c r="A83" s="354"/>
      <c r="B83" s="125"/>
      <c r="D83" s="543"/>
      <c r="I83" s="357"/>
    </row>
    <row r="84" spans="1:11">
      <c r="A84" s="314"/>
      <c r="B84" s="164" t="s">
        <v>1159</v>
      </c>
      <c r="C84" s="125"/>
      <c r="D84" s="125"/>
      <c r="E84" s="125"/>
    </row>
    <row r="85" spans="1:11">
      <c r="A85" s="314"/>
      <c r="B85" s="373" t="s">
        <v>1160</v>
      </c>
      <c r="C85" s="125"/>
      <c r="D85" s="125"/>
      <c r="E85" s="125"/>
    </row>
    <row r="86" spans="1:11">
      <c r="A86" s="314"/>
      <c r="B86" s="366" t="s">
        <v>920</v>
      </c>
      <c r="C86" s="125"/>
      <c r="D86" s="125"/>
      <c r="E86" s="125"/>
    </row>
    <row r="87" spans="1:11">
      <c r="A87" s="314"/>
      <c r="B87" s="125"/>
      <c r="D87" s="367"/>
      <c r="E87" s="125"/>
    </row>
    <row r="88" spans="1:11">
      <c r="A88" s="314"/>
      <c r="B88" s="638" t="s">
        <v>1161</v>
      </c>
      <c r="C88" s="638"/>
      <c r="D88" s="367"/>
      <c r="E88" s="125"/>
    </row>
    <row r="89" spans="1:11">
      <c r="A89" s="314"/>
      <c r="B89" s="366" t="s">
        <v>210</v>
      </c>
      <c r="C89" s="366"/>
      <c r="D89" s="366"/>
      <c r="E89" s="125"/>
      <c r="G89" s="353"/>
      <c r="H89" s="353"/>
      <c r="I89" s="353"/>
    </row>
    <row r="90" spans="1:11" ht="16.5" customHeight="1">
      <c r="A90" s="314"/>
      <c r="B90" s="368"/>
      <c r="C90" s="368"/>
      <c r="D90" s="368"/>
      <c r="E90" s="125"/>
      <c r="G90" s="353"/>
      <c r="H90" s="353"/>
      <c r="I90" s="353"/>
    </row>
    <row r="91" spans="1:11">
      <c r="A91" s="314"/>
      <c r="B91" s="164" t="s">
        <v>1162</v>
      </c>
      <c r="D91" s="367"/>
      <c r="E91" s="125"/>
      <c r="G91" s="353"/>
      <c r="H91" s="353"/>
      <c r="I91" s="353"/>
    </row>
    <row r="92" spans="1:11">
      <c r="A92" s="314"/>
      <c r="B92" s="636" t="s">
        <v>921</v>
      </c>
      <c r="C92" s="636"/>
      <c r="D92" s="636"/>
      <c r="E92" s="125"/>
    </row>
    <row r="93" spans="1:11">
      <c r="A93" s="314"/>
      <c r="B93" s="369"/>
      <c r="D93" s="367"/>
      <c r="E93" s="125"/>
    </row>
    <row r="94" spans="1:11">
      <c r="A94" s="314"/>
      <c r="B94" s="311" t="s">
        <v>1163</v>
      </c>
    </row>
    <row r="95" spans="1:11">
      <c r="A95" s="314"/>
      <c r="B95" s="636" t="s">
        <v>211</v>
      </c>
      <c r="C95" s="636"/>
      <c r="D95" s="636"/>
    </row>
    <row r="96" spans="1:11">
      <c r="A96" s="314"/>
      <c r="B96" s="368"/>
      <c r="C96" s="368"/>
      <c r="D96" s="368"/>
    </row>
    <row r="97" spans="1:13" ht="16.2" customHeight="1">
      <c r="A97" s="314"/>
      <c r="B97" s="483" t="s">
        <v>1194</v>
      </c>
      <c r="C97" s="645" t="s">
        <v>1195</v>
      </c>
      <c r="D97" s="646"/>
      <c r="E97" s="646"/>
      <c r="F97" s="646"/>
      <c r="G97" s="647"/>
      <c r="H97" s="645" t="s">
        <v>1196</v>
      </c>
      <c r="I97" s="646"/>
      <c r="J97" s="646"/>
      <c r="K97" s="646"/>
      <c r="L97" s="647"/>
      <c r="M97" s="483"/>
    </row>
    <row r="98" spans="1:13" ht="55.2">
      <c r="A98" s="314"/>
      <c r="B98" s="483"/>
      <c r="C98" s="483" t="s">
        <v>1185</v>
      </c>
      <c r="D98" s="483" t="s">
        <v>1186</v>
      </c>
      <c r="E98" s="483" t="s">
        <v>1187</v>
      </c>
      <c r="F98" s="483" t="s">
        <v>1188</v>
      </c>
      <c r="G98" s="483" t="s">
        <v>1189</v>
      </c>
      <c r="H98" s="483" t="s">
        <v>1190</v>
      </c>
      <c r="I98" s="483" t="s">
        <v>1186</v>
      </c>
      <c r="J98" s="483" t="s">
        <v>1187</v>
      </c>
      <c r="K98" s="483" t="s">
        <v>1191</v>
      </c>
      <c r="L98" s="483" t="s">
        <v>1192</v>
      </c>
      <c r="M98" s="483" t="s">
        <v>1193</v>
      </c>
    </row>
    <row r="99" spans="1:13">
      <c r="A99" s="314"/>
      <c r="B99" s="484" t="s">
        <v>332</v>
      </c>
      <c r="C99" s="485">
        <v>26480364</v>
      </c>
      <c r="D99" s="485">
        <v>18264341</v>
      </c>
      <c r="E99" s="485">
        <v>0</v>
      </c>
      <c r="F99" s="485">
        <v>0</v>
      </c>
      <c r="G99" s="485">
        <f>+C99+D99-E99+F99</f>
        <v>44744705</v>
      </c>
      <c r="H99" s="485">
        <v>0</v>
      </c>
      <c r="I99" s="485">
        <f>-'Clasificación 09.2022'!G294</f>
        <v>8937124</v>
      </c>
      <c r="J99" s="485">
        <v>0</v>
      </c>
      <c r="K99" s="485">
        <v>0</v>
      </c>
      <c r="L99" s="485">
        <f>+H99+I99</f>
        <v>8937124</v>
      </c>
      <c r="M99" s="485">
        <f>+G99-L99</f>
        <v>35807581</v>
      </c>
    </row>
    <row r="100" spans="1:13">
      <c r="A100" s="314"/>
      <c r="B100" s="486" t="s">
        <v>1254</v>
      </c>
      <c r="C100" s="487">
        <f>+C99</f>
        <v>26480364</v>
      </c>
      <c r="D100" s="487">
        <f t="shared" ref="D100:M100" si="1">+D99</f>
        <v>18264341</v>
      </c>
      <c r="E100" s="511">
        <f t="shared" si="1"/>
        <v>0</v>
      </c>
      <c r="F100" s="511">
        <f t="shared" si="1"/>
        <v>0</v>
      </c>
      <c r="G100" s="487">
        <f t="shared" si="1"/>
        <v>44744705</v>
      </c>
      <c r="H100" s="511">
        <f t="shared" si="1"/>
        <v>0</v>
      </c>
      <c r="I100" s="487">
        <f t="shared" si="1"/>
        <v>8937124</v>
      </c>
      <c r="J100" s="511">
        <f t="shared" si="1"/>
        <v>0</v>
      </c>
      <c r="K100" s="511">
        <f t="shared" si="1"/>
        <v>0</v>
      </c>
      <c r="L100" s="487">
        <f t="shared" si="1"/>
        <v>8937124</v>
      </c>
      <c r="M100" s="487">
        <f t="shared" si="1"/>
        <v>35807581</v>
      </c>
    </row>
    <row r="101" spans="1:13">
      <c r="A101" s="314"/>
      <c r="B101" s="486" t="s">
        <v>990</v>
      </c>
      <c r="C101" s="511">
        <v>0</v>
      </c>
      <c r="D101" s="487">
        <f>+C100</f>
        <v>26480364</v>
      </c>
      <c r="E101" s="511">
        <v>0</v>
      </c>
      <c r="F101" s="511">
        <v>0</v>
      </c>
      <c r="G101" s="487">
        <f>+C101+D101-E101+F101</f>
        <v>26480364</v>
      </c>
      <c r="H101" s="511">
        <v>0</v>
      </c>
      <c r="I101" s="511">
        <v>0</v>
      </c>
      <c r="J101" s="511">
        <v>0</v>
      </c>
      <c r="K101" s="511">
        <v>0</v>
      </c>
      <c r="L101" s="511">
        <v>0</v>
      </c>
      <c r="M101" s="487">
        <f>+G101-L101</f>
        <v>26480364</v>
      </c>
    </row>
    <row r="102" spans="1:13">
      <c r="A102" s="314"/>
      <c r="B102" s="488"/>
      <c r="C102" s="489"/>
      <c r="D102" s="489"/>
      <c r="E102" s="489"/>
      <c r="F102" s="489"/>
      <c r="G102" s="489"/>
      <c r="H102" s="489"/>
      <c r="I102" s="489"/>
      <c r="J102" s="489"/>
      <c r="K102" s="489"/>
      <c r="L102" s="489"/>
      <c r="M102" s="489"/>
    </row>
    <row r="103" spans="1:13">
      <c r="A103" s="314"/>
      <c r="B103" s="373" t="s">
        <v>1164</v>
      </c>
      <c r="H103" s="372"/>
    </row>
    <row r="104" spans="1:13">
      <c r="A104" s="314"/>
      <c r="B104" s="636" t="s">
        <v>211</v>
      </c>
      <c r="C104" s="636"/>
      <c r="D104" s="636"/>
      <c r="H104" s="372"/>
    </row>
    <row r="105" spans="1:13">
      <c r="A105" s="314"/>
      <c r="B105" s="368"/>
      <c r="C105" s="368"/>
      <c r="D105" s="368"/>
    </row>
    <row r="106" spans="1:13">
      <c r="A106" s="314"/>
      <c r="B106" s="336" t="s">
        <v>78</v>
      </c>
      <c r="C106" s="336" t="s">
        <v>129</v>
      </c>
      <c r="D106" s="336" t="s">
        <v>130</v>
      </c>
      <c r="E106" s="336" t="s">
        <v>82</v>
      </c>
      <c r="F106" s="336" t="s">
        <v>83</v>
      </c>
      <c r="G106" s="374"/>
      <c r="H106" s="372"/>
    </row>
    <row r="107" spans="1:13">
      <c r="A107" s="314"/>
      <c r="B107" s="370" t="s">
        <v>336</v>
      </c>
      <c r="C107" s="485">
        <v>206960777</v>
      </c>
      <c r="D107" s="485">
        <v>0</v>
      </c>
      <c r="E107" s="485">
        <f>+'Clasificación 09.2022'!G311</f>
        <v>-38805147</v>
      </c>
      <c r="F107" s="485">
        <f>+C107+D107+E107</f>
        <v>168155630</v>
      </c>
      <c r="H107" s="372"/>
      <c r="I107" s="372"/>
      <c r="J107" s="372"/>
    </row>
    <row r="108" spans="1:13">
      <c r="A108" s="314"/>
      <c r="B108" s="426" t="s">
        <v>1254</v>
      </c>
      <c r="C108" s="487">
        <f>SUM(C107)</f>
        <v>206960777</v>
      </c>
      <c r="D108" s="511">
        <v>0</v>
      </c>
      <c r="E108" s="487">
        <f>SUM(E107)</f>
        <v>-38805147</v>
      </c>
      <c r="F108" s="487">
        <f>SUM(F107)</f>
        <v>168155630</v>
      </c>
      <c r="H108" s="372"/>
    </row>
    <row r="109" spans="1:13">
      <c r="A109" s="314"/>
      <c r="B109" s="426" t="s">
        <v>990</v>
      </c>
      <c r="C109" s="511">
        <v>0</v>
      </c>
      <c r="D109" s="487">
        <v>206960777</v>
      </c>
      <c r="E109" s="511">
        <v>0</v>
      </c>
      <c r="F109" s="487">
        <f>+D109</f>
        <v>206960777</v>
      </c>
      <c r="G109" s="372"/>
    </row>
    <row r="110" spans="1:13">
      <c r="A110" s="314"/>
      <c r="B110" s="375"/>
      <c r="C110" s="376"/>
      <c r="D110" s="375"/>
    </row>
    <row r="111" spans="1:13">
      <c r="A111" s="314"/>
      <c r="B111" s="373" t="s">
        <v>1165</v>
      </c>
    </row>
    <row r="112" spans="1:13">
      <c r="A112" s="314"/>
      <c r="B112" s="636" t="s">
        <v>211</v>
      </c>
      <c r="C112" s="636"/>
      <c r="D112" s="636"/>
    </row>
    <row r="113" spans="1:10">
      <c r="A113" s="314"/>
      <c r="B113" s="368"/>
      <c r="C113" s="368"/>
      <c r="D113" s="368"/>
    </row>
    <row r="114" spans="1:10">
      <c r="A114" s="314"/>
      <c r="B114" s="336" t="s">
        <v>78</v>
      </c>
      <c r="C114" s="336" t="s">
        <v>129</v>
      </c>
      <c r="D114" s="336" t="s">
        <v>130</v>
      </c>
      <c r="E114" s="336" t="s">
        <v>82</v>
      </c>
      <c r="F114" s="336" t="s">
        <v>83</v>
      </c>
      <c r="G114" s="374"/>
    </row>
    <row r="115" spans="1:10">
      <c r="A115" s="314"/>
      <c r="B115" s="370" t="s">
        <v>1231</v>
      </c>
      <c r="C115" s="344">
        <v>0</v>
      </c>
      <c r="D115" s="344">
        <v>14142273</v>
      </c>
      <c r="E115" s="344">
        <v>0</v>
      </c>
      <c r="F115" s="344">
        <f>+C115+D115+E115</f>
        <v>14142273</v>
      </c>
      <c r="H115" s="372"/>
    </row>
    <row r="116" spans="1:10">
      <c r="A116" s="314"/>
      <c r="B116" s="370" t="s">
        <v>603</v>
      </c>
      <c r="C116" s="344">
        <v>85896720</v>
      </c>
      <c r="D116" s="344">
        <v>58461832</v>
      </c>
      <c r="E116" s="344">
        <f>+'Clasificación 09.2022'!G314</f>
        <v>-12884508</v>
      </c>
      <c r="F116" s="344">
        <f>+C116+D116+E116</f>
        <v>131474044</v>
      </c>
      <c r="H116" s="372"/>
    </row>
    <row r="117" spans="1:10">
      <c r="A117" s="314"/>
      <c r="B117" s="426" t="s">
        <v>1254</v>
      </c>
      <c r="C117" s="434">
        <f>SUM(C116)</f>
        <v>85896720</v>
      </c>
      <c r="D117" s="343">
        <v>0</v>
      </c>
      <c r="E117" s="434">
        <f>SUM(E116)</f>
        <v>-12884508</v>
      </c>
      <c r="F117" s="434">
        <f>SUM(F115:F116)</f>
        <v>145616317</v>
      </c>
    </row>
    <row r="118" spans="1:10">
      <c r="A118" s="314"/>
      <c r="B118" s="426" t="s">
        <v>990</v>
      </c>
      <c r="C118" s="371">
        <v>0</v>
      </c>
      <c r="D118" s="434">
        <f>+C117</f>
        <v>85896720</v>
      </c>
      <c r="E118" s="371">
        <v>0</v>
      </c>
      <c r="F118" s="434">
        <f>+D118+E118</f>
        <v>85896720</v>
      </c>
      <c r="G118" s="372"/>
      <c r="J118" s="372"/>
    </row>
    <row r="119" spans="1:10">
      <c r="A119" s="314"/>
      <c r="B119" s="636"/>
      <c r="C119" s="636"/>
      <c r="D119" s="636"/>
      <c r="E119" s="636"/>
      <c r="F119" s="636"/>
    </row>
    <row r="120" spans="1:10">
      <c r="A120" s="314"/>
      <c r="B120" s="375"/>
      <c r="C120" s="376"/>
      <c r="D120" s="375"/>
    </row>
    <row r="121" spans="1:10">
      <c r="A121" s="314"/>
      <c r="B121" s="373" t="s">
        <v>1166</v>
      </c>
      <c r="D121" s="377"/>
      <c r="F121" s="378"/>
    </row>
    <row r="122" spans="1:10" ht="12.75" customHeight="1">
      <c r="A122" s="314"/>
      <c r="B122" s="368" t="s">
        <v>131</v>
      </c>
      <c r="D122" s="377"/>
    </row>
    <row r="123" spans="1:10" ht="12.75" customHeight="1">
      <c r="A123" s="314"/>
      <c r="B123" s="379"/>
      <c r="D123" s="377"/>
    </row>
    <row r="124" spans="1:10">
      <c r="A124" s="314"/>
      <c r="B124" s="336" t="s">
        <v>78</v>
      </c>
      <c r="C124" s="340">
        <v>44834</v>
      </c>
      <c r="D124" s="340">
        <v>44561</v>
      </c>
    </row>
    <row r="125" spans="1:10">
      <c r="A125" s="314"/>
      <c r="B125" s="445" t="s">
        <v>380</v>
      </c>
      <c r="C125" s="343">
        <f>+'Clasificación 09.2022'!G43</f>
        <v>48840419</v>
      </c>
      <c r="D125" s="446">
        <v>39075309</v>
      </c>
    </row>
    <row r="126" spans="1:10">
      <c r="A126" s="314"/>
      <c r="B126" s="445" t="s">
        <v>1220</v>
      </c>
      <c r="C126" s="343">
        <f>+'Clasificación 09.2022'!G239+'Clasificación 09.2022'!G39</f>
        <v>636981</v>
      </c>
      <c r="D126" s="544">
        <v>0</v>
      </c>
    </row>
    <row r="127" spans="1:10">
      <c r="A127" s="314"/>
      <c r="B127" s="445" t="s">
        <v>387</v>
      </c>
      <c r="C127" s="343">
        <f>+'Clasificación 09.2022'!$G$50</f>
        <v>0</v>
      </c>
      <c r="D127" s="446">
        <v>0</v>
      </c>
    </row>
    <row r="128" spans="1:10">
      <c r="A128" s="314"/>
      <c r="B128" s="445" t="s">
        <v>1074</v>
      </c>
      <c r="C128" s="343">
        <f>+'Clasificación 09.2022'!G256</f>
        <v>660380</v>
      </c>
      <c r="D128" s="446">
        <v>0</v>
      </c>
    </row>
    <row r="129" spans="1:10">
      <c r="A129" s="314"/>
      <c r="B129" s="447" t="s">
        <v>1109</v>
      </c>
      <c r="C129" s="343">
        <f>+'Clasificación 09.2022'!G257</f>
        <v>1395201</v>
      </c>
      <c r="D129" s="446">
        <v>0</v>
      </c>
      <c r="F129" s="372"/>
    </row>
    <row r="130" spans="1:10">
      <c r="A130" s="314"/>
      <c r="B130" s="447" t="s">
        <v>1217</v>
      </c>
      <c r="C130" s="438">
        <f>+'Clasificación 09.2022'!G258</f>
        <v>28690292</v>
      </c>
      <c r="D130" s="512"/>
      <c r="F130" s="372"/>
    </row>
    <row r="131" spans="1:10">
      <c r="A131" s="314"/>
      <c r="B131" s="426" t="s">
        <v>1254</v>
      </c>
      <c r="C131" s="435">
        <f>SUM(C125:C130)</f>
        <v>80223273</v>
      </c>
      <c r="D131" s="435">
        <v>0</v>
      </c>
      <c r="J131" s="372"/>
    </row>
    <row r="132" spans="1:10">
      <c r="A132" s="314"/>
      <c r="B132" s="426" t="s">
        <v>990</v>
      </c>
      <c r="C132" s="436">
        <v>0</v>
      </c>
      <c r="D132" s="436">
        <f>+D125</f>
        <v>39075309</v>
      </c>
      <c r="J132" s="372"/>
    </row>
    <row r="133" spans="1:10">
      <c r="A133" s="314"/>
      <c r="B133" s="311"/>
      <c r="D133" s="377"/>
    </row>
    <row r="134" spans="1:10">
      <c r="A134" s="314"/>
      <c r="B134" s="373" t="s">
        <v>1167</v>
      </c>
      <c r="D134" s="377"/>
    </row>
    <row r="135" spans="1:10">
      <c r="A135" s="314"/>
      <c r="B135" s="312" t="s">
        <v>922</v>
      </c>
      <c r="D135" s="377"/>
    </row>
    <row r="136" spans="1:10">
      <c r="A136" s="314"/>
      <c r="B136" s="311"/>
      <c r="D136" s="377"/>
    </row>
    <row r="137" spans="1:10">
      <c r="A137" s="314"/>
      <c r="B137" s="311" t="s">
        <v>1168</v>
      </c>
      <c r="D137" s="377"/>
    </row>
    <row r="138" spans="1:10">
      <c r="A138" s="314"/>
      <c r="B138" s="312" t="s">
        <v>923</v>
      </c>
      <c r="D138" s="377"/>
    </row>
    <row r="139" spans="1:10">
      <c r="A139" s="314"/>
      <c r="B139" s="311"/>
      <c r="D139" s="377"/>
    </row>
    <row r="140" spans="1:10">
      <c r="A140" s="314"/>
      <c r="B140" s="311" t="s">
        <v>1169</v>
      </c>
      <c r="D140" s="377"/>
    </row>
    <row r="141" spans="1:10">
      <c r="A141" s="314"/>
      <c r="B141" s="312" t="s">
        <v>924</v>
      </c>
      <c r="C141" s="380"/>
      <c r="D141" s="377"/>
    </row>
    <row r="142" spans="1:10">
      <c r="A142" s="314"/>
      <c r="C142" s="380"/>
      <c r="D142" s="377"/>
    </row>
    <row r="143" spans="1:10">
      <c r="A143" s="314"/>
      <c r="B143" s="373" t="s">
        <v>1170</v>
      </c>
      <c r="C143" s="125"/>
      <c r="D143" s="125"/>
    </row>
    <row r="144" spans="1:10">
      <c r="A144" s="314"/>
      <c r="B144" s="312" t="s">
        <v>211</v>
      </c>
      <c r="C144" s="125"/>
      <c r="D144" s="125"/>
    </row>
    <row r="145" spans="1:10">
      <c r="A145" s="314"/>
      <c r="B145" s="373"/>
      <c r="C145" s="125"/>
      <c r="D145" s="125"/>
    </row>
    <row r="146" spans="1:10">
      <c r="A146" s="314"/>
      <c r="B146" s="639" t="s">
        <v>78</v>
      </c>
      <c r="C146" s="336" t="s">
        <v>253</v>
      </c>
      <c r="D146" s="336" t="s">
        <v>254</v>
      </c>
    </row>
    <row r="147" spans="1:10">
      <c r="A147" s="314"/>
      <c r="B147" s="642"/>
      <c r="C147" s="381" t="s">
        <v>132</v>
      </c>
      <c r="D147" s="381" t="s">
        <v>132</v>
      </c>
    </row>
    <row r="148" spans="1:10">
      <c r="A148" s="314"/>
      <c r="B148" s="397" t="s">
        <v>621</v>
      </c>
      <c r="C148" s="444">
        <f>+'Clasificación 09.2022'!$G$322</f>
        <v>50000</v>
      </c>
      <c r="D148" s="344">
        <v>50000</v>
      </c>
    </row>
    <row r="149" spans="1:10">
      <c r="A149" s="314"/>
      <c r="B149" s="397" t="s">
        <v>637</v>
      </c>
      <c r="C149" s="444">
        <f>+'Clasificación 09.2022'!$G$339</f>
        <v>8631832</v>
      </c>
      <c r="D149" s="343">
        <v>0</v>
      </c>
    </row>
    <row r="150" spans="1:10">
      <c r="A150" s="314"/>
      <c r="B150" s="397" t="s">
        <v>638</v>
      </c>
      <c r="C150" s="444">
        <f>+'Clasificación 09.2022'!$G$340</f>
        <v>4963</v>
      </c>
      <c r="D150" s="344">
        <v>35229051</v>
      </c>
    </row>
    <row r="151" spans="1:10">
      <c r="A151" s="314"/>
      <c r="B151" s="397" t="s">
        <v>674</v>
      </c>
      <c r="C151" s="444">
        <f>+'Clasificación 09.2022'!$G$383</f>
        <v>19962250</v>
      </c>
      <c r="D151" s="344">
        <v>8925000</v>
      </c>
    </row>
    <row r="152" spans="1:10">
      <c r="A152" s="314"/>
      <c r="B152" s="397" t="s">
        <v>676</v>
      </c>
      <c r="C152" s="444">
        <f>+'Clasificación 09.2022'!$G$385</f>
        <v>42099615</v>
      </c>
      <c r="D152" s="344">
        <v>0</v>
      </c>
    </row>
    <row r="153" spans="1:10">
      <c r="A153" s="314"/>
      <c r="B153" s="397" t="s">
        <v>693</v>
      </c>
      <c r="C153" s="444">
        <f>+'Clasificación 09.2022'!$G$402</f>
        <v>9571131</v>
      </c>
      <c r="D153" s="344">
        <v>0</v>
      </c>
    </row>
    <row r="154" spans="1:10">
      <c r="A154" s="314"/>
      <c r="B154" s="426" t="s">
        <v>1254</v>
      </c>
      <c r="C154" s="437">
        <f>SUM(C148:C153)</f>
        <v>80319791</v>
      </c>
      <c r="D154" s="438">
        <v>0</v>
      </c>
      <c r="J154" s="372"/>
    </row>
    <row r="155" spans="1:10">
      <c r="A155" s="314"/>
      <c r="B155" s="426" t="s">
        <v>990</v>
      </c>
      <c r="C155" s="439">
        <v>0</v>
      </c>
      <c r="D155" s="439">
        <f>SUM(D148:D154)</f>
        <v>44204051</v>
      </c>
      <c r="J155" s="372"/>
    </row>
    <row r="156" spans="1:10">
      <c r="A156" s="314"/>
      <c r="B156" s="311"/>
      <c r="D156" s="377"/>
    </row>
    <row r="157" spans="1:10">
      <c r="A157" s="314"/>
      <c r="B157" s="571" t="s">
        <v>1326</v>
      </c>
    </row>
    <row r="158" spans="1:10">
      <c r="A158" s="314"/>
      <c r="B158" s="312" t="s">
        <v>925</v>
      </c>
    </row>
    <row r="159" spans="1:10">
      <c r="A159" s="314"/>
    </row>
    <row r="160" spans="1:10">
      <c r="A160" s="314"/>
      <c r="B160" s="572" t="s">
        <v>1328</v>
      </c>
      <c r="C160" s="396"/>
      <c r="D160" s="396"/>
    </row>
    <row r="161" spans="1:9">
      <c r="A161" s="314"/>
      <c r="B161" s="312" t="s">
        <v>211</v>
      </c>
      <c r="C161" s="384"/>
      <c r="D161" s="384"/>
    </row>
    <row r="162" spans="1:9">
      <c r="A162" s="314"/>
      <c r="C162" s="384"/>
      <c r="D162" s="384"/>
    </row>
    <row r="163" spans="1:9" ht="27.6">
      <c r="A163" s="314"/>
      <c r="B163" s="336" t="s">
        <v>1331</v>
      </c>
      <c r="C163" s="336" t="s">
        <v>111</v>
      </c>
      <c r="D163" s="336" t="s">
        <v>112</v>
      </c>
      <c r="E163" s="340" t="s">
        <v>1332</v>
      </c>
      <c r="F163" s="340" t="s">
        <v>1333</v>
      </c>
    </row>
    <row r="164" spans="1:9">
      <c r="A164" s="314"/>
      <c r="B164" s="538" t="s">
        <v>321</v>
      </c>
      <c r="C164" s="573">
        <v>0</v>
      </c>
      <c r="D164" s="573">
        <v>0</v>
      </c>
      <c r="E164" s="441">
        <f>+C164-D164</f>
        <v>0</v>
      </c>
      <c r="F164" s="441">
        <v>0</v>
      </c>
    </row>
    <row r="165" spans="1:9">
      <c r="A165" s="314"/>
      <c r="B165" s="397" t="s">
        <v>1330</v>
      </c>
      <c r="C165" s="444">
        <v>5591226</v>
      </c>
      <c r="D165" s="397"/>
      <c r="E165" s="441">
        <f t="shared" ref="E165:E167" si="2">+C165-D165</f>
        <v>5591226</v>
      </c>
      <c r="F165" s="343">
        <v>0</v>
      </c>
    </row>
    <row r="166" spans="1:9">
      <c r="A166" s="314"/>
      <c r="B166" s="538" t="s">
        <v>1269</v>
      </c>
      <c r="C166" s="573">
        <v>0</v>
      </c>
      <c r="D166" s="573">
        <v>0</v>
      </c>
      <c r="E166" s="441">
        <f t="shared" si="2"/>
        <v>0</v>
      </c>
      <c r="F166" s="343">
        <v>0</v>
      </c>
    </row>
    <row r="167" spans="1:9">
      <c r="A167" s="314"/>
      <c r="B167" s="426" t="s">
        <v>1254</v>
      </c>
      <c r="C167" s="441">
        <f>SUM(C164:C166)</f>
        <v>5591226</v>
      </c>
      <c r="D167" s="441">
        <v>896673063</v>
      </c>
      <c r="E167" s="441">
        <f t="shared" si="2"/>
        <v>-891081837</v>
      </c>
      <c r="F167" s="343">
        <v>0</v>
      </c>
    </row>
    <row r="168" spans="1:9">
      <c r="A168" s="314"/>
      <c r="B168" s="426" t="s">
        <v>1255</v>
      </c>
      <c r="C168" s="426"/>
      <c r="D168" s="426"/>
      <c r="E168" s="439">
        <v>0</v>
      </c>
      <c r="F168" s="439">
        <v>0</v>
      </c>
    </row>
    <row r="169" spans="1:9">
      <c r="A169" s="314"/>
      <c r="B169" s="311"/>
      <c r="D169" s="377"/>
    </row>
    <row r="170" spans="1:9">
      <c r="A170" s="314"/>
      <c r="B170" s="572" t="s">
        <v>1327</v>
      </c>
      <c r="C170" s="384"/>
      <c r="D170" s="384"/>
      <c r="F170" s="385"/>
      <c r="G170" s="385"/>
      <c r="H170" s="386"/>
      <c r="I170" s="387"/>
    </row>
    <row r="171" spans="1:9">
      <c r="A171" s="314"/>
      <c r="B171" s="636" t="s">
        <v>1014</v>
      </c>
      <c r="C171" s="636"/>
      <c r="G171" s="385"/>
      <c r="H171" s="386"/>
      <c r="I171" s="387"/>
    </row>
    <row r="172" spans="1:9">
      <c r="A172" s="314"/>
      <c r="B172" s="379"/>
      <c r="C172" s="388"/>
      <c r="G172" s="385"/>
      <c r="H172" s="386"/>
      <c r="I172" s="387"/>
    </row>
    <row r="173" spans="1:9" ht="27.6">
      <c r="A173" s="314"/>
      <c r="B173" s="639" t="s">
        <v>78</v>
      </c>
      <c r="C173" s="336" t="s">
        <v>1015</v>
      </c>
      <c r="D173" s="639" t="s">
        <v>1016</v>
      </c>
      <c r="E173" s="639" t="s">
        <v>1017</v>
      </c>
      <c r="F173" s="639" t="s">
        <v>1018</v>
      </c>
      <c r="G173" s="385"/>
      <c r="H173" s="386"/>
      <c r="I173" s="387"/>
    </row>
    <row r="174" spans="1:9">
      <c r="A174" s="314"/>
      <c r="B174" s="639"/>
      <c r="C174" s="336" t="s">
        <v>1019</v>
      </c>
      <c r="D174" s="639"/>
      <c r="E174" s="639"/>
      <c r="F174" s="639"/>
      <c r="G174" s="385"/>
      <c r="H174" s="386"/>
      <c r="I174" s="387"/>
    </row>
    <row r="175" spans="1:9">
      <c r="A175" s="314"/>
      <c r="B175" s="389" t="s">
        <v>133</v>
      </c>
      <c r="C175" s="371">
        <v>3500000000</v>
      </c>
      <c r="D175" s="371">
        <v>3500000000</v>
      </c>
      <c r="E175" s="371">
        <v>0</v>
      </c>
      <c r="F175" s="371">
        <f>SUM(C175:E175)</f>
        <v>7000000000</v>
      </c>
      <c r="G175" s="385"/>
      <c r="H175" s="386"/>
      <c r="I175" s="387"/>
    </row>
    <row r="176" spans="1:9">
      <c r="A176" s="314"/>
      <c r="B176" s="389" t="s">
        <v>1020</v>
      </c>
      <c r="C176" s="371">
        <v>0</v>
      </c>
      <c r="D176" s="371">
        <v>0</v>
      </c>
      <c r="E176" s="371">
        <v>0</v>
      </c>
      <c r="F176" s="371">
        <f>SUM(C176:E176)</f>
        <v>0</v>
      </c>
      <c r="G176" s="385"/>
      <c r="H176" s="386"/>
      <c r="I176" s="387"/>
    </row>
    <row r="177" spans="1:10">
      <c r="A177" s="314"/>
      <c r="B177" s="390" t="s">
        <v>1021</v>
      </c>
      <c r="C177" s="391">
        <v>0</v>
      </c>
      <c r="D177" s="391" t="s">
        <v>1022</v>
      </c>
      <c r="E177" s="391">
        <v>0</v>
      </c>
      <c r="F177" s="371">
        <f>SUM(C177:E177)</f>
        <v>0</v>
      </c>
      <c r="G177" s="385"/>
      <c r="H177" s="386"/>
      <c r="I177" s="387"/>
    </row>
    <row r="178" spans="1:10">
      <c r="A178" s="314"/>
      <c r="B178" s="389" t="s">
        <v>1023</v>
      </c>
      <c r="C178" s="371">
        <v>0</v>
      </c>
      <c r="D178" s="371">
        <v>0</v>
      </c>
      <c r="E178" s="371">
        <f>+C179</f>
        <v>-118887546</v>
      </c>
      <c r="F178" s="371">
        <f>SUM(C178:E178)</f>
        <v>-118887546</v>
      </c>
      <c r="G178" s="385"/>
      <c r="H178" s="386"/>
      <c r="I178" s="387"/>
    </row>
    <row r="179" spans="1:10">
      <c r="A179" s="314"/>
      <c r="B179" s="389" t="s">
        <v>1024</v>
      </c>
      <c r="C179" s="371">
        <v>-118887546</v>
      </c>
      <c r="D179" s="371">
        <v>0</v>
      </c>
      <c r="E179" s="371">
        <f>+'Clasificación 09.2022'!G439-C179</f>
        <v>-429310954</v>
      </c>
      <c r="F179" s="371">
        <f>SUM(C179:E179)</f>
        <v>-548198500</v>
      </c>
      <c r="G179" s="392"/>
      <c r="H179" s="386"/>
      <c r="I179" s="387"/>
    </row>
    <row r="180" spans="1:10">
      <c r="A180" s="314"/>
      <c r="B180" s="426" t="s">
        <v>1254</v>
      </c>
      <c r="C180" s="393">
        <f>SUM(C175:C179)</f>
        <v>3381112454</v>
      </c>
      <c r="D180" s="393">
        <f>SUM(D175:D179)</f>
        <v>3500000000</v>
      </c>
      <c r="E180" s="393">
        <f>SUM(E175:E179)</f>
        <v>-548198500</v>
      </c>
      <c r="F180" s="393">
        <f>SUM(F175:F179)</f>
        <v>6332913954</v>
      </c>
      <c r="I180" s="387"/>
      <c r="J180" s="392"/>
    </row>
    <row r="181" spans="1:10">
      <c r="A181" s="314"/>
      <c r="B181" s="167"/>
      <c r="C181" s="394"/>
      <c r="D181" s="394"/>
      <c r="E181" s="394"/>
      <c r="F181" s="394"/>
      <c r="H181" s="395"/>
      <c r="I181" s="387"/>
      <c r="J181" s="392"/>
    </row>
    <row r="182" spans="1:10">
      <c r="A182" s="314"/>
      <c r="B182" s="574" t="s">
        <v>1329</v>
      </c>
      <c r="C182" s="388"/>
    </row>
    <row r="183" spans="1:10">
      <c r="A183" s="314"/>
      <c r="B183" s="636" t="s">
        <v>134</v>
      </c>
      <c r="C183" s="636"/>
      <c r="D183" s="636"/>
      <c r="E183" s="636"/>
      <c r="F183" s="636"/>
    </row>
    <row r="184" spans="1:10">
      <c r="A184" s="314"/>
      <c r="B184" s="368"/>
      <c r="C184" s="368"/>
      <c r="D184" s="368"/>
      <c r="E184" s="368"/>
      <c r="F184" s="368"/>
    </row>
    <row r="185" spans="1:10">
      <c r="A185" s="310"/>
      <c r="B185" s="373" t="s">
        <v>1171</v>
      </c>
      <c r="C185" s="353"/>
    </row>
    <row r="186" spans="1:10">
      <c r="A186" s="310"/>
      <c r="B186" s="311"/>
      <c r="C186" s="353"/>
    </row>
    <row r="187" spans="1:10">
      <c r="A187" s="314"/>
      <c r="B187" s="373" t="s">
        <v>1172</v>
      </c>
    </row>
    <row r="188" spans="1:10" ht="14.4" customHeight="1">
      <c r="A188" s="314"/>
      <c r="B188" s="312" t="s">
        <v>211</v>
      </c>
      <c r="C188" s="125"/>
      <c r="D188" s="125"/>
    </row>
    <row r="189" spans="1:10" ht="13.8" customHeight="1">
      <c r="A189" s="314"/>
      <c r="B189" s="373"/>
      <c r="C189" s="125"/>
      <c r="D189" s="125"/>
    </row>
    <row r="190" spans="1:10">
      <c r="A190" s="314"/>
      <c r="B190" s="336" t="s">
        <v>78</v>
      </c>
      <c r="C190" s="340">
        <v>44834</v>
      </c>
      <c r="D190" s="340">
        <v>44469</v>
      </c>
    </row>
    <row r="191" spans="1:10">
      <c r="A191" s="314"/>
      <c r="B191" s="397" t="s">
        <v>738</v>
      </c>
      <c r="C191" s="444">
        <f>+'Clasificación 09.2022'!G453</f>
        <v>1150229107</v>
      </c>
      <c r="D191" s="344">
        <v>0</v>
      </c>
    </row>
    <row r="192" spans="1:10">
      <c r="A192" s="314"/>
      <c r="B192" s="397" t="s">
        <v>1256</v>
      </c>
      <c r="C192" s="444">
        <f>+'Clasificación 09.2022'!G454</f>
        <v>96598254</v>
      </c>
      <c r="D192" s="344"/>
    </row>
    <row r="193" spans="1:10">
      <c r="A193" s="314"/>
      <c r="B193" s="426" t="s">
        <v>1254</v>
      </c>
      <c r="C193" s="441">
        <f>SUM(C191:C192)</f>
        <v>1246827361</v>
      </c>
      <c r="D193" s="343">
        <v>0</v>
      </c>
      <c r="F193" s="648"/>
      <c r="G193" s="648"/>
      <c r="J193" s="372"/>
    </row>
    <row r="194" spans="1:10">
      <c r="A194" s="314"/>
      <c r="B194" s="426" t="s">
        <v>1255</v>
      </c>
      <c r="C194" s="439">
        <v>0</v>
      </c>
      <c r="D194" s="439">
        <v>0</v>
      </c>
      <c r="E194" s="372"/>
      <c r="F194" s="648"/>
      <c r="G194" s="648"/>
    </row>
    <row r="195" spans="1:10">
      <c r="A195" s="314"/>
      <c r="B195" s="383"/>
      <c r="C195" s="398"/>
      <c r="D195" s="398"/>
      <c r="E195" s="372"/>
      <c r="F195" s="648"/>
      <c r="G195" s="648"/>
    </row>
    <row r="196" spans="1:10">
      <c r="A196" s="314"/>
      <c r="B196" s="373" t="s">
        <v>1173</v>
      </c>
      <c r="F196" s="648"/>
      <c r="G196" s="648"/>
    </row>
    <row r="197" spans="1:10">
      <c r="A197" s="314"/>
      <c r="B197" s="312" t="s">
        <v>211</v>
      </c>
      <c r="C197" s="125"/>
      <c r="D197" s="125"/>
    </row>
    <row r="198" spans="1:10">
      <c r="A198" s="314"/>
      <c r="B198" s="373"/>
      <c r="C198" s="125"/>
      <c r="D198" s="125"/>
    </row>
    <row r="199" spans="1:10">
      <c r="A199" s="314"/>
      <c r="B199" s="336" t="s">
        <v>78</v>
      </c>
      <c r="C199" s="340">
        <v>44834</v>
      </c>
      <c r="D199" s="340">
        <v>44469</v>
      </c>
    </row>
    <row r="200" spans="1:10">
      <c r="A200" s="314"/>
      <c r="B200" s="397" t="s">
        <v>1278</v>
      </c>
      <c r="C200" s="444">
        <f>+'Clasificación 09.2022'!$G$462</f>
        <v>282994863</v>
      </c>
      <c r="D200" s="344">
        <v>0</v>
      </c>
    </row>
    <row r="201" spans="1:10">
      <c r="A201" s="314"/>
      <c r="B201" s="426" t="s">
        <v>1254</v>
      </c>
      <c r="C201" s="441">
        <f>SUM(C200:C200)</f>
        <v>282994863</v>
      </c>
      <c r="D201" s="343">
        <v>0</v>
      </c>
      <c r="J201" s="372"/>
    </row>
    <row r="202" spans="1:10">
      <c r="A202" s="314"/>
      <c r="B202" s="426" t="s">
        <v>1255</v>
      </c>
      <c r="C202" s="439">
        <v>0</v>
      </c>
      <c r="D202" s="439">
        <v>0</v>
      </c>
      <c r="E202" s="372"/>
    </row>
    <row r="203" spans="1:10">
      <c r="B203" s="399"/>
      <c r="C203" s="400"/>
      <c r="D203" s="401"/>
    </row>
    <row r="204" spans="1:10">
      <c r="B204" s="638" t="s">
        <v>1174</v>
      </c>
      <c r="C204" s="638"/>
      <c r="D204" s="638"/>
    </row>
    <row r="205" spans="1:10">
      <c r="B205" s="312" t="s">
        <v>211</v>
      </c>
      <c r="C205" s="125"/>
      <c r="D205" s="125"/>
    </row>
    <row r="206" spans="1:10">
      <c r="B206" s="373"/>
      <c r="C206" s="125"/>
      <c r="D206" s="125"/>
    </row>
    <row r="207" spans="1:10">
      <c r="B207" s="336" t="s">
        <v>78</v>
      </c>
      <c r="C207" s="340">
        <v>44834</v>
      </c>
      <c r="D207" s="340">
        <v>44469</v>
      </c>
    </row>
    <row r="208" spans="1:10">
      <c r="B208" s="397" t="s">
        <v>1288</v>
      </c>
      <c r="C208" s="444">
        <f>+'Clasificación 09.2022'!$G$502</f>
        <v>2785</v>
      </c>
      <c r="D208" s="344">
        <v>0</v>
      </c>
    </row>
    <row r="209" spans="1:10">
      <c r="B209" s="397" t="s">
        <v>1268</v>
      </c>
      <c r="C209" s="444">
        <f>+'Clasificación 09.2022'!$G$520</f>
        <v>34809</v>
      </c>
      <c r="D209" s="344"/>
    </row>
    <row r="210" spans="1:10">
      <c r="B210" s="397" t="s">
        <v>1094</v>
      </c>
      <c r="C210" s="444">
        <f>+'Clasificación 09.2022'!$G$548</f>
        <v>5553632</v>
      </c>
      <c r="D210" s="344"/>
    </row>
    <row r="211" spans="1:10">
      <c r="B211" s="426" t="s">
        <v>1254</v>
      </c>
      <c r="C211" s="441">
        <f>SUM(C208:C210)</f>
        <v>5591226</v>
      </c>
      <c r="D211" s="343">
        <v>0</v>
      </c>
    </row>
    <row r="212" spans="1:10">
      <c r="B212" s="426" t="s">
        <v>1255</v>
      </c>
      <c r="C212" s="439">
        <v>0</v>
      </c>
      <c r="D212" s="439">
        <v>0</v>
      </c>
    </row>
    <row r="213" spans="1:10">
      <c r="C213" s="125"/>
      <c r="D213" s="125"/>
    </row>
    <row r="214" spans="1:10">
      <c r="B214" s="383"/>
      <c r="C214" s="398"/>
      <c r="D214" s="398"/>
    </row>
    <row r="215" spans="1:10">
      <c r="A215" s="314"/>
      <c r="B215" s="373" t="s">
        <v>1175</v>
      </c>
    </row>
    <row r="216" spans="1:10">
      <c r="B216" s="312" t="s">
        <v>211</v>
      </c>
      <c r="C216" s="125"/>
      <c r="D216" s="125"/>
    </row>
    <row r="217" spans="1:10">
      <c r="B217" s="373"/>
      <c r="C217" s="125"/>
      <c r="D217" s="125"/>
    </row>
    <row r="218" spans="1:10">
      <c r="B218" s="336" t="s">
        <v>78</v>
      </c>
      <c r="C218" s="340">
        <v>44834</v>
      </c>
      <c r="D218" s="340">
        <v>44469</v>
      </c>
    </row>
    <row r="219" spans="1:10">
      <c r="B219" s="397" t="s">
        <v>991</v>
      </c>
      <c r="C219" s="444">
        <f>+'Clasificación 09.2022'!$G$561</f>
        <v>7807783</v>
      </c>
      <c r="D219" s="344">
        <v>0</v>
      </c>
    </row>
    <row r="220" spans="1:10">
      <c r="B220" s="397" t="s">
        <v>992</v>
      </c>
      <c r="C220" s="444">
        <f>+'Clasificación 09.2022'!$G$562</f>
        <v>3350097</v>
      </c>
      <c r="D220" s="344">
        <v>0</v>
      </c>
    </row>
    <row r="221" spans="1:10">
      <c r="B221" s="397" t="s">
        <v>965</v>
      </c>
      <c r="C221" s="444">
        <f>+'Clasificación 09.2022'!$G$568</f>
        <v>304</v>
      </c>
      <c r="D221" s="344">
        <v>0</v>
      </c>
    </row>
    <row r="222" spans="1:10">
      <c r="B222" s="382" t="s">
        <v>1204</v>
      </c>
      <c r="C222" s="444">
        <f>+'Clasificación 09.2022'!G569+'Clasificación 09.2022'!G570</f>
        <v>45</v>
      </c>
      <c r="D222" s="344"/>
    </row>
    <row r="223" spans="1:10">
      <c r="B223" s="426" t="s">
        <v>1254</v>
      </c>
      <c r="C223" s="441">
        <f>SUM(C219:C222)</f>
        <v>11158229</v>
      </c>
      <c r="D223" s="343">
        <v>0</v>
      </c>
      <c r="J223" s="372"/>
    </row>
    <row r="224" spans="1:10">
      <c r="B224" s="426" t="s">
        <v>1255</v>
      </c>
      <c r="C224" s="439">
        <v>0</v>
      </c>
      <c r="D224" s="439">
        <v>0</v>
      </c>
    </row>
    <row r="225" spans="1:10">
      <c r="C225" s="400"/>
      <c r="D225" s="400"/>
    </row>
    <row r="226" spans="1:10">
      <c r="A226" s="310"/>
      <c r="B226" s="373" t="s">
        <v>1176</v>
      </c>
      <c r="C226" s="353"/>
    </row>
    <row r="227" spans="1:10">
      <c r="A227" s="310"/>
      <c r="B227" s="312" t="s">
        <v>211</v>
      </c>
      <c r="C227" s="353"/>
    </row>
    <row r="228" spans="1:10">
      <c r="A228" s="310"/>
      <c r="C228" s="353"/>
    </row>
    <row r="229" spans="1:10">
      <c r="A229" s="310"/>
      <c r="B229" s="402" t="s">
        <v>78</v>
      </c>
      <c r="C229" s="340">
        <v>44834</v>
      </c>
      <c r="D229" s="340">
        <v>44469</v>
      </c>
    </row>
    <row r="230" spans="1:10">
      <c r="A230" s="310"/>
      <c r="B230" s="455" t="s">
        <v>993</v>
      </c>
      <c r="C230" s="462"/>
      <c r="D230" s="464"/>
    </row>
    <row r="231" spans="1:10">
      <c r="A231" s="310"/>
      <c r="B231" s="457" t="s">
        <v>1279</v>
      </c>
      <c r="C231" s="456">
        <f>+'Clasificación 09.2022'!$G$657</f>
        <v>88300001</v>
      </c>
      <c r="D231" s="456">
        <v>0</v>
      </c>
    </row>
    <row r="232" spans="1:10">
      <c r="A232" s="310"/>
      <c r="B232" s="458" t="s">
        <v>37</v>
      </c>
      <c r="C232" s="443">
        <f>+SUM(C231:C231)</f>
        <v>88300001</v>
      </c>
      <c r="D232" s="443">
        <v>0</v>
      </c>
      <c r="J232" s="372"/>
    </row>
    <row r="233" spans="1:10">
      <c r="A233" s="310"/>
      <c r="B233" s="459" t="s">
        <v>1280</v>
      </c>
      <c r="C233" s="462"/>
      <c r="D233" s="463"/>
    </row>
    <row r="234" spans="1:10">
      <c r="A234" s="310"/>
      <c r="B234" s="460" t="s">
        <v>1097</v>
      </c>
      <c r="C234" s="456">
        <f>+'Clasificación 09.2022'!G580</f>
        <v>33136185</v>
      </c>
      <c r="D234" s="460">
        <v>0</v>
      </c>
      <c r="F234" s="372"/>
    </row>
    <row r="235" spans="1:10">
      <c r="A235" s="310"/>
      <c r="B235" s="460" t="s">
        <v>1099</v>
      </c>
      <c r="C235" s="456">
        <f>+'Clasificación 09.2022'!G649</f>
        <v>1981150</v>
      </c>
      <c r="D235" s="460">
        <v>0</v>
      </c>
      <c r="F235" s="372"/>
    </row>
    <row r="236" spans="1:10">
      <c r="A236" s="310"/>
      <c r="B236" s="461" t="s">
        <v>969</v>
      </c>
      <c r="C236" s="456">
        <f>+'Clasificación 09.2022'!$G$666</f>
        <v>505195383</v>
      </c>
      <c r="D236" s="460">
        <v>0</v>
      </c>
      <c r="F236" s="372"/>
    </row>
    <row r="237" spans="1:10">
      <c r="A237" s="310"/>
      <c r="B237" s="461" t="s">
        <v>294</v>
      </c>
      <c r="C237" s="456">
        <f>+'Clasificación 09.2022'!$G$669</f>
        <v>42099615</v>
      </c>
      <c r="D237" s="460">
        <v>0</v>
      </c>
      <c r="F237" s="372"/>
    </row>
    <row r="238" spans="1:10" ht="13.2" customHeight="1">
      <c r="A238" s="310"/>
      <c r="B238" s="461" t="s">
        <v>971</v>
      </c>
      <c r="C238" s="456">
        <f>+'Clasificación 09.2022'!$G$675</f>
        <v>83357238</v>
      </c>
      <c r="D238" s="460">
        <v>0</v>
      </c>
      <c r="F238" s="372"/>
    </row>
    <row r="239" spans="1:10">
      <c r="A239" s="310"/>
      <c r="B239" s="461" t="s">
        <v>1063</v>
      </c>
      <c r="C239" s="456">
        <f>+'Clasificación 09.2022'!$G$677</f>
        <v>13636364</v>
      </c>
      <c r="D239" s="460">
        <v>0</v>
      </c>
      <c r="F239" s="372"/>
    </row>
    <row r="240" spans="1:10">
      <c r="A240" s="310"/>
      <c r="B240" s="461" t="s">
        <v>1100</v>
      </c>
      <c r="C240" s="456">
        <f>+'Clasificación 09.2022'!G678</f>
        <v>9636364</v>
      </c>
      <c r="D240" s="460">
        <v>0</v>
      </c>
      <c r="F240" s="372"/>
    </row>
    <row r="241" spans="1:6">
      <c r="A241" s="310"/>
      <c r="B241" s="461" t="s">
        <v>1211</v>
      </c>
      <c r="C241" s="456">
        <f>+'Clasificación 09.2022'!G683</f>
        <v>0</v>
      </c>
      <c r="D241" s="460"/>
      <c r="F241" s="372"/>
    </row>
    <row r="242" spans="1:6">
      <c r="A242" s="310"/>
      <c r="B242" s="461" t="s">
        <v>295</v>
      </c>
      <c r="C242" s="456">
        <f>+'Clasificación 09.2022'!$G$692</f>
        <v>15565510</v>
      </c>
      <c r="D242" s="460">
        <v>0</v>
      </c>
      <c r="F242" s="372"/>
    </row>
    <row r="243" spans="1:6">
      <c r="A243" s="310"/>
      <c r="B243" s="461" t="s">
        <v>224</v>
      </c>
      <c r="C243" s="456">
        <f>+'Clasificación 09.2022'!$G$693</f>
        <v>28921388</v>
      </c>
      <c r="D243" s="460">
        <v>0</v>
      </c>
      <c r="F243" s="372"/>
    </row>
    <row r="244" spans="1:6">
      <c r="A244" s="310"/>
      <c r="B244" s="461" t="s">
        <v>1281</v>
      </c>
      <c r="C244" s="456">
        <f>+'Clasificación 09.2022'!$G$694</f>
        <v>8762414</v>
      </c>
      <c r="D244" s="460">
        <v>0</v>
      </c>
      <c r="F244" s="372"/>
    </row>
    <row r="245" spans="1:6">
      <c r="A245" s="310"/>
      <c r="B245" s="461" t="s">
        <v>1065</v>
      </c>
      <c r="C245" s="456">
        <f>+'Clasificación 09.2022'!$G$695</f>
        <v>2000000</v>
      </c>
      <c r="D245" s="460">
        <v>0</v>
      </c>
      <c r="F245" s="372"/>
    </row>
    <row r="246" spans="1:6">
      <c r="A246" s="310"/>
      <c r="B246" s="461" t="s">
        <v>974</v>
      </c>
      <c r="C246" s="456">
        <f>+'Clasificación 09.2022'!$G$696</f>
        <v>80494713</v>
      </c>
      <c r="D246" s="460">
        <v>0</v>
      </c>
      <c r="F246" s="372"/>
    </row>
    <row r="247" spans="1:6">
      <c r="A247" s="310"/>
      <c r="B247" s="461" t="s">
        <v>308</v>
      </c>
      <c r="C247" s="456">
        <f>+'Clasificación 09.2022'!$G$697</f>
        <v>143700346</v>
      </c>
      <c r="D247" s="460">
        <v>0</v>
      </c>
      <c r="F247" s="372"/>
    </row>
    <row r="248" spans="1:6">
      <c r="A248" s="310"/>
      <c r="B248" s="461" t="s">
        <v>1102</v>
      </c>
      <c r="C248" s="456">
        <f>+'Clasificación 09.2022'!G699</f>
        <v>4861200</v>
      </c>
      <c r="D248" s="460">
        <v>0</v>
      </c>
      <c r="F248" s="372"/>
    </row>
    <row r="249" spans="1:6">
      <c r="A249" s="310"/>
      <c r="B249" s="461" t="s">
        <v>1265</v>
      </c>
      <c r="C249" s="456">
        <v>5738058</v>
      </c>
      <c r="D249" s="460">
        <v>0</v>
      </c>
      <c r="F249" s="372"/>
    </row>
    <row r="250" spans="1:6">
      <c r="A250" s="310"/>
      <c r="B250" s="461" t="s">
        <v>1282</v>
      </c>
      <c r="C250" s="456">
        <f>+'Clasificación 09.2022'!$G$705</f>
        <v>8937124</v>
      </c>
      <c r="D250" s="460">
        <v>0</v>
      </c>
      <c r="F250" s="372"/>
    </row>
    <row r="251" spans="1:6">
      <c r="A251" s="310"/>
      <c r="B251" s="461" t="s">
        <v>1082</v>
      </c>
      <c r="C251" s="456">
        <f>+'Clasificación 09.2022'!$G$712</f>
        <v>38805147</v>
      </c>
      <c r="D251" s="460">
        <v>0</v>
      </c>
      <c r="F251" s="372"/>
    </row>
    <row r="252" spans="1:6">
      <c r="A252" s="310"/>
      <c r="B252" s="461" t="s">
        <v>1072</v>
      </c>
      <c r="C252" s="456">
        <f>+'Clasificación 09.2022'!$G$715</f>
        <v>12884508</v>
      </c>
      <c r="D252" s="460">
        <v>0</v>
      </c>
      <c r="F252" s="372"/>
    </row>
    <row r="253" spans="1:6">
      <c r="A253" s="310"/>
      <c r="B253" s="461" t="s">
        <v>1212</v>
      </c>
      <c r="C253" s="456">
        <f>+'Clasificación 09.2022'!G716</f>
        <v>0</v>
      </c>
      <c r="D253" s="460"/>
      <c r="F253" s="372"/>
    </row>
    <row r="254" spans="1:6">
      <c r="A254" s="310"/>
      <c r="B254" s="461" t="s">
        <v>332</v>
      </c>
      <c r="C254" s="456">
        <f>+'Clasificación 09.2022'!G721</f>
        <v>1825918</v>
      </c>
      <c r="D254" s="460">
        <v>0</v>
      </c>
      <c r="F254" s="372"/>
    </row>
    <row r="255" spans="1:6">
      <c r="A255" s="310"/>
      <c r="B255" s="461" t="s">
        <v>976</v>
      </c>
      <c r="C255" s="456">
        <f>+'Clasificación 09.2022'!$G$735</f>
        <v>7147750</v>
      </c>
      <c r="D255" s="460">
        <v>0</v>
      </c>
      <c r="F255" s="372"/>
    </row>
    <row r="256" spans="1:6">
      <c r="A256" s="310"/>
      <c r="B256" s="461" t="s">
        <v>1104</v>
      </c>
      <c r="C256" s="456">
        <f>+'Clasificación 09.2022'!G738</f>
        <v>3641710</v>
      </c>
      <c r="D256" s="460">
        <v>0</v>
      </c>
      <c r="F256" s="372"/>
    </row>
    <row r="257" spans="1:10">
      <c r="A257" s="310"/>
      <c r="B257" s="461" t="s">
        <v>1283</v>
      </c>
      <c r="C257" s="456">
        <f>+'Clasificación 09.2022'!G742</f>
        <v>175182</v>
      </c>
      <c r="D257" s="460"/>
      <c r="F257" s="372"/>
    </row>
    <row r="258" spans="1:10">
      <c r="A258" s="310"/>
      <c r="B258" s="461" t="s">
        <v>1284</v>
      </c>
      <c r="C258" s="456">
        <f>+'Clasificación 09.2022'!G745</f>
        <v>1355412</v>
      </c>
      <c r="D258" s="460"/>
      <c r="F258" s="372"/>
    </row>
    <row r="259" spans="1:10">
      <c r="A259" s="310"/>
      <c r="B259" s="461" t="s">
        <v>1285</v>
      </c>
      <c r="C259" s="456">
        <f>+'Clasificación 09.2022'!G746</f>
        <v>594818</v>
      </c>
      <c r="D259" s="460">
        <v>0</v>
      </c>
      <c r="F259" s="372"/>
    </row>
    <row r="260" spans="1:10">
      <c r="A260" s="310"/>
      <c r="B260" s="461" t="s">
        <v>1215</v>
      </c>
      <c r="C260" s="456">
        <f>+'Clasificación 09.2022'!G754</f>
        <v>1942965</v>
      </c>
      <c r="D260" s="460"/>
      <c r="F260" s="372"/>
    </row>
    <row r="261" spans="1:10">
      <c r="A261" s="310"/>
      <c r="B261" s="461" t="s">
        <v>1106</v>
      </c>
      <c r="C261" s="456">
        <f>+'Clasificación 09.2022'!G756</f>
        <v>93857</v>
      </c>
      <c r="D261" s="460">
        <v>0</v>
      </c>
      <c r="F261" s="372"/>
    </row>
    <row r="262" spans="1:10">
      <c r="A262" s="310"/>
      <c r="B262" s="461" t="s">
        <v>1216</v>
      </c>
      <c r="C262" s="456">
        <f>+'Clasificación 09.2022'!G757</f>
        <v>2812576</v>
      </c>
      <c r="D262" s="460"/>
      <c r="F262" s="372"/>
    </row>
    <row r="263" spans="1:10">
      <c r="A263" s="310"/>
      <c r="B263" s="461" t="s">
        <v>978</v>
      </c>
      <c r="C263" s="456">
        <f>+'Clasificación 09.2022'!$G$758</f>
        <v>5658699</v>
      </c>
      <c r="D263" s="460">
        <v>0</v>
      </c>
      <c r="F263" s="372"/>
    </row>
    <row r="264" spans="1:10">
      <c r="A264" s="310"/>
      <c r="B264" s="461" t="s">
        <v>225</v>
      </c>
      <c r="C264" s="456">
        <f>+'Clasificación 09.2022'!$G$765</f>
        <v>16638681</v>
      </c>
      <c r="D264" s="460">
        <v>0</v>
      </c>
      <c r="F264" s="372"/>
    </row>
    <row r="265" spans="1:10">
      <c r="A265" s="310"/>
      <c r="B265" s="458" t="s">
        <v>37</v>
      </c>
      <c r="C265" s="443">
        <f>SUM(C234:C264)</f>
        <v>1081600275</v>
      </c>
      <c r="D265" s="443">
        <v>0</v>
      </c>
      <c r="J265" s="372"/>
    </row>
    <row r="266" spans="1:10">
      <c r="A266" s="310"/>
      <c r="B266" s="455" t="s">
        <v>994</v>
      </c>
      <c r="C266" s="462"/>
      <c r="D266" s="463"/>
    </row>
    <row r="267" spans="1:10">
      <c r="A267" s="310"/>
      <c r="B267" s="457" t="s">
        <v>1073</v>
      </c>
      <c r="C267" s="456">
        <f>+'Clasificación 09.2022'!G776</f>
        <v>10853687</v>
      </c>
      <c r="D267" s="456">
        <v>0</v>
      </c>
    </row>
    <row r="268" spans="1:10">
      <c r="A268" s="310"/>
      <c r="B268" s="458" t="s">
        <v>37</v>
      </c>
      <c r="C268" s="443">
        <f>+C267</f>
        <v>10853687</v>
      </c>
      <c r="D268" s="443">
        <v>0</v>
      </c>
      <c r="J268" s="372"/>
    </row>
    <row r="269" spans="1:10">
      <c r="A269" s="310"/>
      <c r="B269" s="455" t="s">
        <v>270</v>
      </c>
      <c r="C269" s="462"/>
      <c r="D269" s="463"/>
      <c r="F269" s="345"/>
    </row>
    <row r="270" spans="1:10">
      <c r="A270" s="310"/>
      <c r="B270" s="457" t="s">
        <v>345</v>
      </c>
      <c r="C270" s="456">
        <f>+'Clasificación 09.2022'!$G$769</f>
        <v>9972009</v>
      </c>
      <c r="D270" s="460">
        <v>0</v>
      </c>
      <c r="F270" s="345"/>
    </row>
    <row r="271" spans="1:10">
      <c r="A271" s="310"/>
      <c r="B271" s="457" t="s">
        <v>346</v>
      </c>
      <c r="C271" s="456">
        <f>+'Clasificación 09.2022'!$G$770</f>
        <v>3157727</v>
      </c>
      <c r="D271" s="460">
        <v>0</v>
      </c>
      <c r="F271" s="345"/>
    </row>
    <row r="272" spans="1:10">
      <c r="A272" s="310"/>
      <c r="B272" s="458" t="s">
        <v>37</v>
      </c>
      <c r="C272" s="443">
        <f>SUM(C270:C271)</f>
        <v>13129736</v>
      </c>
      <c r="D272" s="443">
        <v>0</v>
      </c>
      <c r="J272" s="372"/>
    </row>
    <row r="273" spans="1:10">
      <c r="A273" s="310"/>
      <c r="B273" s="455" t="s">
        <v>143</v>
      </c>
      <c r="C273" s="443"/>
      <c r="D273" s="563"/>
      <c r="J273" s="372"/>
    </row>
    <row r="274" spans="1:10">
      <c r="A274" s="310"/>
      <c r="B274" s="397" t="s">
        <v>1277</v>
      </c>
      <c r="C274" s="444">
        <v>208029</v>
      </c>
      <c r="D274" s="563"/>
      <c r="J274" s="372"/>
    </row>
    <row r="275" spans="1:10">
      <c r="A275" s="310"/>
      <c r="B275" s="397" t="s">
        <v>1287</v>
      </c>
      <c r="C275" s="444">
        <v>9542102</v>
      </c>
      <c r="D275" s="563"/>
      <c r="J275" s="372"/>
    </row>
    <row r="276" spans="1:10">
      <c r="A276" s="310"/>
      <c r="B276" s="397" t="s">
        <v>1268</v>
      </c>
      <c r="C276" s="444">
        <v>1840016</v>
      </c>
      <c r="D276" s="563"/>
      <c r="J276" s="372"/>
    </row>
    <row r="277" spans="1:10">
      <c r="A277" s="310"/>
      <c r="B277" s="397" t="s">
        <v>1209</v>
      </c>
      <c r="C277" s="444">
        <v>238871</v>
      </c>
      <c r="D277" s="563"/>
      <c r="J277" s="372"/>
    </row>
    <row r="278" spans="1:10">
      <c r="A278" s="310"/>
      <c r="B278" s="397" t="s">
        <v>1081</v>
      </c>
      <c r="C278" s="444">
        <v>696500000</v>
      </c>
      <c r="D278" s="563"/>
      <c r="J278" s="372"/>
    </row>
    <row r="279" spans="1:10">
      <c r="A279" s="310"/>
      <c r="B279" s="397" t="s">
        <v>305</v>
      </c>
      <c r="C279" s="444">
        <v>169500000</v>
      </c>
      <c r="D279" s="563"/>
      <c r="J279" s="372"/>
    </row>
    <row r="280" spans="1:10">
      <c r="A280" s="310"/>
      <c r="B280" s="397" t="s">
        <v>1101</v>
      </c>
      <c r="C280" s="444">
        <v>18844045</v>
      </c>
      <c r="D280" s="563"/>
      <c r="J280" s="372"/>
    </row>
    <row r="281" spans="1:10">
      <c r="A281" s="310"/>
      <c r="B281" s="458" t="s">
        <v>37</v>
      </c>
      <c r="C281" s="443">
        <f>SUM(C274:C280)</f>
        <v>896673063</v>
      </c>
      <c r="D281" s="563"/>
      <c r="J281" s="372"/>
    </row>
    <row r="282" spans="1:10">
      <c r="A282" s="310"/>
      <c r="B282" s="455" t="s">
        <v>995</v>
      </c>
      <c r="C282" s="456"/>
      <c r="D282" s="464"/>
    </row>
    <row r="283" spans="1:10">
      <c r="A283" s="310"/>
      <c r="B283" s="460" t="s">
        <v>982</v>
      </c>
      <c r="C283" s="456">
        <f>+'Clasificación 09.2022'!$G$783</f>
        <v>0</v>
      </c>
      <c r="D283" s="456">
        <v>0</v>
      </c>
    </row>
    <row r="284" spans="1:10">
      <c r="A284" s="310"/>
      <c r="B284" s="460" t="s">
        <v>983</v>
      </c>
      <c r="C284" s="456">
        <f>+'Clasificación 09.2022'!$G$784</f>
        <v>0</v>
      </c>
      <c r="D284" s="456">
        <v>0</v>
      </c>
    </row>
    <row r="285" spans="1:10">
      <c r="A285" s="310"/>
      <c r="B285" s="460" t="s">
        <v>1261</v>
      </c>
      <c r="C285" s="456">
        <f>+'Clasificación 09.2022'!G660</f>
        <v>72000</v>
      </c>
      <c r="D285" s="456"/>
    </row>
    <row r="286" spans="1:10">
      <c r="A286" s="310"/>
      <c r="B286" s="460" t="s">
        <v>1107</v>
      </c>
      <c r="C286" s="456">
        <f>+'Clasificación 09.2022'!G778</f>
        <v>4140935</v>
      </c>
      <c r="D286" s="456">
        <v>0</v>
      </c>
    </row>
    <row r="287" spans="1:10">
      <c r="A287" s="310"/>
      <c r="B287" s="460" t="s">
        <v>985</v>
      </c>
      <c r="C287" s="456">
        <f>+'Clasificación 09.2022'!$G$789</f>
        <v>482</v>
      </c>
      <c r="D287" s="456">
        <v>0</v>
      </c>
    </row>
    <row r="288" spans="1:10">
      <c r="A288" s="310"/>
      <c r="B288" s="458" t="s">
        <v>37</v>
      </c>
      <c r="C288" s="443">
        <f>SUM(C283:C287)</f>
        <v>4213417</v>
      </c>
      <c r="D288" s="443">
        <v>0</v>
      </c>
      <c r="J288" s="372"/>
    </row>
    <row r="289" spans="1:6">
      <c r="A289" s="310"/>
      <c r="C289" s="353"/>
    </row>
    <row r="290" spans="1:6">
      <c r="A290" s="314"/>
      <c r="B290" s="388"/>
      <c r="C290" s="388"/>
      <c r="D290" s="388"/>
      <c r="F290" s="372"/>
    </row>
    <row r="291" spans="1:6">
      <c r="A291" s="314"/>
      <c r="B291" s="638" t="s">
        <v>1177</v>
      </c>
      <c r="C291" s="638"/>
      <c r="D291" s="638"/>
      <c r="E291" s="638"/>
      <c r="F291" s="638"/>
    </row>
    <row r="292" spans="1:6">
      <c r="A292" s="314"/>
    </row>
    <row r="293" spans="1:6">
      <c r="A293" s="314"/>
      <c r="B293" s="373" t="s">
        <v>1178</v>
      </c>
    </row>
    <row r="294" spans="1:6">
      <c r="A294" s="314"/>
      <c r="B294" s="312" t="s">
        <v>212</v>
      </c>
    </row>
    <row r="295" spans="1:6">
      <c r="A295" s="314"/>
    </row>
    <row r="296" spans="1:6">
      <c r="A296" s="314"/>
      <c r="B296" s="373" t="s">
        <v>1179</v>
      </c>
    </row>
    <row r="297" spans="1:6">
      <c r="A297" s="314"/>
      <c r="B297" s="312" t="s">
        <v>135</v>
      </c>
    </row>
    <row r="298" spans="1:6">
      <c r="A298" s="314"/>
    </row>
    <row r="299" spans="1:6">
      <c r="A299" s="314"/>
      <c r="B299" s="311" t="s">
        <v>1180</v>
      </c>
    </row>
    <row r="300" spans="1:6" ht="15" customHeight="1">
      <c r="A300" s="314"/>
      <c r="B300" s="637" t="s">
        <v>1013</v>
      </c>
      <c r="C300" s="637"/>
      <c r="D300" s="637"/>
      <c r="E300" s="637"/>
      <c r="F300" s="637"/>
    </row>
    <row r="301" spans="1:6">
      <c r="A301" s="314"/>
    </row>
    <row r="302" spans="1:6">
      <c r="A302" s="314"/>
      <c r="B302" s="403" t="s">
        <v>1181</v>
      </c>
    </row>
    <row r="303" spans="1:6" ht="29.25" customHeight="1">
      <c r="A303" s="314"/>
      <c r="B303" s="635" t="s">
        <v>1274</v>
      </c>
      <c r="C303" s="635"/>
      <c r="D303" s="635"/>
      <c r="E303" s="635"/>
      <c r="F303" s="635"/>
    </row>
    <row r="304" spans="1:6">
      <c r="A304" s="314"/>
    </row>
    <row r="305" spans="1:9">
      <c r="A305" s="314"/>
      <c r="B305" s="403" t="s">
        <v>1182</v>
      </c>
    </row>
    <row r="306" spans="1:9" ht="27.15" customHeight="1">
      <c r="A306" s="314"/>
      <c r="B306" s="635" t="s">
        <v>136</v>
      </c>
      <c r="C306" s="635"/>
      <c r="D306" s="635"/>
      <c r="E306" s="635"/>
      <c r="F306" s="635"/>
    </row>
    <row r="307" spans="1:9">
      <c r="A307" s="314"/>
    </row>
    <row r="308" spans="1:9">
      <c r="A308" s="314"/>
      <c r="B308" s="311" t="s">
        <v>1183</v>
      </c>
    </row>
    <row r="309" spans="1:9" ht="12.75" customHeight="1">
      <c r="A309" s="314"/>
      <c r="B309" s="637" t="s">
        <v>1028</v>
      </c>
      <c r="C309" s="637"/>
      <c r="D309" s="637"/>
      <c r="E309" s="637"/>
      <c r="F309" s="637"/>
      <c r="G309" s="404"/>
      <c r="H309" s="404"/>
    </row>
    <row r="310" spans="1:9">
      <c r="A310" s="314"/>
    </row>
    <row r="311" spans="1:9">
      <c r="A311" s="314"/>
    </row>
    <row r="312" spans="1:9">
      <c r="A312" s="314"/>
      <c r="B312" s="311"/>
    </row>
    <row r="313" spans="1:9">
      <c r="A313" s="314"/>
    </row>
    <row r="314" spans="1:9">
      <c r="A314" s="314"/>
    </row>
    <row r="315" spans="1:9">
      <c r="A315" s="314"/>
    </row>
    <row r="316" spans="1:9">
      <c r="A316" s="314"/>
      <c r="B316" s="143" t="s">
        <v>324</v>
      </c>
      <c r="H316" s="170" t="s">
        <v>206</v>
      </c>
    </row>
    <row r="317" spans="1:9">
      <c r="A317" s="314"/>
      <c r="B317" s="144" t="s">
        <v>46</v>
      </c>
      <c r="H317" s="144" t="s">
        <v>104</v>
      </c>
      <c r="I317" s="405"/>
    </row>
    <row r="318" spans="1:9">
      <c r="A318" s="314"/>
      <c r="B318" s="640"/>
      <c r="C318" s="640"/>
      <c r="D318" s="406"/>
      <c r="E318" s="125"/>
      <c r="G318" s="125"/>
      <c r="H318" s="406"/>
      <c r="I318" s="407"/>
    </row>
  </sheetData>
  <customSheetViews>
    <customSheetView guid="{F3648BCD-1CED-4BBB-AE63-37BDB925883F}" scale="85" showGridLines="0" printArea="1" topLeftCell="A283">
      <selection activeCell="G307" sqref="G306:G307"/>
      <pageMargins left="0.7" right="0.7" top="0.75" bottom="0.75" header="0.3" footer="0.3"/>
      <pageSetup paperSize="9" scale="50" orientation="portrait" r:id="rId1"/>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2"/>
    </customSheetView>
    <customSheetView guid="{7015FC6D-0680-4B00-AA0E-B83DA1D0B666}" scale="85" showPageBreaks="1" showGridLines="0" printArea="1" topLeftCell="A263">
      <selection activeCell="G275" sqref="G275"/>
      <pageMargins left="0.7" right="0.7" top="0.75" bottom="0.75" header="0.3" footer="0.3"/>
      <pageSetup paperSize="9" scale="50" orientation="portrait" r:id="rId3"/>
    </customSheetView>
  </customSheetViews>
  <mergeCells count="38">
    <mergeCell ref="C59:C60"/>
    <mergeCell ref="H97:L97"/>
    <mergeCell ref="B37:B38"/>
    <mergeCell ref="B104:D104"/>
    <mergeCell ref="B291:F291"/>
    <mergeCell ref="B173:B174"/>
    <mergeCell ref="D173:D174"/>
    <mergeCell ref="F173:F174"/>
    <mergeCell ref="B183:F183"/>
    <mergeCell ref="F193:G196"/>
    <mergeCell ref="D59:D60"/>
    <mergeCell ref="E59:E60"/>
    <mergeCell ref="F59:F60"/>
    <mergeCell ref="B88:C88"/>
    <mergeCell ref="C97:G97"/>
    <mergeCell ref="B95:D95"/>
    <mergeCell ref="B318:C318"/>
    <mergeCell ref="B306:F306"/>
    <mergeCell ref="B309:F309"/>
    <mergeCell ref="B8:H8"/>
    <mergeCell ref="B146:B147"/>
    <mergeCell ref="B16:H16"/>
    <mergeCell ref="B17:B18"/>
    <mergeCell ref="B19:H19"/>
    <mergeCell ref="B20:H20"/>
    <mergeCell ref="B35:H35"/>
    <mergeCell ref="B22:H22"/>
    <mergeCell ref="B112:D112"/>
    <mergeCell ref="G59:G60"/>
    <mergeCell ref="H59:H60"/>
    <mergeCell ref="B92:D92"/>
    <mergeCell ref="B59:B60"/>
    <mergeCell ref="B303:F303"/>
    <mergeCell ref="B119:F119"/>
    <mergeCell ref="B300:F300"/>
    <mergeCell ref="B204:D204"/>
    <mergeCell ref="B171:C171"/>
    <mergeCell ref="E173:E174"/>
  </mergeCells>
  <hyperlinks>
    <hyperlink ref="G4" location="Indice!A1" display="Índice" xr:uid="{00000000-0004-0000-0800-000000000000}"/>
  </hyperlinks>
  <pageMargins left="0.23622047244094491" right="0.23622047244094491" top="0.74803149606299213" bottom="0.74803149606299213" header="0.31496062992125984" footer="0.31496062992125984"/>
  <pageSetup paperSize="9" scale="45" fitToHeight="0" orientation="portrait" r:id="rId4"/>
  <rowBreaks count="3" manualBreakCount="3">
    <brk id="44" max="8" man="1"/>
    <brk id="93" max="8" man="1"/>
    <brk id="289" max="8" man="1"/>
  </rowBreaks>
  <ignoredErrors>
    <ignoredError sqref="D39 D40:D42 M100 G100 F21" formula="1"/>
    <ignoredError sqref="D56 F43" formulaRange="1"/>
  </ignoredErrors>
  <drawing r:id="rId5"/>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5Sp2WtQdDp7uGGbFPRdpLWth/Krt0W2Xt8zEjaJapmc=</DigestValue>
    </Reference>
    <Reference Type="http://www.w3.org/2000/09/xmldsig#Object" URI="#idOfficeObject">
      <DigestMethod Algorithm="http://www.w3.org/2001/04/xmlenc#sha256"/>
      <DigestValue>XxJTccZ3+d+RRyXkuG4N9sIm0YCrdwHu/8DFLVDOxP0=</DigestValue>
    </Reference>
    <Reference Type="http://uri.etsi.org/01903#SignedProperties" URI="#idSignedProperties">
      <Transforms>
        <Transform Algorithm="http://www.w3.org/TR/2001/REC-xml-c14n-20010315"/>
      </Transforms>
      <DigestMethod Algorithm="http://www.w3.org/2001/04/xmlenc#sha256"/>
      <DigestValue>h00XgLoHF7dFvLBZf0ji+M1F1vzEBAbRquhRxowrKWU=</DigestValue>
    </Reference>
    <Reference Type="http://www.w3.org/2000/09/xmldsig#Object" URI="#idValidSigLnImg">
      <DigestMethod Algorithm="http://www.w3.org/2001/04/xmlenc#sha256"/>
      <DigestValue>ndDUCdLEDIbvbKSPRtiUxO72/UR5pjKakt24PU5PXD0=</DigestValue>
    </Reference>
    <Reference Type="http://www.w3.org/2000/09/xmldsig#Object" URI="#idInvalidSigLnImg">
      <DigestMethod Algorithm="http://www.w3.org/2001/04/xmlenc#sha256"/>
      <DigestValue>Wr1xqcl32DyNC1ZbVWclGXLDM1RGlLfDJpPhdMHB3F0=</DigestValue>
    </Reference>
  </SignedInfo>
  <SignatureValue>jC++lqeTVzmaXq+wPre9GgLEsnYTtqm827a+z7XS398yF7WCyavHdH/avbJ82lIBn6bXHZIHSB60
478B0zT7iB3LhUsqF3/YhBcW3PGNntA65aUt+E0PxFwo8WhZ1xgevL27vVV2y6g4D05TjxFq7Jgr
Gao+pXPJ2g2E8lJ4xJNcHge0CK9S+VvjFwKjy4nBrnZM8jxG6ToeQ78cX8Ppg/YE9Xe1dM3mkv/S
ZWQtQj09cH0T2mklwwbJFJz306B/GzSPK0RjT6Kf02CruQZ0yY4mkadPnHPWEA0/edkoYK49TCX2
SJ+vdlfH3qnWkfNxtnTl9bNc0FG3LsKj1x4lHg==</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UAV0AMTh9fyC4w9vcjGU1FJYbvvJ5UQ53wPekBbUkVg=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Swv6OoizbqzhtGdrYt7HuTOC1ftBTRXnZnrh+1G2uVg=</DigestValue>
      </Reference>
      <Reference URI="/xl/drawings/drawing2.xml?ContentType=application/vnd.openxmlformats-officedocument.drawing+xml">
        <DigestMethod Algorithm="http://www.w3.org/2001/04/xmlenc#sha256"/>
        <DigestValue>P2HOMEV4GTutiDvPyhgjpXEsM8z9CcHHu5zapFDUwQw=</DigestValue>
      </Reference>
      <Reference URI="/xl/drawings/drawing3.xml?ContentType=application/vnd.openxmlformats-officedocument.drawing+xml">
        <DigestMethod Algorithm="http://www.w3.org/2001/04/xmlenc#sha256"/>
        <DigestValue>f3X11QlIoR3epffdVm3CindxyrhdRpsqJmKN7BuUKb0=</DigestValue>
      </Reference>
      <Reference URI="/xl/drawings/drawing4.xml?ContentType=application/vnd.openxmlformats-officedocument.drawing+xml">
        <DigestMethod Algorithm="http://www.w3.org/2001/04/xmlenc#sha256"/>
        <DigestValue>d5EZUeA+eI07QsKpI1RdgVLruf3Jir/sQS7a4qNrRmU=</DigestValue>
      </Reference>
      <Reference URI="/xl/drawings/drawing5.xml?ContentType=application/vnd.openxmlformats-officedocument.drawing+xml">
        <DigestMethod Algorithm="http://www.w3.org/2001/04/xmlenc#sha256"/>
        <DigestValue>Pwp6vKZFzhRdz8kUzf4+9FFQNszYXGpZHwGY+Ngdwa8=</DigestValue>
      </Reference>
      <Reference URI="/xl/drawings/drawing6.xml?ContentType=application/vnd.openxmlformats-officedocument.drawing+xml">
        <DigestMethod Algorithm="http://www.w3.org/2001/04/xmlenc#sha256"/>
        <DigestValue>ia/yeUpk9GZoWaBI1Z9Y5BkHeRju0apgXILdztAHzqs=</DigestValue>
      </Reference>
      <Reference URI="/xl/drawings/drawing7.xml?ContentType=application/vnd.openxmlformats-officedocument.drawing+xml">
        <DigestMethod Algorithm="http://www.w3.org/2001/04/xmlenc#sha256"/>
        <DigestValue>Zk14HlJC1YFo935ua8CGLD0Urz5K0nCaaHZrXJ5KVCI=</DigestValue>
      </Reference>
      <Reference URI="/xl/drawings/drawing8.xml?ContentType=application/vnd.openxmlformats-officedocument.drawing+xml">
        <DigestMethod Algorithm="http://www.w3.org/2001/04/xmlenc#sha256"/>
        <DigestValue>VI8n0hiLH6MFWnGxw0HTz90FmU3b+D6rkkIxBCUolmc=</DigestValue>
      </Reference>
      <Reference URI="/xl/drawings/vmlDrawing1.vml?ContentType=application/vnd.openxmlformats-officedocument.vmlDrawing">
        <DigestMethod Algorithm="http://www.w3.org/2001/04/xmlenc#sha256"/>
        <DigestValue>hcSGLhs11nd8e2RwdYj5D2jvvU0DlmHsN3mHYUUq2mw=</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nFeQPTSlPQBgIhpIwP8MpU6Ma+5il2pabYGLHSHYGz4=</DigestValue>
      </Reference>
      <Reference URI="/xl/media/image3.emf?ContentType=image/x-emf">
        <DigestMethod Algorithm="http://www.w3.org/2001/04/xmlenc#sha256"/>
        <DigestValue>BlJ4HSm2odYBm3IUYbOv5JGDjtVrvg41UHr6dTo2n7c=</DigestValue>
      </Reference>
      <Reference URI="/xl/printerSettings/printerSettings1.bin?ContentType=application/vnd.openxmlformats-officedocument.spreadsheetml.printerSettings">
        <DigestMethod Algorithm="http://www.w3.org/2001/04/xmlenc#sha256"/>
        <DigestValue>9uxYZU0hwIidX5jq0WKX6o/yeoRZe5FPtMaO8vhMzYo=</DigestValue>
      </Reference>
      <Reference URI="/xl/printerSettings/printerSettings10.bin?ContentType=application/vnd.openxmlformats-officedocument.spreadsheetml.printerSettings">
        <DigestMethod Algorithm="http://www.w3.org/2001/04/xmlenc#sha256"/>
        <DigestValue>eagKw4vkJta//EAXFo8pt3rkLlJe7nsQidLS/ebqtjQ=</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ZVxXhJn6XmjT/m1Dw2UhwYZPVXYMSYE+DUFTlsgHV4s=</DigestValue>
      </Reference>
      <Reference URI="/xl/printerSettings/printerSettings14.bin?ContentType=application/vnd.openxmlformats-officedocument.spreadsheetml.printerSettings">
        <DigestMethod Algorithm="http://www.w3.org/2001/04/xmlenc#sha256"/>
        <DigestValue>GyyR84UYFfbFvVrs+ip9vPggIMAXC0nxkmeUVNsGxCc=</DigestValue>
      </Reference>
      <Reference URI="/xl/printerSettings/printerSettings15.bin?ContentType=application/vnd.openxmlformats-officedocument.spreadsheetml.printerSettings">
        <DigestMethod Algorithm="http://www.w3.org/2001/04/xmlenc#sha256"/>
        <DigestValue>Or/5/fJ+V7QkYQaS47f7QZbYJo9CCQjmEDtM/ge1PZE=</DigestValue>
      </Reference>
      <Reference URI="/xl/printerSettings/printerSettings16.bin?ContentType=application/vnd.openxmlformats-officedocument.spreadsheetml.printerSettings">
        <DigestMethod Algorithm="http://www.w3.org/2001/04/xmlenc#sha256"/>
        <DigestValue>ZVxXhJn6XmjT/m1Dw2UhwYZPVXYMSYE+DUFTlsgHV4s=</DigestValue>
      </Reference>
      <Reference URI="/xl/printerSettings/printerSettings17.bin?ContentType=application/vnd.openxmlformats-officedocument.spreadsheetml.printerSettings">
        <DigestMethod Algorithm="http://www.w3.org/2001/04/xmlenc#sha256"/>
        <DigestValue>ZVxXhJn6XmjT/m1Dw2UhwYZPVXYMSYE+DUFTlsgHV4s=</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aqqzQT8kiSKjo+6p1Mg9Elz1NqwuIo5jV8+wUGe+TbU=</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20.bin?ContentType=application/vnd.openxmlformats-officedocument.spreadsheetml.printerSettings">
        <DigestMethod Algorithm="http://www.w3.org/2001/04/xmlenc#sha256"/>
        <DigestValue>OGD3iF2+l78gTInlDCWFPycZVuHBpUE02raJ/Wr5XCI=</DigestValue>
      </Reference>
      <Reference URI="/xl/printerSettings/printerSettings21.bin?ContentType=application/vnd.openxmlformats-officedocument.spreadsheetml.printerSettings">
        <DigestMethod Algorithm="http://www.w3.org/2001/04/xmlenc#sha256"/>
        <DigestValue>aKO8XWThzgvGlTVSu23kX37OoqtKGS6PBUkmhsicI1Y=</DigestValue>
      </Reference>
      <Reference URI="/xl/printerSettings/printerSettings22.bin?ContentType=application/vnd.openxmlformats-officedocument.spreadsheetml.printerSettings">
        <DigestMethod Algorithm="http://www.w3.org/2001/04/xmlenc#sha256"/>
        <DigestValue>aKO8XWThzgvGlTVSu23kX37OoqtKGS6PBUkmhsicI1Y=</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GyyR84UYFfbFvVrs+ip9vPggIMAXC0nxkmeUVNsGxCc=</DigestValue>
      </Reference>
      <Reference URI="/xl/printerSettings/printerSettings25.bin?ContentType=application/vnd.openxmlformats-officedocument.spreadsheetml.printerSettings">
        <DigestMethod Algorithm="http://www.w3.org/2001/04/xmlenc#sha256"/>
        <DigestValue>CATpq/c3ETHHpCKaLTfjLT525juS1/zw/+FlIwsEFhk=</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nrwW2aOzrJ6w3s+3W+h5IvHukzB/6FZNl1merJBqyjs=</DigestValue>
      </Reference>
      <Reference URI="/xl/printerSettings/printerSettings5.bin?ContentType=application/vnd.openxmlformats-officedocument.spreadsheetml.printerSettings">
        <DigestMethod Algorithm="http://www.w3.org/2001/04/xmlenc#sha256"/>
        <DigestValue>aqqzQT8kiSKjo+6p1Mg9Elz1NqwuIo5jV8+wUGe+TbU=</DigestValue>
      </Reference>
      <Reference URI="/xl/printerSettings/printerSettings6.bin?ContentType=application/vnd.openxmlformats-officedocument.spreadsheetml.printerSettings">
        <DigestMethod Algorithm="http://www.w3.org/2001/04/xmlenc#sha256"/>
        <DigestValue>8ULINyTSns7e3+F/twyhXb2p4OEI5M6paxloUp/0tKM=</DigestValue>
      </Reference>
      <Reference URI="/xl/printerSettings/printerSettings7.bin?ContentType=application/vnd.openxmlformats-officedocument.spreadsheetml.printerSettings">
        <DigestMethod Algorithm="http://www.w3.org/2001/04/xmlenc#sha256"/>
        <DigestValue>8ULINyTSns7e3+F/twyhXb2p4OEI5M6paxloUp/0tKM=</DigestValue>
      </Reference>
      <Reference URI="/xl/printerSettings/printerSettings8.bin?ContentType=application/vnd.openxmlformats-officedocument.spreadsheetml.printerSettings">
        <DigestMethod Algorithm="http://www.w3.org/2001/04/xmlenc#sha256"/>
        <DigestValue>8ULINyTSns7e3+F/twyhXb2p4OEI5M6paxloUp/0tKM=</DigestValue>
      </Reference>
      <Reference URI="/xl/printerSettings/printerSettings9.bin?ContentType=application/vnd.openxmlformats-officedocument.spreadsheetml.printerSettings">
        <DigestMethod Algorithm="http://www.w3.org/2001/04/xmlenc#sha256"/>
        <DigestValue>8ULINyTSns7e3+F/twyhXb2p4OEI5M6paxloUp/0tKM=</DigestValue>
      </Reference>
      <Reference URI="/xl/sharedStrings.xml?ContentType=application/vnd.openxmlformats-officedocument.spreadsheetml.sharedStrings+xml">
        <DigestMethod Algorithm="http://www.w3.org/2001/04/xmlenc#sha256"/>
        <DigestValue>BmZMI/8BSvWTE3guT5BFYSUOwOtQzGgZL/Ex8FFOaeM=</DigestValue>
      </Reference>
      <Reference URI="/xl/styles.xml?ContentType=application/vnd.openxmlformats-officedocument.spreadsheetml.styles+xml">
        <DigestMethod Algorithm="http://www.w3.org/2001/04/xmlenc#sha256"/>
        <DigestValue>nY2OssQlFcO/a8lMaL2IKsHLLe6PbPKT9lnMOWgwWmY=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8j6jYhaBftvK3ZVy3JZxV1L9gIjpNnkb8CqzehH5oiM=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odCTjt61iQVW9H7k2dYD2lxesDSlqN3zdg9UW9QY3Qw=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zgur8m8h3dHGUIjwiYWUwhCf0M5q1vRr8/fpz0BeqjQ=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3R/ZlzlF4aOILQut6MZm8JrBLNDoLamqgOGQXmFo0JQ=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LUaQqjEniVaBtMifXKsVyBuKRFuayhFowyBIMoebSf4=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uFKfI1Pl9+8rq6XXuhqwddmQ0ieCeHjJzR6YOxUPks8=</DigestValue>
      </Reference>
      <Reference URI="/xl/worksheets/sheet1.xml?ContentType=application/vnd.openxmlformats-officedocument.spreadsheetml.worksheet+xml">
        <DigestMethod Algorithm="http://www.w3.org/2001/04/xmlenc#sha256"/>
        <DigestValue>KD87hPsnxeCGxsyTpznZvRtSpIsCEN5S3KeCVWna2XQ=</DigestValue>
      </Reference>
      <Reference URI="/xl/worksheets/sheet10.xml?ContentType=application/vnd.openxmlformats-officedocument.spreadsheetml.worksheet+xml">
        <DigestMethod Algorithm="http://www.w3.org/2001/04/xmlenc#sha256"/>
        <DigestValue>lueoChs/DP8TqgWavNdbOMWKZWhy0Ai0kTg31lmEF1o=</DigestValue>
      </Reference>
      <Reference URI="/xl/worksheets/sheet11.xml?ContentType=application/vnd.openxmlformats-officedocument.spreadsheetml.worksheet+xml">
        <DigestMethod Algorithm="http://www.w3.org/2001/04/xmlenc#sha256"/>
        <DigestValue>JPP7nYpGGBL9fvOmcbRLjgC0tYbbJJWdeXjkTEojeGg=</DigestValue>
      </Reference>
      <Reference URI="/xl/worksheets/sheet12.xml?ContentType=application/vnd.openxmlformats-officedocument.spreadsheetml.worksheet+xml">
        <DigestMethod Algorithm="http://www.w3.org/2001/04/xmlenc#sha256"/>
        <DigestValue>OvIy9Z/300dWmlGgNuD9hNsuM7qBBbORsIubZmmZ/og=</DigestValue>
      </Reference>
      <Reference URI="/xl/worksheets/sheet2.xml?ContentType=application/vnd.openxmlformats-officedocument.spreadsheetml.worksheet+xml">
        <DigestMethod Algorithm="http://www.w3.org/2001/04/xmlenc#sha256"/>
        <DigestValue>ea14gK1mbKRf9x3ryuTqjLEKi+QxLmphFpWYKCa3D4o=</DigestValue>
      </Reference>
      <Reference URI="/xl/worksheets/sheet3.xml?ContentType=application/vnd.openxmlformats-officedocument.spreadsheetml.worksheet+xml">
        <DigestMethod Algorithm="http://www.w3.org/2001/04/xmlenc#sha256"/>
        <DigestValue>IJOVsSDf0rhvemt1lGUSs0NwIgG5CYPd72fL0NLOHRo=</DigestValue>
      </Reference>
      <Reference URI="/xl/worksheets/sheet4.xml?ContentType=application/vnd.openxmlformats-officedocument.spreadsheetml.worksheet+xml">
        <DigestMethod Algorithm="http://www.w3.org/2001/04/xmlenc#sha256"/>
        <DigestValue>sp3SYWShEqDUDz0FXvw6LB/HoeyhVOLjiIMk2Z3FRBg=</DigestValue>
      </Reference>
      <Reference URI="/xl/worksheets/sheet5.xml?ContentType=application/vnd.openxmlformats-officedocument.spreadsheetml.worksheet+xml">
        <DigestMethod Algorithm="http://www.w3.org/2001/04/xmlenc#sha256"/>
        <DigestValue>PGQH2vuVD1jS5Kve43+vvYNqKviJJFX2fnO8kij3D4M=</DigestValue>
      </Reference>
      <Reference URI="/xl/worksheets/sheet6.xml?ContentType=application/vnd.openxmlformats-officedocument.spreadsheetml.worksheet+xml">
        <DigestMethod Algorithm="http://www.w3.org/2001/04/xmlenc#sha256"/>
        <DigestValue>tGI7DHTmpYItAx6rzrQ0Zo7ooL082BO7lZUOmO7xHJQ=</DigestValue>
      </Reference>
      <Reference URI="/xl/worksheets/sheet7.xml?ContentType=application/vnd.openxmlformats-officedocument.spreadsheetml.worksheet+xml">
        <DigestMethod Algorithm="http://www.w3.org/2001/04/xmlenc#sha256"/>
        <DigestValue>hzN+FCt1R9dhS4w65sFl7GSkGNPB5G515pB19UABysQ=</DigestValue>
      </Reference>
      <Reference URI="/xl/worksheets/sheet8.xml?ContentType=application/vnd.openxmlformats-officedocument.spreadsheetml.worksheet+xml">
        <DigestMethod Algorithm="http://www.w3.org/2001/04/xmlenc#sha256"/>
        <DigestValue>1/ZL1Ud4vOYyUBOsZzaYtbckIen489gj1bLHqgZ8LtE=</DigestValue>
      </Reference>
      <Reference URI="/xl/worksheets/sheet9.xml?ContentType=application/vnd.openxmlformats-officedocument.spreadsheetml.worksheet+xml">
        <DigestMethod Algorithm="http://www.w3.org/2001/04/xmlenc#sha256"/>
        <DigestValue>NyADHOkhs6GEdpWukb+AQhkur99yJmf7mgiYPEhiQBA=</DigestValue>
      </Reference>
    </Manifest>
    <SignatureProperties>
      <SignatureProperty Id="idSignatureTime" Target="#idPackageSignature">
        <mdssi:SignatureTime xmlns:mdssi="http://schemas.openxmlformats.org/package/2006/digital-signature">
          <mdssi:Format>YYYY-MM-DDThh:mm:ssTZD</mdssi:Format>
          <mdssi:Value>2022-10-27T22:05:05Z</mdssi:Value>
        </mdssi:SignatureTime>
      </SignatureProperty>
    </SignatureProperties>
  </Object>
  <Object Id="idOfficeObject">
    <SignatureProperties>
      <SignatureProperty Id="idOfficeV1Details" Target="#idPackageSignature">
        <SignatureInfoV1 xmlns="http://schemas.microsoft.com/office/2006/digsig">
          <SetupID>{5982AAA0-4FFE-45E4-A1F6-ABF8CF397694}</SetupID>
          <SignatureText>Shirley Vichini</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2022-10-27T22:05:05Z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lFgAAKwsAACBFTUYAAAEAs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YX2jkHvAAAABQAAAAoAAABMAAAAAAAAAAAAAAAAAAAA//////////9gAAAAMgA3AC8AMQAw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YX2jk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sAAAAVwAAACUAAAAMAAAABAAAAFQAAACoAAAAMQAAADsAAACqAAAAVgAAAAEAAABVVY9BhfaOQTEAAAA7AAAADwAAAEwAAAAAAAAAAAAAAAAAAAD//////////2wAAABTAGgAaQByAGwAZQB5ACAAVgBpAGMAaABpAG4AaQAdAA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hfaOQQ8AAABhAAAADwAAAEwAAAAAAAAAAAAAAAAAAAD//////////2wAAABTAGgAaQByAGwAZQB5ACAAVgBpAGMAaABpAG4AaQAAAA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GF9o5BDwAAAHYAAAAJAAAATAAAAAAAAAAAAAAAAAAAAP//////////YAAAAEMAbwBuAHQAYQBkAG8AcgBhAAAACAAAAAgAAAAHAAAABAAAAAcAAAAIAAAACAAAAAUAAAAHAAAASwAAAEAAAAAwAAAABQAAACAAAAABAAAAAQAAABAAAAAAAAAAAAAAAEABAACgAAAAAAAAAAAAAABAAQAAoAAAACUAAAAMAAAAAg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YX2jk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lFgAAKwsAACBFTUYAAAEAL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hfaO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rAAAAFcAAAAlAAAADAAAAAQAAABUAAAAqAAAADEAAAA7AAAAqgAAAFYAAAABAAAAVVWPQYX2jk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YX2jk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GF9o5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O+XWnPb7gvargx9T1TQOQHp9XLcm59eyfKiFT8w9oz0=</DigestValue>
    </Reference>
    <Reference Type="http://www.w3.org/2000/09/xmldsig#Object" URI="#idOfficeObject">
      <DigestMethod Algorithm="http://www.w3.org/2001/04/xmlenc#sha256"/>
      <DigestValue>KijP6dsi9py127vcl5JdGctnNEkAPQSGkbfLWNVpQQs=</DigestValue>
    </Reference>
    <Reference Type="http://uri.etsi.org/01903#SignedProperties" URI="#idSignedProperties">
      <Transforms>
        <Transform Algorithm="http://www.w3.org/TR/2001/REC-xml-c14n-20010315"/>
      </Transforms>
      <DigestMethod Algorithm="http://www.w3.org/2001/04/xmlenc#sha256"/>
      <DigestValue>telFALiomYMjD7Xb6HVIQCbMQTOudlWZELvO3jU+NlY=</DigestValue>
    </Reference>
    <Reference Type="http://www.w3.org/2000/09/xmldsig#Object" URI="#idValidSigLnImg">
      <DigestMethod Algorithm="http://www.w3.org/2001/04/xmlenc#sha256"/>
      <DigestValue>4o7UBxWGL9mHVynCesdYARdQVDhfXZcTaPjUv3/qvpo=</DigestValue>
    </Reference>
    <Reference Type="http://www.w3.org/2000/09/xmldsig#Object" URI="#idInvalidSigLnImg">
      <DigestMethod Algorithm="http://www.w3.org/2001/04/xmlenc#sha256"/>
      <DigestValue>ms6I/6U0AGJL+MnIngdSWBYvI55LY2BQYcnxrOnIxDY=</DigestValue>
    </Reference>
  </SignedInfo>
  <SignatureValue>RVcPkAPmX0ka7/fJjWcKlUANIPXuV526lgErK6f6wlZMQ95WcML6bhg6Sdt667vruDxdhcrKYByK
ChqlNkrhDCKuF/tdrzP1sHV1eGQfuTxTAF/HxVOPho+wTTFwHA2lcAA1yxXcr7ngX4Ral/0Mwjh2
voEobAAtG2GDeAVixrw/DWPSNJGizl/n/7HU1BYB3r2j0B8aOAWhI0NWX3iH66rHG13iEMJLZl3m
jceWzH5WwovApVkEypfbeM1YpDoajKnewXabFHpnGpFo+OzltaMXw20uhLHW5CsvYlIKHLPyWO38
pd3nNuJ4HDCQzGhB6PuCGqslskf9WzJyCCSbPg==</SignatureValue>
  <KeyInfo>
    <X509Data>
      <X509Certificate>MIIH9TCCBd2gAwIBAgIIJ8eSouBeEPswDQYJKoZIhvcNAQELBQAwWzEXMBUGA1UEBRMOUlVDIDgwMDUwMTcyLTExGjAYBgNVBAMTEUNBLURPQ1VNRU5UQSBTLkEuMRcwFQYDVQQKEw5ET0NVTUVOVEEgUy5BLjELMAkGA1UEBhMCUFkwHhcNMjEwNDIxMTQwMTMxWhcNMjMwNDIxMTQxMTMxWjCBlzELMAkGA1UEBhMCUFkxETAPBgNVBAQMCEJSVUdJQVRJMRIwEAYDVQQFEwlDSTgyNDI5NjIxFTATBgNVBCoMDERBUklPIEFOSUJBTDEXMBUGA1UECgwOUEVSU09OQSBGSVNJQ0ExETAPBgNVBAsMCEZJUk1BIEYyMR4wHAYDVQQDDBVEQVJJTyBBTklCQUwgQlJVR0lBVEkwggEiMA0GCSqGSIb3DQEBAQUAA4IBDwAwggEKAoIBAQDSsSkqPLZecEjloDcFNcNYzEO+dy+Gnh1VfGMoE7KqYOIbXr4n1u0FltYse5xXfC2RRJl70LkeACBH+bBOkBWPsMBmQNfSQpX+ZKyKfYraC4l7u61F8l03QJGH8NGzP+35geJ9+CFhyzJMu5p+pFycYZEZYr/31rHg3KK1qbcp4I3anAogANNhy5V+lgoUW0yIzjim+5LO+vpzfrDNlfd9KQTHNbi5KA78+t2HHCO+Gxidk/H0S1X2HDrc35PoJOAf6LxacIeO6vYSWxewZCnPQN80e9s47vB4rSAZ1JQkgV3Ofp+8EOovcKFNyTN5GKm6WHDk5/Ah4ZPPJI6Wih7dAgMBAAGjggN+MIIDejAMBgNVHRMBAf8EAjAAMA4GA1UdDwEB/wQEAwIF4DAqBgNVHSUBAf8EIDAeBggrBgEFBQcDAQYIKwYBBQUHAwIGCCsGAQUFBwMEMB0GA1UdDgQWBBS5cqH21gUgKWufoIsWlwev4RcnL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gYDVR0RBBswGYEXZGFyaW9icnVnaWF0aU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fK8A1FGWEvZj7YsoI/USx02KRw/RgpSRYvxvF5nZ8L+nekL8FgmOo6EmMZANZxLG8KcZY9JkgxDrJ7Q4d363dgYK2mlTLhZnDtdGBiNmlnXkt+XIftNeyNn5lbxJ1oSHkRNVnzfS1OOH21ScZXBjh1xA08+oyZMuWqPT6cbfZ9AX/0UmtWwcYQdElX0YZ7H/Jwz9EhhXzEu1dSaXlKS8UzWFo3dCXpdLZOKk/UATW5nwDOvl1mFTwfXI5+m/twgVNEqriD5JMPkgbsavJUmReaqOj8lbJJBA/X765fZTk5I/SoEFfx/D9OJarE4Ra5XDBiKcr3+EJZuZZSDbIiLigWBIecggUvI+jt9b7M0U9hubgznEj4aKnR27bCTjd8mfg5cndDaddp/UUnZlT2KB9fKofYn1yCNneWCkRkAC8C8+SblYB7wAHZLPtj4br/l9j98261DHrZplKRtfUJxubjLOLrYEFJje/FLVFMJ3+srPrcf2mk9LWKH9yhSFGHj5HfRbSQI9XNUEdyb2RdoUN97haPsW2/DGMpFVVnGBssJo1OR8RmJ8D8Ubxjdc8/6wJQ88H8hzRSwXqf/pwwwH9skOBq5TIGoK9LXrmvcsem0Z6OPp0g1vGLtWY9Q2hRBj5L5XHjLexm6u3jsh796GKI5ZGI0G4MkcOEtXggnikA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UAV0AMTh9fyC4w9vcjGU1FJYbvvJ5UQ53wPekBbUkVg=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Swv6OoizbqzhtGdrYt7HuTOC1ftBTRXnZnrh+1G2uVg=</DigestValue>
      </Reference>
      <Reference URI="/xl/drawings/drawing2.xml?ContentType=application/vnd.openxmlformats-officedocument.drawing+xml">
        <DigestMethod Algorithm="http://www.w3.org/2001/04/xmlenc#sha256"/>
        <DigestValue>P2HOMEV4GTutiDvPyhgjpXEsM8z9CcHHu5zapFDUwQw=</DigestValue>
      </Reference>
      <Reference URI="/xl/drawings/drawing3.xml?ContentType=application/vnd.openxmlformats-officedocument.drawing+xml">
        <DigestMethod Algorithm="http://www.w3.org/2001/04/xmlenc#sha256"/>
        <DigestValue>f3X11QlIoR3epffdVm3CindxyrhdRpsqJmKN7BuUKb0=</DigestValue>
      </Reference>
      <Reference URI="/xl/drawings/drawing4.xml?ContentType=application/vnd.openxmlformats-officedocument.drawing+xml">
        <DigestMethod Algorithm="http://www.w3.org/2001/04/xmlenc#sha256"/>
        <DigestValue>d5EZUeA+eI07QsKpI1RdgVLruf3Jir/sQS7a4qNrRmU=</DigestValue>
      </Reference>
      <Reference URI="/xl/drawings/drawing5.xml?ContentType=application/vnd.openxmlformats-officedocument.drawing+xml">
        <DigestMethod Algorithm="http://www.w3.org/2001/04/xmlenc#sha256"/>
        <DigestValue>Pwp6vKZFzhRdz8kUzf4+9FFQNszYXGpZHwGY+Ngdwa8=</DigestValue>
      </Reference>
      <Reference URI="/xl/drawings/drawing6.xml?ContentType=application/vnd.openxmlformats-officedocument.drawing+xml">
        <DigestMethod Algorithm="http://www.w3.org/2001/04/xmlenc#sha256"/>
        <DigestValue>ia/yeUpk9GZoWaBI1Z9Y5BkHeRju0apgXILdztAHzqs=</DigestValue>
      </Reference>
      <Reference URI="/xl/drawings/drawing7.xml?ContentType=application/vnd.openxmlformats-officedocument.drawing+xml">
        <DigestMethod Algorithm="http://www.w3.org/2001/04/xmlenc#sha256"/>
        <DigestValue>Zk14HlJC1YFo935ua8CGLD0Urz5K0nCaaHZrXJ5KVCI=</DigestValue>
      </Reference>
      <Reference URI="/xl/drawings/drawing8.xml?ContentType=application/vnd.openxmlformats-officedocument.drawing+xml">
        <DigestMethod Algorithm="http://www.w3.org/2001/04/xmlenc#sha256"/>
        <DigestValue>VI8n0hiLH6MFWnGxw0HTz90FmU3b+D6rkkIxBCUolmc=</DigestValue>
      </Reference>
      <Reference URI="/xl/drawings/vmlDrawing1.vml?ContentType=application/vnd.openxmlformats-officedocument.vmlDrawing">
        <DigestMethod Algorithm="http://www.w3.org/2001/04/xmlenc#sha256"/>
        <DigestValue>hcSGLhs11nd8e2RwdYj5D2jvvU0DlmHsN3mHYUUq2mw=</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nFeQPTSlPQBgIhpIwP8MpU6Ma+5il2pabYGLHSHYGz4=</DigestValue>
      </Reference>
      <Reference URI="/xl/media/image3.emf?ContentType=image/x-emf">
        <DigestMethod Algorithm="http://www.w3.org/2001/04/xmlenc#sha256"/>
        <DigestValue>BlJ4HSm2odYBm3IUYbOv5JGDjtVrvg41UHr6dTo2n7c=</DigestValue>
      </Reference>
      <Reference URI="/xl/printerSettings/printerSettings1.bin?ContentType=application/vnd.openxmlformats-officedocument.spreadsheetml.printerSettings">
        <DigestMethod Algorithm="http://www.w3.org/2001/04/xmlenc#sha256"/>
        <DigestValue>9uxYZU0hwIidX5jq0WKX6o/yeoRZe5FPtMaO8vhMzYo=</DigestValue>
      </Reference>
      <Reference URI="/xl/printerSettings/printerSettings10.bin?ContentType=application/vnd.openxmlformats-officedocument.spreadsheetml.printerSettings">
        <DigestMethod Algorithm="http://www.w3.org/2001/04/xmlenc#sha256"/>
        <DigestValue>eagKw4vkJta//EAXFo8pt3rkLlJe7nsQidLS/ebqtjQ=</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ZVxXhJn6XmjT/m1Dw2UhwYZPVXYMSYE+DUFTlsgHV4s=</DigestValue>
      </Reference>
      <Reference URI="/xl/printerSettings/printerSettings14.bin?ContentType=application/vnd.openxmlformats-officedocument.spreadsheetml.printerSettings">
        <DigestMethod Algorithm="http://www.w3.org/2001/04/xmlenc#sha256"/>
        <DigestValue>GyyR84UYFfbFvVrs+ip9vPggIMAXC0nxkmeUVNsGxCc=</DigestValue>
      </Reference>
      <Reference URI="/xl/printerSettings/printerSettings15.bin?ContentType=application/vnd.openxmlformats-officedocument.spreadsheetml.printerSettings">
        <DigestMethod Algorithm="http://www.w3.org/2001/04/xmlenc#sha256"/>
        <DigestValue>Or/5/fJ+V7QkYQaS47f7QZbYJo9CCQjmEDtM/ge1PZE=</DigestValue>
      </Reference>
      <Reference URI="/xl/printerSettings/printerSettings16.bin?ContentType=application/vnd.openxmlformats-officedocument.spreadsheetml.printerSettings">
        <DigestMethod Algorithm="http://www.w3.org/2001/04/xmlenc#sha256"/>
        <DigestValue>ZVxXhJn6XmjT/m1Dw2UhwYZPVXYMSYE+DUFTlsgHV4s=</DigestValue>
      </Reference>
      <Reference URI="/xl/printerSettings/printerSettings17.bin?ContentType=application/vnd.openxmlformats-officedocument.spreadsheetml.printerSettings">
        <DigestMethod Algorithm="http://www.w3.org/2001/04/xmlenc#sha256"/>
        <DigestValue>ZVxXhJn6XmjT/m1Dw2UhwYZPVXYMSYE+DUFTlsgHV4s=</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aqqzQT8kiSKjo+6p1Mg9Elz1NqwuIo5jV8+wUGe+TbU=</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20.bin?ContentType=application/vnd.openxmlformats-officedocument.spreadsheetml.printerSettings">
        <DigestMethod Algorithm="http://www.w3.org/2001/04/xmlenc#sha256"/>
        <DigestValue>OGD3iF2+l78gTInlDCWFPycZVuHBpUE02raJ/Wr5XCI=</DigestValue>
      </Reference>
      <Reference URI="/xl/printerSettings/printerSettings21.bin?ContentType=application/vnd.openxmlformats-officedocument.spreadsheetml.printerSettings">
        <DigestMethod Algorithm="http://www.w3.org/2001/04/xmlenc#sha256"/>
        <DigestValue>aKO8XWThzgvGlTVSu23kX37OoqtKGS6PBUkmhsicI1Y=</DigestValue>
      </Reference>
      <Reference URI="/xl/printerSettings/printerSettings22.bin?ContentType=application/vnd.openxmlformats-officedocument.spreadsheetml.printerSettings">
        <DigestMethod Algorithm="http://www.w3.org/2001/04/xmlenc#sha256"/>
        <DigestValue>aKO8XWThzgvGlTVSu23kX37OoqtKGS6PBUkmhsicI1Y=</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GyyR84UYFfbFvVrs+ip9vPggIMAXC0nxkmeUVNsGxCc=</DigestValue>
      </Reference>
      <Reference URI="/xl/printerSettings/printerSettings25.bin?ContentType=application/vnd.openxmlformats-officedocument.spreadsheetml.printerSettings">
        <DigestMethod Algorithm="http://www.w3.org/2001/04/xmlenc#sha256"/>
        <DigestValue>CATpq/c3ETHHpCKaLTfjLT525juS1/zw/+FlIwsEFhk=</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nrwW2aOzrJ6w3s+3W+h5IvHukzB/6FZNl1merJBqyjs=</DigestValue>
      </Reference>
      <Reference URI="/xl/printerSettings/printerSettings5.bin?ContentType=application/vnd.openxmlformats-officedocument.spreadsheetml.printerSettings">
        <DigestMethod Algorithm="http://www.w3.org/2001/04/xmlenc#sha256"/>
        <DigestValue>aqqzQT8kiSKjo+6p1Mg9Elz1NqwuIo5jV8+wUGe+TbU=</DigestValue>
      </Reference>
      <Reference URI="/xl/printerSettings/printerSettings6.bin?ContentType=application/vnd.openxmlformats-officedocument.spreadsheetml.printerSettings">
        <DigestMethod Algorithm="http://www.w3.org/2001/04/xmlenc#sha256"/>
        <DigestValue>8ULINyTSns7e3+F/twyhXb2p4OEI5M6paxloUp/0tKM=</DigestValue>
      </Reference>
      <Reference URI="/xl/printerSettings/printerSettings7.bin?ContentType=application/vnd.openxmlformats-officedocument.spreadsheetml.printerSettings">
        <DigestMethod Algorithm="http://www.w3.org/2001/04/xmlenc#sha256"/>
        <DigestValue>8ULINyTSns7e3+F/twyhXb2p4OEI5M6paxloUp/0tKM=</DigestValue>
      </Reference>
      <Reference URI="/xl/printerSettings/printerSettings8.bin?ContentType=application/vnd.openxmlformats-officedocument.spreadsheetml.printerSettings">
        <DigestMethod Algorithm="http://www.w3.org/2001/04/xmlenc#sha256"/>
        <DigestValue>8ULINyTSns7e3+F/twyhXb2p4OEI5M6paxloUp/0tKM=</DigestValue>
      </Reference>
      <Reference URI="/xl/printerSettings/printerSettings9.bin?ContentType=application/vnd.openxmlformats-officedocument.spreadsheetml.printerSettings">
        <DigestMethod Algorithm="http://www.w3.org/2001/04/xmlenc#sha256"/>
        <DigestValue>8ULINyTSns7e3+F/twyhXb2p4OEI5M6paxloUp/0tKM=</DigestValue>
      </Reference>
      <Reference URI="/xl/sharedStrings.xml?ContentType=application/vnd.openxmlformats-officedocument.spreadsheetml.sharedStrings+xml">
        <DigestMethod Algorithm="http://www.w3.org/2001/04/xmlenc#sha256"/>
        <DigestValue>BmZMI/8BSvWTE3guT5BFYSUOwOtQzGgZL/Ex8FFOaeM=</DigestValue>
      </Reference>
      <Reference URI="/xl/styles.xml?ContentType=application/vnd.openxmlformats-officedocument.spreadsheetml.styles+xml">
        <DigestMethod Algorithm="http://www.w3.org/2001/04/xmlenc#sha256"/>
        <DigestValue>nY2OssQlFcO/a8lMaL2IKsHLLe6PbPKT9lnMOWgwWmY=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8j6jYhaBftvK3ZVy3JZxV1L9gIjpNnkb8CqzehH5oiM=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odCTjt61iQVW9H7k2dYD2lxesDSlqN3zdg9UW9QY3Qw=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zgur8m8h3dHGUIjwiYWUwhCf0M5q1vRr8/fpz0BeqjQ=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3R/ZlzlF4aOILQut6MZm8JrBLNDoLamqgOGQXmFo0JQ=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LUaQqjEniVaBtMifXKsVyBuKRFuayhFowyBIMoebSf4=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uFKfI1Pl9+8rq6XXuhqwddmQ0ieCeHjJzR6YOxUPks8=</DigestValue>
      </Reference>
      <Reference URI="/xl/worksheets/sheet1.xml?ContentType=application/vnd.openxmlformats-officedocument.spreadsheetml.worksheet+xml">
        <DigestMethod Algorithm="http://www.w3.org/2001/04/xmlenc#sha256"/>
        <DigestValue>KD87hPsnxeCGxsyTpznZvRtSpIsCEN5S3KeCVWna2XQ=</DigestValue>
      </Reference>
      <Reference URI="/xl/worksheets/sheet10.xml?ContentType=application/vnd.openxmlformats-officedocument.spreadsheetml.worksheet+xml">
        <DigestMethod Algorithm="http://www.w3.org/2001/04/xmlenc#sha256"/>
        <DigestValue>lueoChs/DP8TqgWavNdbOMWKZWhy0Ai0kTg31lmEF1o=</DigestValue>
      </Reference>
      <Reference URI="/xl/worksheets/sheet11.xml?ContentType=application/vnd.openxmlformats-officedocument.spreadsheetml.worksheet+xml">
        <DigestMethod Algorithm="http://www.w3.org/2001/04/xmlenc#sha256"/>
        <DigestValue>JPP7nYpGGBL9fvOmcbRLjgC0tYbbJJWdeXjkTEojeGg=</DigestValue>
      </Reference>
      <Reference URI="/xl/worksheets/sheet12.xml?ContentType=application/vnd.openxmlformats-officedocument.spreadsheetml.worksheet+xml">
        <DigestMethod Algorithm="http://www.w3.org/2001/04/xmlenc#sha256"/>
        <DigestValue>OvIy9Z/300dWmlGgNuD9hNsuM7qBBbORsIubZmmZ/og=</DigestValue>
      </Reference>
      <Reference URI="/xl/worksheets/sheet2.xml?ContentType=application/vnd.openxmlformats-officedocument.spreadsheetml.worksheet+xml">
        <DigestMethod Algorithm="http://www.w3.org/2001/04/xmlenc#sha256"/>
        <DigestValue>ea14gK1mbKRf9x3ryuTqjLEKi+QxLmphFpWYKCa3D4o=</DigestValue>
      </Reference>
      <Reference URI="/xl/worksheets/sheet3.xml?ContentType=application/vnd.openxmlformats-officedocument.spreadsheetml.worksheet+xml">
        <DigestMethod Algorithm="http://www.w3.org/2001/04/xmlenc#sha256"/>
        <DigestValue>IJOVsSDf0rhvemt1lGUSs0NwIgG5CYPd72fL0NLOHRo=</DigestValue>
      </Reference>
      <Reference URI="/xl/worksheets/sheet4.xml?ContentType=application/vnd.openxmlformats-officedocument.spreadsheetml.worksheet+xml">
        <DigestMethod Algorithm="http://www.w3.org/2001/04/xmlenc#sha256"/>
        <DigestValue>sp3SYWShEqDUDz0FXvw6LB/HoeyhVOLjiIMk2Z3FRBg=</DigestValue>
      </Reference>
      <Reference URI="/xl/worksheets/sheet5.xml?ContentType=application/vnd.openxmlformats-officedocument.spreadsheetml.worksheet+xml">
        <DigestMethod Algorithm="http://www.w3.org/2001/04/xmlenc#sha256"/>
        <DigestValue>PGQH2vuVD1jS5Kve43+vvYNqKviJJFX2fnO8kij3D4M=</DigestValue>
      </Reference>
      <Reference URI="/xl/worksheets/sheet6.xml?ContentType=application/vnd.openxmlformats-officedocument.spreadsheetml.worksheet+xml">
        <DigestMethod Algorithm="http://www.w3.org/2001/04/xmlenc#sha256"/>
        <DigestValue>tGI7DHTmpYItAx6rzrQ0Zo7ooL082BO7lZUOmO7xHJQ=</DigestValue>
      </Reference>
      <Reference URI="/xl/worksheets/sheet7.xml?ContentType=application/vnd.openxmlformats-officedocument.spreadsheetml.worksheet+xml">
        <DigestMethod Algorithm="http://www.w3.org/2001/04/xmlenc#sha256"/>
        <DigestValue>hzN+FCt1R9dhS4w65sFl7GSkGNPB5G515pB19UABysQ=</DigestValue>
      </Reference>
      <Reference URI="/xl/worksheets/sheet8.xml?ContentType=application/vnd.openxmlformats-officedocument.spreadsheetml.worksheet+xml">
        <DigestMethod Algorithm="http://www.w3.org/2001/04/xmlenc#sha256"/>
        <DigestValue>1/ZL1Ud4vOYyUBOsZzaYtbckIen489gj1bLHqgZ8LtE=</DigestValue>
      </Reference>
      <Reference URI="/xl/worksheets/sheet9.xml?ContentType=application/vnd.openxmlformats-officedocument.spreadsheetml.worksheet+xml">
        <DigestMethod Algorithm="http://www.w3.org/2001/04/xmlenc#sha256"/>
        <DigestValue>NyADHOkhs6GEdpWukb+AQhkur99yJmf7mgiYPEhiQBA=</DigestValue>
      </Reference>
    </Manifest>
    <SignatureProperties>
      <SignatureProperty Id="idSignatureTime" Target="#idPackageSignature">
        <mdssi:SignatureTime xmlns:mdssi="http://schemas.openxmlformats.org/package/2006/digital-signature">
          <mdssi:Format>YYYY-MM-DDThh:mm:ssTZD</mdssi:Format>
          <mdssi:Value>2022-10-28T12:16:07Z</mdssi:Value>
        </mdssi:SignatureTime>
      </SignatureProperty>
    </SignatureProperties>
  </Object>
  <Object Id="idOfficeObject">
    <SignatureProperties>
      <SignatureProperty Id="idOfficeV1Details" Target="#idPackageSignature">
        <SignatureInfoV1 xmlns="http://schemas.microsoft.com/office/2006/digsig">
          <SetupID>{48A9B798-FFB7-4FDC-B057-7E8AF13A2E78}</SetupID>
          <SignatureText>Darío Brugiati</SignatureText>
          <SignatureImage/>
          <SignatureComments/>
          <WindowsVersion>10.0</WindowsVersion>
          <OfficeVersion>16.0.10390/14</OfficeVersion>
          <ApplicationVersion>16.0.10390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2022-10-28T12:16:07Z</xd:SigningTime>
          <xd:SigningCertificate>
            <xd:Cert>
              <xd:CertDigest>
                <DigestMethod Algorithm="http://www.w3.org/2001/04/xmlenc#sha256"/>
                <DigestValue>BoKJb31ztC9XiZPJ5lhmieftSgGps0ZcWNL2WumC9/s=</DigestValue>
              </xd:CertDigest>
              <xd:IssuerSerial>
                <X509IssuerName>C=PY, O=DOCUMENTA S.A., CN=CA-DOCUMENTA S.A., SERIALNUMBER=RUC 80050172-1</X509IssuerName>
                <X509SerialNumber>2866420916091228411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d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EAAAAFAAAANQEAABYAAAAlAAAADAAAAAEAAABUAAAAiAAAAPIAAAAFAAAAMwEAABUAAAABAAAAVVWPQSa0j0HyAAAABQAAAAoAAABMAAAAAAAAAAAAAAAAAAAA//////////9gAAAAMgA4AC8AMQAw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ByAB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CnAAAAVgAAAC0AAAA7AAAAe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LQAAADsAAACoAAAAVwAAACUAAAAMAAAABAAAAFQAAACgAAAALgAAADsAAACmAAAAVgAAAAEAAABVVY9BJrSPQS4AAAA7AAAADgAAAEwAAAAAAAAAAAAAAAAAAAD//////////2gAAABEAGEAcgDtAG8AIABCAHIAdQBnAGkAYQB0AGkADgAAAAoAAAAHAAAABQAAAAwAAAAFAAAACwAAAAcAAAALAAAADAAAAAUAAAAKAAAAB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CwAAAGEAAAA0AQAAcQAAAAsAAABhAAAAKgEAABEAAAAhAPAAAAAAAAAAAAAAAIA/AAAAAAAAAAAAAIA/AAAAAAAAAAAAAAAAAAAAAAAAAAAAAAAAAAAAAAAAAAAlAAAADAAAAAAAAIAoAAAADAAAAAUAAAAlAAAADAAAAAEAAAAYAAAADAAAAAAAAAASAAAADAAAAAEAAAAeAAAAGAAAAAsAAABhAAAANQEAAHIAAAAlAAAADAAAAAEAAABUAAAAoAAAAAwAAABhAAAAWwAAAHEAAAABAAAAVVWPQSa0j0EMAAAAYQAAAA4AAABMAAAAAAAAAAAAAAAAAAAA//////////9oAAAARABhAHIAaQBvACAAQgByAHUAZwBpAGEAdABpAAkAAAAHAAAABQAAAAMAAAAIAAAABAAAAAcAAAAFAAAABwAAAAgAAAADAAAABwAAAAQAAAADAAAASwAAAEAAAAAwAAAABQAAACAAAAABAAAAAQAAABAAAAAAAAAAAAAAAEABAACgAAAAAAAAAAAAAABAAQAAoAAAACUAAAAMAAAAAgAAACcAAAAYAAAABQAAAAAAAAD///8AAAAAACUAAAAMAAAABQAAAEwAAABkAAAACwAAAHYAAAA0AQAAhgAAAAsAAAB2AAAAKgEAABEAAAAhAPAAAAAAAAAAAAAAAIA/AAAAAAAAAAAAAIA/AAAAAAAAAAAAAAAAAAAAAAAAAAAAAAAAAAAAAAAAAAAlAAAADAAAAAAAAIAoAAAADAAAAAUAAAAlAAAADAAAAAEAAAAYAAAADAAAAAAAAAASAAAADAAAAAEAAAAeAAAAGAAAAAsAAAB2AAAANQEAAIcAAAAlAAAADAAAAAEAAABUAAAAiAAAAAwAAAB2AAAASAAAAIYAAAABAAAAVVWPQSa0j0EMAAAAdgAAAAoAAABMAAAAAAAAAAAAAAAAAAAA//////////9gAAAAUAByAGUAcwBpAGQAZQBuAHQAZQAHAAAABQAAAAcAAAAGAAAAAwAAAAgAAAAHAAAABwAAAAQAAAAHAAAASwAAAEAAAAAwAAAABQAAACAAAAABAAAAAQAAABAAAAAAAAAAAAAAAEABAACgAAAAAAAAAAAAAABAAQAAoAAAACUAAAAMAAAAAgAAACcAAAAYAAAABQAAAAAAAAD///8AAAAAACUAAAAMAAAABQAAAEwAAABkAAAACwAAAIsAAADqAAAAmwAAAAsAAACLAAAA4AAAABEAAAAhAPAAAAAAAAAAAAAAAIA/AAAAAAAAAAAAAIA/AAAAAAAAAAAAAAAAAAAAAAAAAAAAAAAAAAAAAAAAAAAlAAAADAAAAAAAAIAoAAAADAAAAAUAAAAlAAAADAAAAAEAAAAYAAAADAAAAAAAAAASAAAADAAAAAEAAAAWAAAADAAAAAAAAABUAAAAGAEAAAwAAACLAAAA6QAAAJsAAAABAAAAVVWPQSa0j0EMAAAAiwAAACIAAABMAAAABAAAAAsAAACLAAAA6wAAAJwAAACQAAAARgBpAHIAbQBhAGQAbwAgAHAAbwByADoAIABEAEEAUgBJAE8AIABBAE4ASQBCAEEATAAgAEIAUgBVAEcASQBBAFQASQAGAAAAAwAAAAUAAAALAAAABwAAAAgAAAAIAAAABAAAAAgAAAAIAAAABQAAAAMAAAAEAAAACQAAAAgAAAAIAAAAAwAAAAoAAAAEAAAACAAAAAoAAAADAAAABwAAAAgAAAAGAAAABAAAAAcAAAAIAAAACQAAAAkAAAADAAAACAAAAAcAAAADAAAAFgAAAAwAAAAAAAAAJQAAAAwAAAACAAAADgAAABQAAAAAAAAAEAAAABQAAAA=</Object>
  <Object Id="idInvalidSigLnImg">AQAAAGwAAAAAAAAAAAAAAD8BAACfAAAAAAAAAAAAAABmFgAAOwsAACBFTUYAAAEAqB8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cAAABWAAAALQAAADsAAAB7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tAAAAOwAAAKgAAABXAAAAJQAAAAwAAAAEAAAAVAAAAKAAAAAuAAAAOwAAAKYAAABWAAAAAQAAAFVVj0EmtI9BLgAAADsAAAAOAAAATAAAAAAAAAAAAAAAAAAAAP//////////aAAAAEQAYQByAO0AbwAgAEIAcgB1AGcAaQBhAHQAaQAOAAAACgAAAAcAAAAFAAAADAAAAAUAAAALAAAABwAAAAsAAAAMAAAABQAAAAoAAAAH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LAAAAYQAAADQBAABxAAAACwAAAGEAAAAqAQAAEQAAACEA8AAAAAAAAAAAAAAAgD8AAAAAAAAAAAAAgD8AAAAAAAAAAAAAAAAAAAAAAAAAAAAAAAAAAAAAAAAAACUAAAAMAAAAAAAAgCgAAAAMAAAABQAAACUAAAAMAAAAAQAAABgAAAAMAAAAAAAAABIAAAAMAAAAAQAAAB4AAAAYAAAACwAAAGEAAAA1AQAAcgAAACUAAAAMAAAAAQAAAFQAAACgAAAADAAAAGEAAABbAAAAcQAAAAEAAABVVY9BJrSPQQwAAABhAAAADgAAAEwAAAAAAAAAAAAAAAAAAAD//////////2gAAABEAGEAcgBpAG8AIABCAHIAdQBnAGkAYQB0AGkACQAAAAcAAAAFAAAAAwAAAAgAAAAEAAAABwAAAAUAAAAHAAAACAAAAAMAAAAHAAAABAAAAAM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BIAAAAMAAAAAQAAAB4AAAAYAAAACwAAAHYAAAA1AQAAhwAAACUAAAAMAAAAAQAAAFQAAACIAAAADAAAAHYAAABIAAAAhgAAAAEAAABVVY9BJrSPQQwAAAB2AAAACgAAAEwAAAAAAAAAAAAAAAAAAAD//////////2AAAABQAHIAZQBzAGkAZABlAG4AdABlAAcAAAAFAAAABwAAAAYAAAADAAAACAAAAAcAAAAHAAAABAAAAAcAAABLAAAAQAAAADAAAAAFAAAAIAAAAAEAAAABAAAAEAAAAAAAAAAAAAAAQAEAAKAAAAAAAAAAAAAAAEABAACgAAAAJQAAAAwAAAACAAAAJwAAABgAAAAFAAAAAAAAAP///wAAAAAAJQAAAAwAAAAFAAAATAAAAGQAAAALAAAAiwAAAOoAAACbAAAACwAAAIsAAADgAAAAEQAAACEA8AAAAAAAAAAAAAAAgD8AAAAAAAAAAAAAgD8AAAAAAAAAAAAAAAAAAAAAAAAAAAAAAAAAAAAAAAAAACUAAAAMAAAAAAAAgCgAAAAMAAAABQAAACUAAAAMAAAAAQAAABgAAAAMAAAAAAAAABIAAAAMAAAAAQAAABYAAAAMAAAAAAAAAFQAAAAYAQAADAAAAIsAAADpAAAAmwAAAAEAAABVVY9BJrSPQQwAAACLAAAAIgAAAEwAAAAEAAAACwAAAIsAAADrAAAAnAAAAJAAAABGAGkAcgBtAGEAZABvACAAcABvAHIAOgAgAEQAQQBSAEkATwAgAEEATgBJAEIAQQBMACAAQgBSAFUARwBJAEEAVABJAAYAAAADAAAABQAAAAsAAAAHAAAACAAAAAgAAAAEAAAACAAAAAgAAAAFAAAAAwAAAAQAAAAJAAAACAAAAAgAAAADAAAACgAAAAQAAAAIAAAACgAAAAMAAAAHAAAACAAAAAYAAAAEAAAABwAAAAgAAAAJAAAACQAAAAMAAAAIAAAABwAAAAM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DAEMSEngagementItemInfo xmlns="http://schemas.microsoft.com/DAEMSEngagementItemInfoXML">
  <EngagementID>5000006273</EngagementID>
  <LogicalEMSServerID>-109903338106937214</LogicalEMSServerID>
  <WorkingPaperID>3663385491200000016</WorkingPaperID>
</DAEMSEngagementItemInfo>
</file>

<file path=customXml/item2.xml>��< ? x m l   v e r s i o n = " 1 . 0 "   e n c o d i n g = " u t f - 1 6 " ? > < P a r t M a p   x m l n s : x s i = " h t t p : / / w w w . w 3 . o r g / 2 0 0 1 / X M L S c h e m a - i n s t a n c e "   x m l n s : x s d = " h t t p : / / w w w . w 3 . o r g / 2 0 0 1 / X M L S c h e m a " >  
     < P a r t s >  
         < P a r t I t e m >  
             < P r o p e r t y N a m e > T B L i n k T y p e L i n k H i g h l i g h t < / P r o p e r t y N a m e >  
             < V a l u e > T r u e < / V a l u e >  
         < / P a r t I t e m >  
         < P a r t I t e m >  
             < P r o p e r t y N a m e > D A L i n k T y p e L i n k H i g h l i g h t < / P r o p e r t y N a m e >  
             < V a l u e > T r u e < / V a l u e >  
         < / P a r t I t e m >  
     < / P a r t s >  
 < / P a r t M a p > 
</file>

<file path=customXml/item3.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47E1DF-92BF-4AFC-A30F-8E000DB2B6BD}">
  <ds:schemaRefs>
    <ds:schemaRef ds:uri="http://schemas.microsoft.com/DAEMSEngagementItemInfoXML"/>
  </ds:schemaRefs>
</ds:datastoreItem>
</file>

<file path=customXml/itemProps2.xml><?xml version="1.0" encoding="utf-8"?>
<ds:datastoreItem xmlns:ds="http://schemas.openxmlformats.org/officeDocument/2006/customXml" ds:itemID="{9EE91FA5-E0D8-496D-80A4-E13D507CFDE1}">
  <ds:schemaRefs>
    <ds:schemaRef ds:uri="http://www.w3.org/2001/XMLSchema"/>
  </ds:schemaRefs>
</ds:datastoreItem>
</file>

<file path=customXml/itemProps3.xml><?xml version="1.0" encoding="utf-8"?>
<ds:datastoreItem xmlns:ds="http://schemas.openxmlformats.org/officeDocument/2006/customXml" ds:itemID="{54FE6D35-F474-443D-A0BD-41BC3B96CEF1}"/>
</file>

<file path=customXml/itemProps4.xml><?xml version="1.0" encoding="utf-8"?>
<ds:datastoreItem xmlns:ds="http://schemas.openxmlformats.org/officeDocument/2006/customXml" ds:itemID="{A04218B7-1ADE-40C6-9E21-EF8E5F4EB9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Indice</vt:lpstr>
      <vt:lpstr>Información general</vt:lpstr>
      <vt:lpstr>Balance General</vt:lpstr>
      <vt:lpstr>Estado de Resultados</vt:lpstr>
      <vt:lpstr>Flujo de Efectivo</vt:lpstr>
      <vt:lpstr>CA EF</vt:lpstr>
      <vt:lpstr>Variación Patrimonio Neto</vt:lpstr>
      <vt:lpstr>Notas 1 a Nota 3</vt:lpstr>
      <vt:lpstr>Nota 4 a Nota 10</vt:lpstr>
      <vt:lpstr>BG 2022</vt:lpstr>
      <vt:lpstr>BG 2021</vt:lpstr>
      <vt:lpstr>Clasificación 09.2022</vt:lpstr>
      <vt:lpstr>'Balance General'!Área_de_impresión</vt:lpstr>
      <vt:lpstr>'Estado de Resultados'!Área_de_impresión</vt:lpstr>
      <vt:lpstr>'Flujo de Efectivo'!Área_de_impresión</vt:lpstr>
      <vt:lpstr>'Nota 4 a Nota 10'!Área_de_impresión</vt:lpstr>
      <vt:lpstr>'Notas 1 a Nota 3'!Área_de_impresión</vt:lpstr>
      <vt:lpstr>'Variación Patrimonio Neto'!Área_de_impresión</vt:lpstr>
      <vt:lpstr>'Nota 4 a Nota 10'!OLE_LINK1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Shirley Vichini</cp:lastModifiedBy>
  <cp:lastPrinted>2022-03-30T14:00:29Z</cp:lastPrinted>
  <dcterms:created xsi:type="dcterms:W3CDTF">2016-08-27T16:35:25Z</dcterms:created>
  <dcterms:modified xsi:type="dcterms:W3CDTF">2022-10-27T22:04:59Z</dcterms:modified>
</cp:coreProperties>
</file>