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sigs" ContentType="application/vnd.openxmlformats-package.digital-signature-origin"/>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H:\Contabilidad\CASA DE BOLSA\BALANCES\ESTADOS FINANCIEROS CNV\Diciembre 2022\"/>
    </mc:Choice>
  </mc:AlternateContent>
  <xr:revisionPtr revIDLastSave="0" documentId="8_{E4EAF454-0C48-46C8-BA89-ADCCFCDA01AA}" xr6:coauthVersionLast="47" xr6:coauthVersionMax="47" xr10:uidLastSave="{00000000-0000-0000-0000-000000000000}"/>
  <bookViews>
    <workbookView xWindow="-108" yWindow="-108" windowWidth="23256" windowHeight="12576" tabRatio="737" xr2:uid="{00000000-000D-0000-FFFF-FFFF00000000}"/>
  </bookViews>
  <sheets>
    <sheet name="Información General" sheetId="18" r:id="rId1"/>
    <sheet name="Beneficiarios Finales" sheetId="17" state="hidden" r:id="rId2"/>
    <sheet name="Balance General" sheetId="1" r:id="rId3"/>
    <sheet name="Estado de Resultados" sheetId="2" r:id="rId4"/>
    <sheet name="Notas" sheetId="7" r:id="rId5"/>
  </sheets>
  <definedNames>
    <definedName name="_xlnm.Print_Area" localSheetId="2">'Balance General'!$B$9:$I$53</definedName>
    <definedName name="_xlnm.Print_Area" localSheetId="3">'Estado de Resultados'!$B$10:$E$52</definedName>
    <definedName name="_xlnm.Print_Area" localSheetId="4">Notas!$A:$I</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6" i="7" l="1"/>
  <c r="F325" i="7"/>
  <c r="D554" i="7" l="1"/>
  <c r="D32" i="2"/>
  <c r="D27" i="2"/>
  <c r="D24" i="2"/>
  <c r="D44" i="2"/>
  <c r="D835" i="7"/>
  <c r="D833" i="7"/>
  <c r="D814" i="7"/>
  <c r="D813" i="7"/>
  <c r="D812" i="7"/>
  <c r="E774" i="7"/>
  <c r="E773" i="7"/>
  <c r="E769" i="7"/>
  <c r="E766" i="7"/>
  <c r="E765" i="7"/>
  <c r="E764" i="7"/>
  <c r="D792" i="7"/>
  <c r="D788" i="7"/>
  <c r="D787" i="7"/>
  <c r="D786" i="7"/>
  <c r="D785" i="7"/>
  <c r="D783" i="7"/>
  <c r="D782" i="7"/>
  <c r="D781" i="7"/>
  <c r="D780" i="7"/>
  <c r="D779" i="7"/>
  <c r="D778" i="7"/>
  <c r="D777" i="7"/>
  <c r="D776" i="7"/>
  <c r="D774" i="7"/>
  <c r="D773" i="7"/>
  <c r="D772" i="7"/>
  <c r="D771" i="7"/>
  <c r="D770" i="7"/>
  <c r="D769" i="7"/>
  <c r="D768" i="7"/>
  <c r="D767" i="7"/>
  <c r="D766" i="7"/>
  <c r="D764" i="7"/>
  <c r="D765" i="7"/>
  <c r="D763" i="7"/>
  <c r="D762" i="7"/>
  <c r="D702" i="7"/>
  <c r="D701" i="7"/>
  <c r="D699" i="7"/>
  <c r="D698" i="7"/>
  <c r="D695" i="7"/>
  <c r="D694" i="7"/>
  <c r="D661" i="7"/>
  <c r="D660" i="7"/>
  <c r="D608" i="7"/>
  <c r="D607" i="7"/>
  <c r="D606" i="7"/>
  <c r="D605" i="7"/>
  <c r="D583" i="7"/>
  <c r="D582" i="7"/>
  <c r="D581" i="7"/>
  <c r="D580" i="7"/>
  <c r="D579" i="7"/>
  <c r="D578" i="7"/>
  <c r="D577" i="7"/>
  <c r="D576" i="7"/>
  <c r="H25" i="1"/>
  <c r="D558" i="7"/>
  <c r="D557" i="7"/>
  <c r="D556" i="7"/>
  <c r="D555" i="7"/>
  <c r="D553" i="7"/>
  <c r="D519" i="7"/>
  <c r="D522" i="7"/>
  <c r="D521" i="7"/>
  <c r="D520" i="7"/>
  <c r="D518" i="7"/>
  <c r="E451" i="7"/>
  <c r="D455" i="7"/>
  <c r="D454" i="7"/>
  <c r="D452" i="7"/>
  <c r="F422" i="7"/>
  <c r="D422" i="7"/>
  <c r="E422" i="7"/>
  <c r="E421" i="7"/>
  <c r="G404" i="7"/>
  <c r="F402" i="7"/>
  <c r="D402" i="7"/>
  <c r="H384" i="7"/>
  <c r="E384" i="7"/>
  <c r="M382" i="7"/>
  <c r="J382" i="7"/>
  <c r="E382" i="7"/>
  <c r="D382" i="7"/>
  <c r="E323" i="7"/>
  <c r="E322" i="7"/>
  <c r="E321" i="7"/>
  <c r="E320" i="7"/>
  <c r="E319" i="7"/>
  <c r="E316" i="7"/>
  <c r="E315" i="7"/>
  <c r="E314" i="7"/>
  <c r="E313" i="7"/>
  <c r="E312" i="7"/>
  <c r="E311" i="7"/>
  <c r="D323" i="7"/>
  <c r="D322" i="7"/>
  <c r="D321" i="7"/>
  <c r="D320" i="7"/>
  <c r="D319" i="7"/>
  <c r="D316" i="7"/>
  <c r="D315" i="7"/>
  <c r="D314" i="7"/>
  <c r="D313" i="7"/>
  <c r="D312" i="7"/>
  <c r="D311" i="7"/>
  <c r="F213" i="7"/>
  <c r="G212" i="7"/>
  <c r="D793" i="7" l="1"/>
  <c r="D325" i="7"/>
  <c r="E325" i="7"/>
  <c r="E37" i="2" l="1"/>
  <c r="E32" i="2"/>
  <c r="M153" i="18"/>
  <c r="L153" i="18"/>
  <c r="K153" i="18"/>
  <c r="I153" i="18"/>
  <c r="M107" i="18"/>
  <c r="L107" i="18"/>
  <c r="I102" i="18"/>
  <c r="K66" i="18"/>
  <c r="K107" i="18" s="1"/>
  <c r="I66" i="18"/>
  <c r="I107" i="18" s="1"/>
  <c r="F203" i="7" l="1"/>
  <c r="F194" i="7"/>
  <c r="F205" i="7" s="1"/>
  <c r="D21" i="1" l="1"/>
  <c r="F236" i="7"/>
  <c r="I29" i="1"/>
  <c r="I21" i="1"/>
  <c r="I20" i="1"/>
  <c r="E44" i="1"/>
  <c r="E41" i="1"/>
  <c r="E36" i="1"/>
  <c r="E26" i="1"/>
  <c r="E25" i="1"/>
  <c r="D815" i="7" l="1"/>
  <c r="E784" i="7"/>
  <c r="E756" i="7"/>
  <c r="E16" i="2" l="1"/>
  <c r="E793" i="7" l="1"/>
  <c r="E33" i="2" s="1"/>
  <c r="E834" i="7"/>
  <c r="E833" i="7"/>
  <c r="E608" i="7"/>
  <c r="E604" i="7" s="1"/>
  <c r="E610" i="7" s="1"/>
  <c r="E524" i="7"/>
  <c r="G129" i="7"/>
  <c r="G128" i="7"/>
  <c r="D836" i="7" l="1"/>
  <c r="E836" i="7"/>
  <c r="D604" i="7"/>
  <c r="D609" i="7" s="1"/>
  <c r="D584" i="7"/>
  <c r="D523" i="7"/>
  <c r="F214" i="7"/>
  <c r="F135" i="7"/>
  <c r="E120" i="7"/>
  <c r="E662" i="7"/>
  <c r="E302" i="7" l="1"/>
  <c r="F302" i="7"/>
  <c r="D36" i="1" s="1"/>
  <c r="F262" i="7"/>
  <c r="D756" i="7" l="1"/>
  <c r="D33" i="2" s="1"/>
  <c r="E632" i="7"/>
  <c r="F632" i="7"/>
  <c r="G632" i="7"/>
  <c r="H632" i="7"/>
  <c r="D632" i="7"/>
  <c r="E22" i="1" s="1"/>
  <c r="G617" i="7"/>
  <c r="G618" i="7"/>
  <c r="G619" i="7"/>
  <c r="G620" i="7"/>
  <c r="G621" i="7"/>
  <c r="G622" i="7"/>
  <c r="G623" i="7"/>
  <c r="G624" i="7"/>
  <c r="G625" i="7" s="1"/>
  <c r="E597" i="7"/>
  <c r="D18" i="2" s="1"/>
  <c r="F570" i="7"/>
  <c r="D446" i="7"/>
  <c r="E415" i="7"/>
  <c r="F415" i="7"/>
  <c r="D415" i="7"/>
  <c r="G297" i="7"/>
  <c r="F297" i="7"/>
  <c r="E297" i="7"/>
  <c r="D297" i="7"/>
  <c r="G262" i="7"/>
  <c r="E294" i="7"/>
  <c r="F294" i="7"/>
  <c r="G294" i="7"/>
  <c r="D294" i="7"/>
  <c r="E36" i="2" l="1"/>
  <c r="E35" i="2" s="1"/>
  <c r="E18" i="2" l="1"/>
  <c r="E652" i="7"/>
  <c r="E17" i="2" s="1"/>
  <c r="D468" i="7" l="1"/>
  <c r="H21" i="1" s="1"/>
  <c r="E457" i="7"/>
  <c r="F383" i="7"/>
  <c r="G383" i="7"/>
  <c r="I383" i="7"/>
  <c r="K383" i="7"/>
  <c r="L383" i="7"/>
  <c r="G424" i="7"/>
  <c r="E47" i="1" s="1"/>
  <c r="H23" i="1"/>
  <c r="D559" i="7"/>
  <c r="H13" i="1"/>
  <c r="I35" i="1"/>
  <c r="I23" i="1"/>
  <c r="I13" i="1"/>
  <c r="I28" i="1"/>
  <c r="D34" i="1"/>
  <c r="E34" i="1"/>
  <c r="E18" i="1"/>
  <c r="E704" i="7"/>
  <c r="F423" i="7"/>
  <c r="D423" i="7"/>
  <c r="G421" i="7"/>
  <c r="E46" i="1"/>
  <c r="E403" i="7"/>
  <c r="F403" i="7"/>
  <c r="D403" i="7"/>
  <c r="M383" i="7"/>
  <c r="J383" i="7"/>
  <c r="E383" i="7"/>
  <c r="D383" i="7"/>
  <c r="D704" i="7" l="1"/>
  <c r="D662" i="7"/>
  <c r="D456" i="7"/>
  <c r="I19" i="1"/>
  <c r="I30" i="1" s="1"/>
  <c r="I32" i="1" s="1"/>
  <c r="I50" i="1" s="1"/>
  <c r="E24" i="1"/>
  <c r="H382" i="7"/>
  <c r="E423" i="7"/>
  <c r="G402" i="7"/>
  <c r="G403" i="7" s="1"/>
  <c r="D46" i="1" s="1"/>
  <c r="G422" i="7"/>
  <c r="G423" i="7" s="1"/>
  <c r="D47" i="1" s="1"/>
  <c r="G214" i="7"/>
  <c r="G216" i="7" s="1"/>
  <c r="E214" i="7"/>
  <c r="E216" i="7" s="1"/>
  <c r="F216" i="7"/>
  <c r="G153" i="7"/>
  <c r="F153" i="7"/>
  <c r="H135" i="7"/>
  <c r="E129" i="7"/>
  <c r="E128" i="7"/>
  <c r="I119" i="7"/>
  <c r="D16" i="1" l="1"/>
  <c r="D29" i="1"/>
  <c r="H383" i="7"/>
  <c r="N382" i="7"/>
  <c r="N383" i="7" s="1"/>
  <c r="F119" i="7"/>
  <c r="G119" i="7" s="1"/>
  <c r="G120" i="7" s="1"/>
  <c r="E98" i="7"/>
  <c r="F97" i="7"/>
  <c r="G97" i="7" s="1"/>
  <c r="G98" i="7" s="1"/>
  <c r="E845" i="7" l="1"/>
  <c r="E43" i="2" s="1"/>
  <c r="E42" i="2" s="1"/>
  <c r="D845" i="7"/>
  <c r="D43" i="2" s="1"/>
  <c r="E827" i="7"/>
  <c r="E40" i="2" s="1"/>
  <c r="E39" i="2" s="1"/>
  <c r="D827" i="7"/>
  <c r="D40" i="2" s="1"/>
  <c r="E805" i="7"/>
  <c r="D805" i="7"/>
  <c r="D37" i="2" s="1"/>
  <c r="E803" i="7"/>
  <c r="E26" i="2"/>
  <c r="E713" i="7"/>
  <c r="D713" i="7"/>
  <c r="D25" i="2" s="1"/>
  <c r="E688" i="7"/>
  <c r="E21" i="2" s="1"/>
  <c r="D688" i="7"/>
  <c r="D21" i="2" s="1"/>
  <c r="E672" i="7"/>
  <c r="D672" i="7"/>
  <c r="E640" i="7"/>
  <c r="E12" i="2" s="1"/>
  <c r="D640" i="7"/>
  <c r="D16" i="2" s="1"/>
  <c r="E625" i="7"/>
  <c r="F625" i="7"/>
  <c r="D625" i="7"/>
  <c r="D627" i="7" s="1"/>
  <c r="G615" i="7"/>
  <c r="D546" i="7"/>
  <c r="H29" i="1" s="1"/>
  <c r="D475" i="7"/>
  <c r="H20" i="1" s="1"/>
  <c r="E446" i="7"/>
  <c r="G414" i="7"/>
  <c r="G413" i="7"/>
  <c r="I367" i="7"/>
  <c r="I365" i="7"/>
  <c r="I364" i="7"/>
  <c r="I363" i="7"/>
  <c r="I362" i="7"/>
  <c r="I361" i="7"/>
  <c r="F366" i="7"/>
  <c r="G366" i="7"/>
  <c r="H366" i="7"/>
  <c r="E366" i="7"/>
  <c r="G397" i="7"/>
  <c r="E45" i="1" s="1"/>
  <c r="E43" i="1" s="1"/>
  <c r="F396" i="7"/>
  <c r="E396" i="7"/>
  <c r="D396" i="7"/>
  <c r="G395" i="7"/>
  <c r="G394" i="7"/>
  <c r="G375" i="7"/>
  <c r="F375" i="7"/>
  <c r="E375" i="7"/>
  <c r="D375" i="7"/>
  <c r="H374" i="7"/>
  <c r="I374" i="7" s="1"/>
  <c r="H373" i="7"/>
  <c r="I373" i="7" s="1"/>
  <c r="H372" i="7"/>
  <c r="I372" i="7" s="1"/>
  <c r="H371" i="7"/>
  <c r="I371" i="7" s="1"/>
  <c r="H370" i="7"/>
  <c r="I370" i="7" s="1"/>
  <c r="E343" i="7"/>
  <c r="D26" i="1" s="1"/>
  <c r="E334" i="7"/>
  <c r="D25" i="1" s="1"/>
  <c r="G242" i="7"/>
  <c r="G203" i="7"/>
  <c r="G194" i="7"/>
  <c r="E203" i="7"/>
  <c r="E194" i="7"/>
  <c r="G146" i="7"/>
  <c r="E14" i="1" s="1"/>
  <c r="F146" i="7"/>
  <c r="D14" i="1" s="1"/>
  <c r="E25" i="2" l="1"/>
  <c r="E23" i="2" s="1"/>
  <c r="H28" i="1"/>
  <c r="D19" i="1"/>
  <c r="E40" i="1"/>
  <c r="E39" i="1" s="1"/>
  <c r="E48" i="1" s="1"/>
  <c r="E29" i="1"/>
  <c r="E28" i="1" s="1"/>
  <c r="E19" i="2"/>
  <c r="E22" i="2" s="1"/>
  <c r="G415" i="7"/>
  <c r="D44" i="1" s="1"/>
  <c r="E205" i="7"/>
  <c r="E207" i="7" s="1"/>
  <c r="D23" i="2"/>
  <c r="D39" i="2"/>
  <c r="D42" i="2"/>
  <c r="D803" i="7"/>
  <c r="D19" i="2"/>
  <c r="D24" i="1"/>
  <c r="H19" i="1"/>
  <c r="H34" i="1"/>
  <c r="D652" i="7"/>
  <c r="D17" i="2" s="1"/>
  <c r="I366" i="7"/>
  <c r="D40" i="1" s="1"/>
  <c r="G236" i="7"/>
  <c r="D20" i="1" s="1"/>
  <c r="G396" i="7"/>
  <c r="D45" i="1" s="1"/>
  <c r="I375" i="7"/>
  <c r="D41" i="1" s="1"/>
  <c r="G205" i="7"/>
  <c r="E16" i="1" s="1"/>
  <c r="F242" i="7"/>
  <c r="H375" i="7"/>
  <c r="I113" i="7"/>
  <c r="E113" i="7"/>
  <c r="F107" i="7"/>
  <c r="F108" i="7" s="1"/>
  <c r="F109" i="7" s="1"/>
  <c r="F111" i="7" s="1"/>
  <c r="F112" i="7" s="1"/>
  <c r="I89" i="7"/>
  <c r="G82" i="7"/>
  <c r="F67" i="7"/>
  <c r="G67" i="7" s="1"/>
  <c r="E89" i="7"/>
  <c r="D36" i="2" l="1"/>
  <c r="E34" i="2"/>
  <c r="G256" i="7"/>
  <c r="H30" i="1"/>
  <c r="H32" i="1" s="1"/>
  <c r="D18" i="1"/>
  <c r="D12" i="2"/>
  <c r="F256" i="7"/>
  <c r="D43" i="1"/>
  <c r="D26" i="2"/>
  <c r="D28" i="1"/>
  <c r="H35" i="1"/>
  <c r="D39" i="1"/>
  <c r="G207" i="7"/>
  <c r="E13" i="1"/>
  <c r="E31" i="1" s="1"/>
  <c r="E50" i="1" s="1"/>
  <c r="F207" i="7"/>
  <c r="D13" i="1" s="1"/>
  <c r="F68" i="7"/>
  <c r="D22" i="2" l="1"/>
  <c r="D35" i="2"/>
  <c r="H50" i="1"/>
  <c r="E50" i="2"/>
  <c r="E52" i="2" s="1"/>
  <c r="D48" i="1"/>
  <c r="D31" i="1"/>
  <c r="G113" i="7"/>
  <c r="G68" i="7"/>
  <c r="F69" i="7"/>
  <c r="D34" i="2" l="1"/>
  <c r="D50" i="1"/>
  <c r="F70" i="7"/>
  <c r="G69" i="7"/>
  <c r="D50" i="2" l="1"/>
  <c r="F71" i="7"/>
  <c r="G70" i="7"/>
  <c r="D52" i="2" l="1"/>
  <c r="F72" i="7"/>
  <c r="G71" i="7"/>
  <c r="F73" i="7" l="1"/>
  <c r="G72" i="7"/>
  <c r="F74" i="7" l="1"/>
  <c r="G73" i="7"/>
  <c r="F75" i="7" l="1"/>
  <c r="G74" i="7"/>
  <c r="F76" i="7" l="1"/>
  <c r="G75" i="7"/>
  <c r="F77" i="7" l="1"/>
  <c r="G76" i="7"/>
  <c r="F78" i="7" l="1"/>
  <c r="G77" i="7"/>
  <c r="F79" i="7" l="1"/>
  <c r="G78" i="7"/>
  <c r="F81" i="7" l="1"/>
  <c r="G79" i="7"/>
  <c r="F84" i="7" l="1"/>
  <c r="G81" i="7"/>
  <c r="G84" i="7" l="1"/>
  <c r="F85" i="7"/>
  <c r="G85" i="7" l="1"/>
  <c r="F87" i="7"/>
  <c r="F88" i="7" l="1"/>
  <c r="G88" i="7" s="1"/>
  <c r="G87" i="7"/>
  <c r="G89" i="7" l="1"/>
</calcChain>
</file>

<file path=xl/sharedStrings.xml><?xml version="1.0" encoding="utf-8"?>
<sst xmlns="http://schemas.openxmlformats.org/spreadsheetml/2006/main" count="1696" uniqueCount="938">
  <si>
    <t>ACTIVO</t>
  </si>
  <si>
    <t>ACTIVO CORRIENTE</t>
  </si>
  <si>
    <t>Recaudaciones a Depositar</t>
  </si>
  <si>
    <t>TOTAL ACTIVO CORRIENTE</t>
  </si>
  <si>
    <t>ACTIVO NO CORRIENTE</t>
  </si>
  <si>
    <t>TOTAL ACTIVO NO CORRIENTE</t>
  </si>
  <si>
    <t>PASIVO</t>
  </si>
  <si>
    <t>PATRIMONIO NETO</t>
  </si>
  <si>
    <t>GASTOS OPERATIVOS</t>
  </si>
  <si>
    <t>RESULTADO OPERATIVO BRUTO</t>
  </si>
  <si>
    <t>Publicidad</t>
  </si>
  <si>
    <t>Mantenimiento</t>
  </si>
  <si>
    <t>Alquileres</t>
  </si>
  <si>
    <t>Gastos Generales</t>
  </si>
  <si>
    <t xml:space="preserve">Seguros </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</si>
  <si>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</si>
  <si>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</si>
  <si>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</si>
  <si>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</si>
  <si>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</si>
  <si>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</si>
  <si>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</si>
  <si>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</si>
  <si>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</si>
  <si>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</si>
  <si>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</si>
  <si>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</si>
  <si>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</si>
  <si>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</si>
  <si>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CAPITAL</t>
  </si>
  <si>
    <t>TOTAL ACTIVO</t>
  </si>
  <si>
    <t>Ingresos Varios</t>
  </si>
  <si>
    <t>TOTAL</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</si>
  <si>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</si>
  <si>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</si>
  <si>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</si>
  <si>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</si>
  <si>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</si>
  <si>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</si>
  <si>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</si>
  <si>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</si>
  <si>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</si>
  <si>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</si>
  <si>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</si>
  <si>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</si>
  <si>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</si>
  <si>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</si>
  <si>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</si>
  <si>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</si>
  <si>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Gastos Bancarios</t>
  </si>
  <si>
    <t>Intereses por Sobregiro</t>
  </si>
  <si>
    <t>Sueldos</t>
  </si>
  <si>
    <t>Aporte Patronal</t>
  </si>
  <si>
    <t>CONCEPTO</t>
  </si>
  <si>
    <t>Otros Ingresos</t>
  </si>
  <si>
    <t>Otros Egresos</t>
  </si>
  <si>
    <t>Teléfonos y Comunicaciones</t>
  </si>
  <si>
    <t>Gastos de Escribanía</t>
  </si>
  <si>
    <t>Gastos y Útiles de Informática</t>
  </si>
  <si>
    <t>Energía Eléctrica</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</si>
  <si>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</si>
  <si>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</si>
  <si>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</si>
  <si>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</si>
  <si>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</si>
  <si>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</si>
  <si>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</si>
  <si>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</si>
  <si>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</si>
  <si>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</si>
  <si>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</si>
  <si>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</si>
  <si>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</si>
  <si>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</si>
  <si>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</si>
  <si>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</si>
  <si>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</si>
  <si>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OBLIGACIONES COMERCIALES</t>
  </si>
  <si>
    <t>Proveedores Moneda Extranjera</t>
  </si>
  <si>
    <t>TIPO DE MONEDA</t>
  </si>
  <si>
    <t>MONTO USD</t>
  </si>
  <si>
    <t>DISPONIBILIDADES</t>
  </si>
  <si>
    <t>Banco ITAU 700805688</t>
  </si>
  <si>
    <t>Banco Continental 53456309</t>
  </si>
  <si>
    <t>Banco Continental 76696402</t>
  </si>
  <si>
    <t>Banco Regional 7881548</t>
  </si>
  <si>
    <t>Financiera Solar 182965</t>
  </si>
  <si>
    <t>Banco Nacional de Fomento</t>
  </si>
  <si>
    <t>Banco Continental 17608406</t>
  </si>
  <si>
    <t>Banco Regional 7881549</t>
  </si>
  <si>
    <t>TOTAL DISPONIBILIDADES</t>
  </si>
  <si>
    <t>INFORMACIÓN SOBRE EL DOCUMENTO Y EMISOR</t>
  </si>
  <si>
    <t>VALOR NOMINAL UNITARIO</t>
  </si>
  <si>
    <t>RESULTADO</t>
  </si>
  <si>
    <t>EMISOR</t>
  </si>
  <si>
    <t>CDA</t>
  </si>
  <si>
    <t>USD</t>
  </si>
  <si>
    <t>INVERSIONES PERMANENTES</t>
  </si>
  <si>
    <t>PERÍODO ACTUAL G.</t>
  </si>
  <si>
    <t>TOTAL EJERCICIO  ANTERIOR G.</t>
  </si>
  <si>
    <t>ACCIONES</t>
  </si>
  <si>
    <t>CUENTAS</t>
  </si>
  <si>
    <t>VALOR DE COSTO</t>
  </si>
  <si>
    <t>VALOR CONTABLE</t>
  </si>
  <si>
    <t>ACCION DE LA BOLSA DE VALORES</t>
  </si>
  <si>
    <t>CANTIDAD</t>
  </si>
  <si>
    <t>VALOR NOMINAL</t>
  </si>
  <si>
    <t>1 (una)</t>
  </si>
  <si>
    <t>DEUDORES POR INTERMEDIACION</t>
  </si>
  <si>
    <t xml:space="preserve">CONCEPTO </t>
  </si>
  <si>
    <t>DEUDORES VARIOS</t>
  </si>
  <si>
    <t>Equipo de Informatica</t>
  </si>
  <si>
    <t>Mejora en Propiedad de Terceros</t>
  </si>
  <si>
    <t>Rodados</t>
  </si>
  <si>
    <t>DEPRECIACIONES</t>
  </si>
  <si>
    <t xml:space="preserve"> Los cargos diferidos se deben exponer desagregados de acuerdo al siguiente modelo:</t>
  </si>
  <si>
    <t>SALDO</t>
  </si>
  <si>
    <t>AUMENTOS</t>
  </si>
  <si>
    <t>AMORTIZACIONES</t>
  </si>
  <si>
    <t>NETO FINAL</t>
  </si>
  <si>
    <t>Impuesto al Valor Agregado</t>
  </si>
  <si>
    <t>Seguros a Vencer</t>
  </si>
  <si>
    <t>INSTITUCIÓN</t>
  </si>
  <si>
    <t>NOMBRE</t>
  </si>
  <si>
    <t>RELACION</t>
  </si>
  <si>
    <t>TIPO DE OPERACIÓN</t>
  </si>
  <si>
    <t>ANTIGÜEDAD DE LA DEUDA</t>
  </si>
  <si>
    <t>VENCIMIENTO</t>
  </si>
  <si>
    <t>PLAZO DE VENCIMIENTO DEL CONTRATO</t>
  </si>
  <si>
    <t>Operaciones a Liquidar</t>
  </si>
  <si>
    <t xml:space="preserve">NOMBRE </t>
  </si>
  <si>
    <t>SALDOS</t>
  </si>
  <si>
    <t>PERSONA O EMPRESA RELACIONADA</t>
  </si>
  <si>
    <t>TOTAL DE INGRESOS</t>
  </si>
  <si>
    <t>DISMINUCIÓN</t>
  </si>
  <si>
    <t>Capital Integrado</t>
  </si>
  <si>
    <t>Reserva Legal</t>
  </si>
  <si>
    <t>Reserva Facultativa</t>
  </si>
  <si>
    <t>Resultados Acumulados</t>
  </si>
  <si>
    <t>Resultados del Ejercicio</t>
  </si>
  <si>
    <t>DISMINUCION</t>
  </si>
  <si>
    <t>- DEDUCIDAS DEL ACTIVO</t>
  </si>
  <si>
    <t>- INCLUIDAS EN EL PASIVO</t>
  </si>
  <si>
    <t>Garantías</t>
  </si>
  <si>
    <t>Monto Asegurado</t>
  </si>
  <si>
    <t>Forma de Constitución</t>
  </si>
  <si>
    <t>No existen hechos posteriores al cierre del ejercicio que impliquen alteraciones significativas a la estructura patrimonial y resultado del ejercicio.</t>
  </si>
  <si>
    <t>No Aplicable</t>
  </si>
  <si>
    <t xml:space="preserve"> PASIVO CORRIENTE</t>
  </si>
  <si>
    <t xml:space="preserve"> Impuesto a la Renta a Pagar</t>
  </si>
  <si>
    <t xml:space="preserve"> TOTAL PASIVO CORRIENTE</t>
  </si>
  <si>
    <t xml:space="preserve"> TOTAL PASIVO</t>
  </si>
  <si>
    <t xml:space="preserve"> TOTAL PATRIMONIO NETO</t>
  </si>
  <si>
    <t>Dieta de Directorio</t>
  </si>
  <si>
    <t>Financiera El Comercio</t>
  </si>
  <si>
    <t>Anticipo Impuesto a la Renta</t>
  </si>
  <si>
    <t xml:space="preserve"> Aportes y Retenciones a Pagar</t>
  </si>
  <si>
    <t>TOTAL DE EGRESOS</t>
  </si>
  <si>
    <t>Vigencia</t>
  </si>
  <si>
    <t>NO EXISTEN</t>
  </si>
  <si>
    <t>Retencion Impuesto al Valor Agregado</t>
  </si>
  <si>
    <t>Maquinas y Equipos de oficina</t>
  </si>
  <si>
    <t>Refrigerio</t>
  </si>
  <si>
    <t>Auditoria Externa</t>
  </si>
  <si>
    <t>Banco Continental 34068203</t>
  </si>
  <si>
    <t>Banco Continental 71629001</t>
  </si>
  <si>
    <t>₲</t>
  </si>
  <si>
    <t>Sub Total Cuentas Propias</t>
  </si>
  <si>
    <t>Fondo Fijo</t>
  </si>
  <si>
    <t>Total Bancos</t>
  </si>
  <si>
    <t>Citibank 5198720013</t>
  </si>
  <si>
    <t>PASIVOS EN MONEDA EXTRANJERA</t>
  </si>
  <si>
    <t>DOCUMENTOS Y CUENTAS POR COBRAR</t>
  </si>
  <si>
    <t>N/A</t>
  </si>
  <si>
    <t>Anticipo a Proveedores</t>
  </si>
  <si>
    <t>Proveedores Moneda Nacional</t>
  </si>
  <si>
    <t>RELACIÓN</t>
  </si>
  <si>
    <t>CORTO PLAZO ₲</t>
  </si>
  <si>
    <t>LARGO PLAZO ₲</t>
  </si>
  <si>
    <t>Prima de Acciones</t>
  </si>
  <si>
    <t>SALDO AL</t>
  </si>
  <si>
    <t>Servicio de Limpieza</t>
  </si>
  <si>
    <t>Gastos de Representación</t>
  </si>
  <si>
    <t>Seguro Medico del Personal</t>
  </si>
  <si>
    <t>Pérdida en Operaciones</t>
  </si>
  <si>
    <t>Remuneración Personal Superior</t>
  </si>
  <si>
    <t xml:space="preserve">Otras Gratificaciones </t>
  </si>
  <si>
    <t>Pre Aviso</t>
  </si>
  <si>
    <t>Indemnizaciones</t>
  </si>
  <si>
    <t>CRÉDITOS</t>
  </si>
  <si>
    <t>BIENES DE USO</t>
  </si>
  <si>
    <t>OTROS ACTIVOS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</si>
  <si>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</si>
  <si>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</si>
  <si>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</si>
  <si>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</si>
  <si>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</si>
  <si>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</si>
  <si>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</si>
  <si>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TOTAL PASIVO</t>
  </si>
  <si>
    <t>VALOR LIBRO</t>
  </si>
  <si>
    <t>VALOR ÚLTIMO REMATE</t>
  </si>
  <si>
    <t>VALORES DE ORIGEN</t>
  </si>
  <si>
    <t>CORTO PLAZO      ₲</t>
  </si>
  <si>
    <t>LARGO PLAZO      ₲</t>
  </si>
  <si>
    <t>ACTIVOS INTANGIBLES Y CARGOS DIFERIDOS</t>
  </si>
  <si>
    <t>Citibank 5198720021</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</si>
  <si>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</si>
  <si>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</si>
  <si>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</si>
  <si>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</si>
  <si>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</si>
  <si>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</si>
  <si>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</si>
  <si>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</si>
  <si>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</si>
  <si>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</si>
  <si>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</si>
  <si>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Banco BBVA</t>
  </si>
  <si>
    <t>Banco BBVA Gs</t>
  </si>
  <si>
    <t>Banco RIO 01-00187460-08</t>
  </si>
  <si>
    <t>Banco BBVA 2101047322</t>
  </si>
  <si>
    <t>Operaciones a liquidar</t>
  </si>
  <si>
    <t>No Registra</t>
  </si>
  <si>
    <t>No cuenta con partidas que exponer en este ítem.</t>
  </si>
  <si>
    <t>Los Bienes del Activo Fijo son depreciados por el sistema de línea recta en función a los años de vida útil estimados en las normativas de la Subsecretaria de Estado de Tributación (SET).</t>
  </si>
  <si>
    <t>La previsión por menor valor se realiza considerando el atraso en los pagos de los intereses por parte del Emisor.</t>
  </si>
  <si>
    <t>Licencias Informáticas</t>
  </si>
  <si>
    <t>Total al 31/12/2020</t>
  </si>
  <si>
    <t>FIC S.A. de Finanzas</t>
  </si>
  <si>
    <t>Banco Continental 19008407</t>
  </si>
  <si>
    <t>Banco ITAU 700812608</t>
  </si>
  <si>
    <t>Banco RIO 844460-2</t>
  </si>
  <si>
    <t>Anticipo a Rendir</t>
  </si>
  <si>
    <t xml:space="preserve"> DOCUMENTOS Y CUENTAS POR PAGAR</t>
  </si>
  <si>
    <t xml:space="preserve"> OTROS PASIVOS</t>
  </si>
  <si>
    <t xml:space="preserve"> PROVISIONES</t>
  </si>
  <si>
    <t xml:space="preserve"> Operaciones en Reporto</t>
  </si>
  <si>
    <t xml:space="preserve"> Impuesto a Valor Agregado a Pagar</t>
  </si>
  <si>
    <t>Sueldos y Jornales a Pagar</t>
  </si>
  <si>
    <t>Honorarios Profesionales a Pagar</t>
  </si>
  <si>
    <t>Expensas</t>
  </si>
  <si>
    <t>Suscripciones</t>
  </si>
  <si>
    <t>Obsequios Empresariales</t>
  </si>
  <si>
    <t xml:space="preserve"> </t>
  </si>
  <si>
    <t>www.avalon.com.py</t>
  </si>
  <si>
    <t>info@avalon.com.py</t>
  </si>
  <si>
    <t>(+595) 21 611 308</t>
  </si>
  <si>
    <t>CB 019</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</si>
  <si>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</si>
  <si>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</si>
  <si>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</si>
  <si>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</si>
  <si>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</si>
  <si>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</si>
  <si>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</si>
  <si>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</si>
  <si>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</si>
  <si>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</si>
  <si>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</si>
  <si>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</si>
  <si>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</si>
  <si>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</si>
  <si>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</si>
  <si>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</si>
  <si>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</si>
  <si>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</si>
  <si>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</si>
  <si>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</si>
  <si>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</si>
  <si>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</si>
  <si>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</si>
  <si>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</si>
  <si>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</si>
  <si>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</si>
  <si>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</si>
  <si>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</si>
  <si>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</si>
  <si>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</si>
  <si>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</si>
  <si>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</si>
  <si>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</si>
  <si>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</si>
  <si>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</si>
  <si>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</si>
  <si>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</si>
  <si>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</si>
  <si>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</si>
  <si>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</si>
  <si>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</si>
  <si>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</si>
  <si>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</si>
  <si>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</si>
  <si>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</si>
  <si>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</si>
  <si>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</si>
  <si>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</si>
  <si>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</si>
  <si>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</si>
  <si>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</si>
  <si>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</si>
  <si>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</si>
  <si>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</si>
  <si>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</si>
  <si>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</si>
  <si>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</si>
  <si>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</si>
  <si>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</si>
  <si>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</si>
  <si>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</si>
  <si>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</si>
  <si>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</si>
  <si>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</si>
  <si>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</si>
  <si>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</si>
  <si>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</si>
  <si>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</si>
  <si>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</si>
  <si>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</si>
  <si>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</si>
  <si>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</si>
  <si>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</si>
  <si>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</si>
  <si>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</si>
  <si>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</si>
  <si>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</si>
  <si>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</si>
  <si>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</si>
  <si>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</si>
  <si>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</si>
  <si>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</si>
  <si>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</si>
  <si>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Reporto por Cobrar</t>
  </si>
  <si>
    <t xml:space="preserve">    </t>
  </si>
  <si>
    <t>Banco Rio 08-839941-08</t>
  </si>
  <si>
    <t>Banco Rio 08-142640-07</t>
  </si>
  <si>
    <t>Transformación Digital</t>
  </si>
  <si>
    <t>Servicios Pagados Por Adelantado</t>
  </si>
  <si>
    <t>PERIODO ACTUAL ₲</t>
  </si>
  <si>
    <t>CORRIENTE ₲</t>
  </si>
  <si>
    <t>NO CORRIENTE  ₲</t>
  </si>
  <si>
    <t>PERIODO ANTERIOR ₲</t>
  </si>
  <si>
    <t xml:space="preserve">Banco Continental </t>
  </si>
  <si>
    <t>Pérdidas por valuación de Pasivos monetarios en moneda Extranjera</t>
  </si>
  <si>
    <t>Ganancias por valuación de Activos monetario en moneda extranjera</t>
  </si>
  <si>
    <t>TOTAL CAJA</t>
  </si>
  <si>
    <t>NOTA</t>
  </si>
  <si>
    <t>Licencias y Marcas</t>
  </si>
  <si>
    <t>Depreciación Acumulada</t>
  </si>
  <si>
    <t>Bienes de Uso</t>
  </si>
  <si>
    <t>Otros Activos Corrientes</t>
  </si>
  <si>
    <t>Deudores por Intermediación</t>
  </si>
  <si>
    <t>INVERSIONES TEMPORALES</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</si>
  <si>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</si>
  <si>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</si>
  <si>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</si>
  <si>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</si>
  <si>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</si>
  <si>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</si>
  <si>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</si>
  <si>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</si>
  <si>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</si>
  <si>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</si>
  <si>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Descuentos concedidos</t>
  </si>
  <si>
    <t>Banco Sudameris 2896017</t>
  </si>
  <si>
    <t>Banco Atlas Gs.</t>
  </si>
  <si>
    <t>Banco ITAU 750800413</t>
  </si>
  <si>
    <t>Banco RIO 082678760008</t>
  </si>
  <si>
    <t>Banco Atlas USD</t>
  </si>
  <si>
    <t>Banco Atlas</t>
  </si>
  <si>
    <t xml:space="preserve"> PRESTAMOS FINANCIEROS</t>
  </si>
  <si>
    <t>Cuentas Clientes</t>
  </si>
  <si>
    <t>Sub Total Cuentas Clientes</t>
  </si>
  <si>
    <t xml:space="preserve">Banco Continental 01-534563-09 </t>
  </si>
  <si>
    <t>Aporte para futura emisión de Acciones</t>
  </si>
  <si>
    <t>- Ingresos por operaciones y servicios a personas relacionadas.</t>
  </si>
  <si>
    <t xml:space="preserve"> Acreedores por Intermediación</t>
  </si>
  <si>
    <t xml:space="preserve"> Acreedores Varios</t>
  </si>
  <si>
    <t xml:space="preserve"> Prestamos en Bancos</t>
  </si>
  <si>
    <t xml:space="preserve"> Sobregiro en Cuenta Corriente</t>
  </si>
  <si>
    <t xml:space="preserve"> Otros Pasivos Corrientes</t>
  </si>
  <si>
    <t xml:space="preserve"> PATRIMONIO NETO</t>
  </si>
  <si>
    <t>Cuentas a cobrar empresas relacionadas</t>
  </si>
  <si>
    <t>Obsequios empresariales en existencia</t>
  </si>
  <si>
    <t>Director</t>
  </si>
  <si>
    <t>SALDO AL 31/12/2021</t>
  </si>
  <si>
    <t>Total al 31/12/2021</t>
  </si>
  <si>
    <t>Totales al 31/12/2021</t>
  </si>
  <si>
    <t>OBLIGACIONES FINANCIERAS</t>
  </si>
  <si>
    <t>Banco Continental</t>
  </si>
  <si>
    <t>Banco Rio</t>
  </si>
  <si>
    <t>Finlatina Gs.</t>
  </si>
  <si>
    <t>Gratificación Especial a Distribuir</t>
  </si>
  <si>
    <t>IVA Gasto Deducible</t>
  </si>
  <si>
    <t>Banco Continental S.A.E.C.A.</t>
  </si>
  <si>
    <t>Banco Rio S.A.E.C.A.</t>
  </si>
  <si>
    <t>Ministerio de Hacienda</t>
  </si>
  <si>
    <t>Saldo período al 31/12/2021</t>
  </si>
  <si>
    <t>Visión Banco S.A.E.C.A</t>
  </si>
  <si>
    <t>N°</t>
  </si>
  <si>
    <t>I</t>
  </si>
  <si>
    <t>Ordinaria</t>
  </si>
  <si>
    <t>II</t>
  </si>
  <si>
    <t>III</t>
  </si>
  <si>
    <t>IV</t>
  </si>
  <si>
    <t>V</t>
  </si>
  <si>
    <t>VI</t>
  </si>
  <si>
    <t>VII</t>
  </si>
  <si>
    <t>VIII</t>
  </si>
  <si>
    <t>IX</t>
  </si>
  <si>
    <t>X</t>
  </si>
  <si>
    <t>XI</t>
  </si>
  <si>
    <t>XII</t>
  </si>
  <si>
    <t>XIV</t>
  </si>
  <si>
    <t>XV</t>
  </si>
  <si>
    <t>XVI</t>
  </si>
  <si>
    <t>XVII</t>
  </si>
  <si>
    <t>XVIII</t>
  </si>
  <si>
    <t>XIX</t>
  </si>
  <si>
    <t>XX</t>
  </si>
  <si>
    <t>XXI</t>
  </si>
  <si>
    <t>XIII</t>
  </si>
  <si>
    <t>XXII</t>
  </si>
  <si>
    <t>XXIII</t>
  </si>
  <si>
    <t>XXIV</t>
  </si>
  <si>
    <t>XXV</t>
  </si>
  <si>
    <t>XXVI</t>
  </si>
  <si>
    <t>XXVII</t>
  </si>
  <si>
    <t>XXVIII</t>
  </si>
  <si>
    <t>XXIX</t>
  </si>
  <si>
    <t>XXX</t>
  </si>
  <si>
    <t xml:space="preserve">         </t>
  </si>
  <si>
    <t xml:space="preserve">3.      </t>
  </si>
  <si>
    <t>ADMINISTRACIÓN</t>
  </si>
  <si>
    <t xml:space="preserve">5.      </t>
  </si>
  <si>
    <t>AUDITOR EXTERNO INDEPENDIENTE</t>
  </si>
  <si>
    <t xml:space="preserve">6.      </t>
  </si>
  <si>
    <t>BENEFICIARIOS</t>
  </si>
  <si>
    <t>PERSONAS VINCULADAS</t>
  </si>
  <si>
    <t>Presidente</t>
  </si>
  <si>
    <t>Vicepresidente</t>
  </si>
  <si>
    <t>Gustavo Lorenzo Segovia Vera</t>
  </si>
  <si>
    <t>Sofia Espinola Harms</t>
  </si>
  <si>
    <t>Silvia Nathalia Ochoa Araya</t>
  </si>
  <si>
    <t>Lidia Liz Paola Coronel Carmona</t>
  </si>
  <si>
    <t>René Yuri Ruíz Díaz</t>
  </si>
  <si>
    <t xml:space="preserve">René Yuri Ruíz Díaz </t>
  </si>
  <si>
    <t>Auditora Interna</t>
  </si>
  <si>
    <t>Síndico</t>
  </si>
  <si>
    <t>Gerente General</t>
  </si>
  <si>
    <t>Gerente Financiero</t>
  </si>
  <si>
    <t>Gerente de Operaciones</t>
  </si>
  <si>
    <t>Gerente de Tecnología</t>
  </si>
  <si>
    <t>Gerente de Marketing</t>
  </si>
  <si>
    <t>Sociedad Controlante</t>
  </si>
  <si>
    <t>Domicilio</t>
  </si>
  <si>
    <t>Actividad Principal</t>
  </si>
  <si>
    <t>Participación en capital de la Casa de Bolsa</t>
  </si>
  <si>
    <t>Porcentaje de votos en la Casa de Bolsa</t>
  </si>
  <si>
    <t>Nombre o Razón Social</t>
  </si>
  <si>
    <t>Registro CNV</t>
  </si>
  <si>
    <t>Código Bolsa</t>
  </si>
  <si>
    <t>Dirección oficina principal</t>
  </si>
  <si>
    <t>teléfono</t>
  </si>
  <si>
    <t>E-mail</t>
  </si>
  <si>
    <t>Sitio página Web</t>
  </si>
  <si>
    <t>Domicilio Legal</t>
  </si>
  <si>
    <t>Escritura N° 400</t>
  </si>
  <si>
    <t>Inscripción en el Registro Público</t>
  </si>
  <si>
    <t>Reforma de Estatuto</t>
  </si>
  <si>
    <t>Escritura N° 660</t>
  </si>
  <si>
    <t>Escritura N° 208</t>
  </si>
  <si>
    <t>Escritura N° 173</t>
  </si>
  <si>
    <t>Resolución N° 1145/08</t>
  </si>
  <si>
    <t>Pitiantuta esq. España -  Piso 1</t>
  </si>
  <si>
    <t>Modificación de denominación social - Aumento de capital</t>
  </si>
  <si>
    <t>1.     </t>
  </si>
  <si>
    <t>IDENTIFICACIÓN</t>
  </si>
  <si>
    <t xml:space="preserve">2.      </t>
  </si>
  <si>
    <t>ANTECEDENTES DE CONSTITUCIÓN DE LA SOCIEDAD</t>
  </si>
  <si>
    <t xml:space="preserve">4.      </t>
  </si>
  <si>
    <t>CAPITAL Y PROPIEDAD</t>
  </si>
  <si>
    <t xml:space="preserve">         CUADRO DEL CAPITAL INTEGRADO</t>
  </si>
  <si>
    <t xml:space="preserve">         CUADRO DEL CAPITAL SUSCRIPTO</t>
  </si>
  <si>
    <t>Sociedad Controlada</t>
  </si>
  <si>
    <t>Administración de Fondos</t>
  </si>
  <si>
    <t xml:space="preserve">Auditor Externo Independiente designado </t>
  </si>
  <si>
    <t>Número de Inscripción en el Registro de la CNV</t>
  </si>
  <si>
    <t>Carlos Raúl Espinola Almada</t>
  </si>
  <si>
    <t>Miriam Cristina Harms</t>
  </si>
  <si>
    <t>Matías Espinola Harms</t>
  </si>
  <si>
    <t>Hugo Daniel Rodriguez Ayala</t>
  </si>
  <si>
    <t>INFORMACIÓN GENERAL DE LA ENTIDAD</t>
  </si>
  <si>
    <t>Caja</t>
  </si>
  <si>
    <t>Bancos</t>
  </si>
  <si>
    <t>INGRESOS OPERATIVOS</t>
  </si>
  <si>
    <t xml:space="preserve">1.	 </t>
  </si>
  <si>
    <t xml:space="preserve">2.    </t>
  </si>
  <si>
    <t>INFORMACION BASICA DE LA EMPRESA</t>
  </si>
  <si>
    <t>Naturaleza Jurídica de las Actividades de la Sociedad:</t>
  </si>
  <si>
    <t xml:space="preserve">2.1	</t>
  </si>
  <si>
    <t xml:space="preserve">2.2.	</t>
  </si>
  <si>
    <t>Participación en Otras Empresas:</t>
  </si>
  <si>
    <t xml:space="preserve">3.1.	</t>
  </si>
  <si>
    <t xml:space="preserve">3.	 </t>
  </si>
  <si>
    <t>PRINCIPALES POLITICAS Y PRACTICAS CONTABLES APLICADAS</t>
  </si>
  <si>
    <t xml:space="preserve">3.2.	</t>
  </si>
  <si>
    <t>Criterio de Valuación:</t>
  </si>
  <si>
    <t xml:space="preserve">3.3. </t>
  </si>
  <si>
    <t>Política de Constitución de Previsiones:</t>
  </si>
  <si>
    <t xml:space="preserve">3.4.  </t>
  </si>
  <si>
    <t>Política de Depreciación:</t>
  </si>
  <si>
    <t xml:space="preserve">3.5 </t>
  </si>
  <si>
    <t xml:space="preserve">3.6 </t>
  </si>
  <si>
    <t xml:space="preserve">Flujo de Efectivo  </t>
  </si>
  <si>
    <t xml:space="preserve">3.7 </t>
  </si>
  <si>
    <t>Normas aplicadas para la Consolidación de los Estados Financieros</t>
  </si>
  <si>
    <t xml:space="preserve">3.8  </t>
  </si>
  <si>
    <t>Gastos de Constitución y Organización</t>
  </si>
  <si>
    <t xml:space="preserve">4.  </t>
  </si>
  <si>
    <t>CAMBIO DE POLITICAS Y PROCEDIMIENTOS DE CONTABILIDAD</t>
  </si>
  <si>
    <t>CRITERIOS ESPECIFICOS DE VALUACION</t>
  </si>
  <si>
    <t xml:space="preserve">5. </t>
  </si>
  <si>
    <t>VALUACION EN MONEDA EXTRANJERA</t>
  </si>
  <si>
    <t>POSICION EN MONEDA EXTRANJERA</t>
  </si>
  <si>
    <t>ACTIVOS EN MONEDA EXTRANJERA</t>
  </si>
  <si>
    <t>DIFERENCIA DE CAMBIO EN MONEDA EXTRANJERA</t>
  </si>
  <si>
    <t>DISPONIBILIDADES: El rubro se encuentra compuesto de la siguiente manera:</t>
  </si>
  <si>
    <t>CAJA: Representa las monedas y billetes existentes en la empresa y cuya composición es:</t>
  </si>
  <si>
    <t>7.</t>
  </si>
  <si>
    <t xml:space="preserve">8. </t>
  </si>
  <si>
    <t>9.</t>
  </si>
  <si>
    <t>10.</t>
  </si>
  <si>
    <t>11.</t>
  </si>
  <si>
    <t>6.</t>
  </si>
  <si>
    <t>5.1</t>
  </si>
  <si>
    <t>5.2</t>
  </si>
  <si>
    <t>5.3</t>
  </si>
  <si>
    <t>5.4</t>
  </si>
  <si>
    <t>5.4.1</t>
  </si>
  <si>
    <t>5.4.2</t>
  </si>
  <si>
    <t>5.5</t>
  </si>
  <si>
    <t>5.6</t>
  </si>
  <si>
    <t>5.7</t>
  </si>
  <si>
    <t>5.8</t>
  </si>
  <si>
    <t>5.9</t>
  </si>
  <si>
    <t>5.10</t>
  </si>
  <si>
    <t>5.11</t>
  </si>
  <si>
    <t>5.12</t>
  </si>
  <si>
    <t xml:space="preserve">5.13        </t>
  </si>
  <si>
    <t>5.14</t>
  </si>
  <si>
    <t>5.15</t>
  </si>
  <si>
    <t>5.16</t>
  </si>
  <si>
    <t>5.17</t>
  </si>
  <si>
    <t>5.18</t>
  </si>
  <si>
    <t>5.19</t>
  </si>
  <si>
    <t>5.20</t>
  </si>
  <si>
    <t>5.21</t>
  </si>
  <si>
    <t>5.22</t>
  </si>
  <si>
    <t>5.23</t>
  </si>
  <si>
    <t>INTERESES COBRADOS</t>
  </si>
  <si>
    <t>5.23.1</t>
  </si>
  <si>
    <t>INTERESES PAGADOS</t>
  </si>
  <si>
    <t>5.23.2</t>
  </si>
  <si>
    <t xml:space="preserve">                             </t>
  </si>
  <si>
    <t>EGRESOS EXTRAORDINARIOS</t>
  </si>
  <si>
    <t xml:space="preserve">                               </t>
  </si>
  <si>
    <t>INGRESOS EXTRAORDINARIOS</t>
  </si>
  <si>
    <t>Compromisos Directos:</t>
  </si>
  <si>
    <t>Contingencias Legales:</t>
  </si>
  <si>
    <t>6.1</t>
  </si>
  <si>
    <t>6.2</t>
  </si>
  <si>
    <t>6.3</t>
  </si>
  <si>
    <t>5.2.1</t>
  </si>
  <si>
    <t>5.2.2</t>
  </si>
  <si>
    <t>DEVENTURES</t>
  </si>
  <si>
    <t>Las N° 11 notas que se acompañan forman parte integrante de los Estados Financieros.</t>
  </si>
  <si>
    <t>Títulos Renta Variable</t>
  </si>
  <si>
    <t>MONEDA EXTRANJERA CLASE</t>
  </si>
  <si>
    <t>INVERSIONES</t>
  </si>
  <si>
    <t>Servicios</t>
  </si>
  <si>
    <t>Deudores por Intermediación Moneda Extranjera</t>
  </si>
  <si>
    <t>Deudores por Intermediación Moneda Local</t>
  </si>
  <si>
    <t xml:space="preserve">TIPO </t>
  </si>
  <si>
    <t>SOBREGIROS BANCARIOS</t>
  </si>
  <si>
    <t>DEUDAS FINANCIERAS A CORTO Y LARGO PLAZO</t>
  </si>
  <si>
    <t>Documentos y Cuentas por Cobrar</t>
  </si>
  <si>
    <t>5.13</t>
  </si>
  <si>
    <t>PATRIMONIO</t>
  </si>
  <si>
    <t>RESULTADO CON PERSONAS Y EMPRESAS VINCULADAS</t>
  </si>
  <si>
    <t>PREVISIONES</t>
  </si>
  <si>
    <t>INGRESOS POR INTERESES Y DIVIDENDOS DE CARTERA PROPIA</t>
  </si>
  <si>
    <t>INGRESOS POR OPERACIONES Y SERVICIOS</t>
  </si>
  <si>
    <t>OTROS INGRESOS OPERATIVOS</t>
  </si>
  <si>
    <t>OTROS GASTOS OPERATIVOS</t>
  </si>
  <si>
    <t>OTROS GASTOS OPERATIVOS, DE COMERCIALIZACION  Y DE ADMINISTRACION</t>
  </si>
  <si>
    <t>OTROS GASTOS DE ADMINISTRACION</t>
  </si>
  <si>
    <t>OTROS GASTOS DE COMERCIALIZACION</t>
  </si>
  <si>
    <t>RESULTADOS EXTRAORDINARIOS</t>
  </si>
  <si>
    <t>INFORMACION REFERENTE A CONTINGENCIAS Y COMPROMISOS</t>
  </si>
  <si>
    <t>HECHOS POSTERIORES AL CIERRE DEL EJERCICIO</t>
  </si>
  <si>
    <t>CAMBIOS CONTABLES</t>
  </si>
  <si>
    <t>RESTRICCIONES PARA LA DISTRIBUCION DE UTILIDADES</t>
  </si>
  <si>
    <t>SANCIONES</t>
  </si>
  <si>
    <t>LIMITACION A LA LIBRE DISPONIBILIDAD DE LOS ACTIVOS O DEL PATRIMONIO Y CUALQUIER RESTRICCION AL DERECHO DE PROPIEDAD</t>
  </si>
  <si>
    <t>OTROS PASIVOS CORRIENTES Y NO CORRIENTES</t>
  </si>
  <si>
    <t>SALDOS Y TRANSACCIONES CON PERSONAS Y EMPRESAS RELACIONADAS</t>
  </si>
  <si>
    <t>CARGOS DIFERIDOS</t>
  </si>
  <si>
    <t>INTANGIBLES</t>
  </si>
  <si>
    <t>OTROS ACTIVOS CORRIENTES Y NO CORRIENTES</t>
  </si>
  <si>
    <t>DOCUMENTOS Y CUENTAS POR PAGAR</t>
  </si>
  <si>
    <t>ACREEDORES POR INTERMEDIACION</t>
  </si>
  <si>
    <t>ACREEDORES VARIOS</t>
  </si>
  <si>
    <t>CUENTAS A PAGAR A PERSONAS Y EMPRESAS RELACIONADAS</t>
  </si>
  <si>
    <t>OBLIGACIONES POR CONTRATO DE UNDERWRITING</t>
  </si>
  <si>
    <t>5.24</t>
  </si>
  <si>
    <t>Pitiantuta 485 c/España</t>
  </si>
  <si>
    <t>Asunción - Paraguay</t>
  </si>
  <si>
    <t>CONSIDERACIONES DE LOS ESTADOS FINANCIEROS</t>
  </si>
  <si>
    <t>5.23.3</t>
  </si>
  <si>
    <t>5.25</t>
  </si>
  <si>
    <t>5.26.1</t>
  </si>
  <si>
    <t>5.26.2</t>
  </si>
  <si>
    <t>TOTAL PASIVO Y PATRIMONIO NETO</t>
  </si>
  <si>
    <t>Política de Reconocimiento de Ingresos:</t>
  </si>
  <si>
    <t>Menos: Previsión por menor valor</t>
  </si>
  <si>
    <t>SALDO 31/12/2021</t>
  </si>
  <si>
    <t>ADMINISTRACION DE CARTERA (CORTO Y LARGO PLAZO)</t>
  </si>
  <si>
    <t>5.24.1</t>
  </si>
  <si>
    <t>5.24.2</t>
  </si>
  <si>
    <t>5.24.3</t>
  </si>
  <si>
    <t>5.26</t>
  </si>
  <si>
    <t xml:space="preserve">5.27      </t>
  </si>
  <si>
    <t>5.27.1</t>
  </si>
  <si>
    <t>5.27.2</t>
  </si>
  <si>
    <t>5.27</t>
  </si>
  <si>
    <r>
      <rPr>
        <b/>
        <sz val="10"/>
        <color theme="1"/>
        <rFont val="Outfit"/>
      </rPr>
      <t>1.1.</t>
    </r>
    <r>
      <rPr>
        <sz val="10"/>
        <color theme="1"/>
        <rFont val="Outfit"/>
      </rPr>
      <t xml:space="preserve">    </t>
    </r>
  </si>
  <si>
    <r>
      <rPr>
        <b/>
        <sz val="10"/>
        <color theme="1"/>
        <rFont val="Outfit"/>
      </rPr>
      <t>1.2.</t>
    </r>
    <r>
      <rPr>
        <sz val="10"/>
        <color theme="1"/>
        <rFont val="Outfit"/>
      </rPr>
      <t xml:space="preserve">    </t>
    </r>
  </si>
  <si>
    <r>
      <rPr>
        <b/>
        <sz val="10"/>
        <color theme="1"/>
        <rFont val="Outfit"/>
      </rPr>
      <t>1.3.</t>
    </r>
    <r>
      <rPr>
        <sz val="10"/>
        <color theme="1"/>
        <rFont val="Outfit"/>
      </rPr>
      <t xml:space="preserve">    </t>
    </r>
  </si>
  <si>
    <r>
      <rPr>
        <b/>
        <sz val="10"/>
        <color theme="1"/>
        <rFont val="Outfit"/>
      </rPr>
      <t>1.4. </t>
    </r>
    <r>
      <rPr>
        <sz val="10"/>
        <color theme="1"/>
        <rFont val="Outfit"/>
      </rPr>
      <t xml:space="preserve">   </t>
    </r>
  </si>
  <si>
    <r>
      <rPr>
        <b/>
        <sz val="10"/>
        <color theme="1"/>
        <rFont val="Outfit"/>
      </rPr>
      <t>1.5.</t>
    </r>
    <r>
      <rPr>
        <sz val="10"/>
        <color theme="1"/>
        <rFont val="Outfit"/>
      </rPr>
      <t xml:space="preserve">    </t>
    </r>
  </si>
  <si>
    <r>
      <rPr>
        <b/>
        <sz val="10"/>
        <color theme="1"/>
        <rFont val="Outfit"/>
      </rPr>
      <t>1.6.</t>
    </r>
    <r>
      <rPr>
        <sz val="10"/>
        <color theme="1"/>
        <rFont val="Outfit"/>
      </rPr>
      <t xml:space="preserve">    </t>
    </r>
  </si>
  <si>
    <r>
      <rPr>
        <b/>
        <sz val="10"/>
        <color theme="1"/>
        <rFont val="Outfit"/>
      </rPr>
      <t>1.7.</t>
    </r>
    <r>
      <rPr>
        <sz val="10"/>
        <color theme="1"/>
        <rFont val="Outfit"/>
      </rPr>
      <t xml:space="preserve">    </t>
    </r>
  </si>
  <si>
    <r>
      <rPr>
        <b/>
        <sz val="10"/>
        <color theme="1"/>
        <rFont val="Outfit"/>
      </rPr>
      <t>1.8.</t>
    </r>
    <r>
      <rPr>
        <sz val="10"/>
        <color theme="1"/>
        <rFont val="Outfit"/>
      </rPr>
      <t xml:space="preserve">    </t>
    </r>
  </si>
  <si>
    <r>
      <rPr>
        <b/>
        <sz val="10"/>
        <color theme="1"/>
        <rFont val="Outfit"/>
      </rPr>
      <t>2.1.</t>
    </r>
    <r>
      <rPr>
        <sz val="10"/>
        <color theme="1"/>
        <rFont val="Outfit"/>
      </rPr>
      <t xml:space="preserve">   </t>
    </r>
  </si>
  <si>
    <r>
      <rPr>
        <b/>
        <sz val="10"/>
        <color theme="1"/>
        <rFont val="Outfit"/>
      </rPr>
      <t>2.2.</t>
    </r>
    <r>
      <rPr>
        <sz val="10"/>
        <color theme="1"/>
        <rFont val="Outfit"/>
      </rPr>
      <t xml:space="preserve">   </t>
    </r>
  </si>
  <si>
    <r>
      <rPr>
        <b/>
        <sz val="10"/>
        <color theme="1"/>
        <rFont val="Outfit"/>
      </rPr>
      <t>2.3. </t>
    </r>
    <r>
      <rPr>
        <sz val="10"/>
        <color theme="1"/>
        <rFont val="Outfit"/>
      </rPr>
      <t xml:space="preserve">  </t>
    </r>
  </si>
  <si>
    <r>
      <rPr>
        <b/>
        <sz val="10"/>
        <color theme="1"/>
        <rFont val="Outfit"/>
      </rPr>
      <t>2.4.</t>
    </r>
    <r>
      <rPr>
        <sz val="10"/>
        <color theme="1"/>
        <rFont val="Outfit"/>
      </rPr>
      <t xml:space="preserve">   </t>
    </r>
  </si>
  <si>
    <r>
      <rPr>
        <b/>
        <sz val="10"/>
        <color theme="1"/>
        <rFont val="Outfit"/>
      </rPr>
      <t>2.5.</t>
    </r>
    <r>
      <rPr>
        <sz val="10"/>
        <color theme="1"/>
        <rFont val="Outfit"/>
      </rPr>
      <t xml:space="preserve">   </t>
    </r>
  </si>
  <si>
    <r>
      <rPr>
        <b/>
        <sz val="10"/>
        <color theme="1"/>
        <rFont val="Outfit"/>
      </rPr>
      <t>4.1.</t>
    </r>
    <r>
      <rPr>
        <sz val="10"/>
        <color theme="1"/>
        <rFont val="Outfit"/>
      </rPr>
      <t xml:space="preserve">   Capital Emitido                             </t>
    </r>
  </si>
  <si>
    <r>
      <rPr>
        <b/>
        <sz val="10"/>
        <color theme="1"/>
        <rFont val="Outfit"/>
      </rPr>
      <t>4.2.</t>
    </r>
    <r>
      <rPr>
        <sz val="10"/>
        <color theme="1"/>
        <rFont val="Outfit"/>
      </rPr>
      <t xml:space="preserve">   Capital Suscripto                          </t>
    </r>
  </si>
  <si>
    <r>
      <rPr>
        <b/>
        <sz val="10"/>
        <color theme="1"/>
        <rFont val="Outfit"/>
      </rPr>
      <t>4.3.</t>
    </r>
    <r>
      <rPr>
        <sz val="10"/>
        <color theme="1"/>
        <rFont val="Outfit"/>
      </rPr>
      <t xml:space="preserve">   Capital Integrado                           </t>
    </r>
  </si>
  <si>
    <r>
      <rPr>
        <b/>
        <sz val="10"/>
        <color theme="1"/>
        <rFont val="Outfit"/>
      </rPr>
      <t>4.4.</t>
    </r>
    <r>
      <rPr>
        <sz val="10"/>
        <color theme="1"/>
        <rFont val="Outfit"/>
      </rPr>
      <t xml:space="preserve">   Valor nominal de las acciones       </t>
    </r>
  </si>
  <si>
    <r>
      <rPr>
        <b/>
        <sz val="10"/>
        <color theme="1"/>
        <rFont val="Outfit"/>
      </rPr>
      <t>5.1.</t>
    </r>
    <r>
      <rPr>
        <sz val="10"/>
        <color theme="1"/>
        <rFont val="Outfit"/>
      </rPr>
      <t xml:space="preserve">                     </t>
    </r>
  </si>
  <si>
    <r>
      <rPr>
        <b/>
        <sz val="10"/>
        <color theme="1"/>
        <rFont val="Outfit"/>
      </rPr>
      <t>5.2.</t>
    </r>
    <r>
      <rPr>
        <sz val="10"/>
        <color theme="1"/>
        <rFont val="Outfit"/>
      </rPr>
      <t xml:space="preserve">            </t>
    </r>
  </si>
  <si>
    <t>CARGO</t>
  </si>
  <si>
    <t>NOMBRE Y APELLIDO</t>
  </si>
  <si>
    <t>REPRESENTANTES LEGALES</t>
  </si>
  <si>
    <t>PLANA EJECUTIVA</t>
  </si>
  <si>
    <t>SERIE</t>
  </si>
  <si>
    <t>DESDE</t>
  </si>
  <si>
    <t>HASTA</t>
  </si>
  <si>
    <t>CANTIDAD DE ACCIONES</t>
  </si>
  <si>
    <t>CLASE</t>
  </si>
  <si>
    <t>VOTO</t>
  </si>
  <si>
    <t>MONTO</t>
  </si>
  <si>
    <t>Gasto para desarrollo Web</t>
  </si>
  <si>
    <t>Recaudaciones a depositar</t>
  </si>
  <si>
    <t>CAMBIO CIERRE EJERCICIO AL 31/12/2021</t>
  </si>
  <si>
    <t>SALDO AL CIERRE EJERCICIO EN ₲ AL 31/12/2021</t>
  </si>
  <si>
    <t>Agencia Financiera de Desarrollo</t>
  </si>
  <si>
    <t>LETRAS</t>
  </si>
  <si>
    <r>
      <rPr>
        <b/>
        <sz val="10"/>
        <color theme="1" tint="4.9989318521683403E-2"/>
        <rFont val="Outfit"/>
      </rPr>
      <t>Menos</t>
    </r>
    <r>
      <rPr>
        <b/>
        <i/>
        <sz val="10"/>
        <color theme="1" tint="4.9989318521683403E-2"/>
        <rFont val="Outfit"/>
      </rPr>
      <t>:</t>
    </r>
    <r>
      <rPr>
        <sz val="10"/>
        <color theme="1" tint="4.9989318521683403E-2"/>
        <rFont val="Outfit"/>
      </rPr>
      <t xml:space="preserve"> Previsión por menor valor</t>
    </r>
  </si>
  <si>
    <t xml:space="preserve">Acción de la Bolsa de Valores         </t>
  </si>
  <si>
    <r>
      <rPr>
        <b/>
        <sz val="10"/>
        <color theme="1" tint="4.9989318521683403E-2"/>
        <rFont val="Outfit"/>
      </rPr>
      <t>Menos:</t>
    </r>
    <r>
      <rPr>
        <sz val="10"/>
        <color theme="1" tint="4.9989318521683403E-2"/>
        <rFont val="Outfit"/>
      </rPr>
      <t xml:space="preserve"> Previsión por menor valor</t>
    </r>
  </si>
  <si>
    <t>Contrato  de Garantía</t>
  </si>
  <si>
    <t>01.01.2022</t>
  </si>
  <si>
    <t>BCA – Benitez Codas &amp; Asociados (Corresponsal en Paraguay de KPMG International Cooperative)</t>
  </si>
  <si>
    <t>AE 015</t>
  </si>
  <si>
    <t>AVALON CASA DE BOLSA S.A., al cierre del periodo considerado cuenta con participación en la Bolsa de Valores de Asunción S.A. (BVA) de acuerdo a lo establecido en la Ley Nº 5.810/2017 “Mercado de Valores”.</t>
  </si>
  <si>
    <t>Perdida por Reporto</t>
  </si>
  <si>
    <t>Totales otros activos corrientes</t>
  </si>
  <si>
    <t>INVERSIONES CORRIENTES</t>
  </si>
  <si>
    <t>INVERSIONES NO CORRIENTES</t>
  </si>
  <si>
    <t>Avalon Administradora de Fondos Patrimoniales de Inversión S.A</t>
  </si>
  <si>
    <t>% DE PARTICIPACIÓN DEL CAPITAL INTEGRADO</t>
  </si>
  <si>
    <t>NÚMERO DE ACCIONES</t>
  </si>
  <si>
    <t>% DE PARTICIPACIÓN DEL CAPITAL SUSCRIPTO</t>
  </si>
  <si>
    <t>% DE PARTICIPACIÓN DE LA SOCIEDAD</t>
  </si>
  <si>
    <t>Títulos de Renta Variable</t>
  </si>
  <si>
    <t>Títulos de Renta Fija</t>
  </si>
  <si>
    <t>Títulos en Reporto</t>
  </si>
  <si>
    <t>Membresía Mercado de Divisas</t>
  </si>
  <si>
    <t>Base de preparación de los Estados Financieros:</t>
  </si>
  <si>
    <t xml:space="preserve">Títulos de Renta Fija CDA </t>
  </si>
  <si>
    <t xml:space="preserve">Títulos de Renta Fija  BONO </t>
  </si>
  <si>
    <t>BANCOS: Representa los fondos disponibles en cta., corriente y ahorros a la vista tanto de propias y de clientes, tanto en dólares como en guaraníes:</t>
  </si>
  <si>
    <t>Visión Banco 900483585</t>
  </si>
  <si>
    <t>TIPO DE VÍNCULO</t>
  </si>
  <si>
    <t>Operaciones de Reporto Extrabursátil Guaraníes</t>
  </si>
  <si>
    <t>SALDOS AL 31/12/2021</t>
  </si>
  <si>
    <t>ALTAS</t>
  </si>
  <si>
    <t>BAJAS</t>
  </si>
  <si>
    <t>REVALÚO DEL PERIODO</t>
  </si>
  <si>
    <t>ACUMULADOS AL 31/12/2021</t>
  </si>
  <si>
    <t>ACUMULADO AL CIERRE</t>
  </si>
  <si>
    <t>Muebles y Útiles</t>
  </si>
  <si>
    <t>Membresía Mercado Futuro</t>
  </si>
  <si>
    <t>Garantía Mercado Futuro</t>
  </si>
  <si>
    <t>Retención Impuesto al Valor Agregado</t>
  </si>
  <si>
    <t>Garantía de Alquiler</t>
  </si>
  <si>
    <t>Alquiler Central Telefónica Pagados Por Adelantado</t>
  </si>
  <si>
    <t>PRÉSTAMOS BANCARIOS</t>
  </si>
  <si>
    <t>Reserva de Revaluó</t>
  </si>
  <si>
    <t>Revaluó de acciones al inicio</t>
  </si>
  <si>
    <t>Servicios fibra óptica</t>
  </si>
  <si>
    <t>Servicios De Consultoría</t>
  </si>
  <si>
    <t>Garantías Constituidas:</t>
  </si>
  <si>
    <t>La firma cuenta con la libre disposición de su patrimonio.</t>
  </si>
  <si>
    <t>No Posee sanciones con la Comisión Nacional de Valores u otras entidades fiscalizadoras.</t>
  </si>
  <si>
    <t>Sofía Espinola Harms</t>
  </si>
  <si>
    <t>Darío Anibal Brugiati</t>
  </si>
  <si>
    <t>María Alejandra Achón Giménez</t>
  </si>
  <si>
    <t>Iván Andrea Krauer Carreras</t>
  </si>
  <si>
    <t>Eduardo Apud Martínez</t>
  </si>
  <si>
    <t>VALOR DE COTIZACIÓN</t>
  </si>
  <si>
    <t>SALDO INICIAL</t>
  </si>
  <si>
    <t>TIPO DE RELACIÓN</t>
  </si>
  <si>
    <t>TÍTULOS DE RENTA FIJA</t>
  </si>
  <si>
    <t>TIPO DE TÍTULO</t>
  </si>
  <si>
    <t>CANTIDAD DE TÍTULOS</t>
  </si>
  <si>
    <t>TÍTULOS DE RENTA VARIABLE</t>
  </si>
  <si>
    <t>TÍTULOS EN REPORTO</t>
  </si>
  <si>
    <t>Banco Continental 190084</t>
  </si>
  <si>
    <t>Financiera Ueno</t>
  </si>
  <si>
    <t>Reporto en Moneda Extranjera</t>
  </si>
  <si>
    <t>Financiera Ueno 469796002</t>
  </si>
  <si>
    <t>Retención IDU</t>
  </si>
  <si>
    <t>Retención IRE</t>
  </si>
  <si>
    <t>Intereses Pagados Préstamos</t>
  </si>
  <si>
    <t>XXXl</t>
  </si>
  <si>
    <t>XXXll</t>
  </si>
  <si>
    <t>XXXlll</t>
  </si>
  <si>
    <t>XXXlV</t>
  </si>
  <si>
    <t>XXXI</t>
  </si>
  <si>
    <t>XXXII</t>
  </si>
  <si>
    <t>XXXIII</t>
  </si>
  <si>
    <t>XXXIV</t>
  </si>
  <si>
    <t>Accionisa</t>
  </si>
  <si>
    <t>Rossana Arias</t>
  </si>
  <si>
    <t>Además, al cierre del periodo posee participación como controlantes de Avalon Administradora de Fondos Patrimoniales S.A. con capital de Gs. 9.002.000.000 que representa el 90,02% del capital social de dicha sociedad.</t>
  </si>
  <si>
    <t>Gasto de Constitución</t>
  </si>
  <si>
    <t>Programa en Desarrollo</t>
  </si>
  <si>
    <t>AVALON CASA DE BOLSA</t>
  </si>
  <si>
    <t>Banco Continental Cta Cte N°01-290327-02</t>
  </si>
  <si>
    <t>Otros Pasivos</t>
  </si>
  <si>
    <t>Banco Continental Cta Cte N°01-311650-06</t>
  </si>
  <si>
    <t>--------------------</t>
  </si>
  <si>
    <t>VALOR DE COTIZACION</t>
  </si>
  <si>
    <t>Certificados de Depósito de Ahorro (CDA) - GS</t>
  </si>
  <si>
    <t>CEFISA</t>
  </si>
  <si>
    <t xml:space="preserve"> SALDO INICIAL </t>
  </si>
  <si>
    <t xml:space="preserve"> AUMENTOS </t>
  </si>
  <si>
    <t>SALDO NETO FINAL</t>
  </si>
  <si>
    <t>Equipos de Computación</t>
  </si>
  <si>
    <t>VALORES AL INICIO DEL EJERCICIO</t>
  </si>
  <si>
    <t>REVALUO</t>
  </si>
  <si>
    <t>VALORES AL CIERRE DEL PERÍODO</t>
  </si>
  <si>
    <t>ACUMULADAS AL INICIO
DEL
EJERCICIO</t>
  </si>
  <si>
    <t>REVALUO DEL PERIODO</t>
  </si>
  <si>
    <t>ACUMULADAS AL CIERRE</t>
  </si>
  <si>
    <t>NETO RESULTADO</t>
  </si>
  <si>
    <r>
      <rPr>
        <b/>
        <sz val="10"/>
        <color rgb="FFFFFFFF"/>
        <rFont val="Oufit "/>
      </rPr>
      <t>CUENTAS</t>
    </r>
  </si>
  <si>
    <r>
      <rPr>
        <b/>
        <sz val="10"/>
        <color rgb="FFFFFFFF"/>
        <rFont val="Oufit "/>
      </rPr>
      <t>VALORES DE ORIGEN</t>
    </r>
  </si>
  <si>
    <r>
      <rPr>
        <b/>
        <sz val="10"/>
        <color rgb="FFFFFFFF"/>
        <rFont val="Oufit "/>
      </rPr>
      <t>DEPRECIACIONES</t>
    </r>
  </si>
  <si>
    <t>Gastos de Constitución</t>
  </si>
  <si>
    <t>Canon Anual CNV</t>
  </si>
  <si>
    <t>AVALON ADMINISTRADORA DE FONDOS PATRIMONIALES DE INVERSION</t>
  </si>
  <si>
    <t>Licencia USD</t>
  </si>
  <si>
    <t>Gs.</t>
  </si>
  <si>
    <t>Operaciones a Liquidar Gs</t>
  </si>
  <si>
    <t>Proveedores de Bienes y/o Servicios Gs</t>
  </si>
  <si>
    <t>Proveedores de Bienes y/o Servicios U$S</t>
  </si>
  <si>
    <t>Auditoría Externa U$S</t>
  </si>
  <si>
    <t>Dieta a Directores</t>
  </si>
  <si>
    <t>Seguros Privados al Personal</t>
  </si>
  <si>
    <t>Administración Fondo Mutuo GS</t>
  </si>
  <si>
    <t>Devengamiento Interes CDA Gs</t>
  </si>
  <si>
    <t>Devengamiento Dif de Precio - CDA Gs</t>
  </si>
  <si>
    <t>INGRESOS POR SERVICIOS</t>
  </si>
  <si>
    <t>Aranceles Pagados CNV Gs.</t>
  </si>
  <si>
    <t>Canon Seprelad</t>
  </si>
  <si>
    <t>CDA - Gs</t>
  </si>
  <si>
    <t>CDA Gs - VINCULADAS</t>
  </si>
  <si>
    <t>Egresos por Ajuste de Redondeo</t>
  </si>
  <si>
    <t>Comisiones Servicios de Custodia GS</t>
  </si>
  <si>
    <t>Sueldos y Jornales</t>
  </si>
  <si>
    <t>Aguinaldos</t>
  </si>
  <si>
    <t>Aporte Patronal IPS 16,5%</t>
  </si>
  <si>
    <t>Gratificaciones por desempeño</t>
  </si>
  <si>
    <t>Capacitación y Entrenamiento</t>
  </si>
  <si>
    <t>Auditoría Externa</t>
  </si>
  <si>
    <t>Asesoría Legal</t>
  </si>
  <si>
    <t>Serv. de Seguridad Informatica.</t>
  </si>
  <si>
    <t>Honorarios de Escribanía</t>
  </si>
  <si>
    <t>Servicios Contables</t>
  </si>
  <si>
    <t>Otros Honorarios Profesionales</t>
  </si>
  <si>
    <t>Auditoria Externa GND</t>
  </si>
  <si>
    <t>Papelería,Útiles e Impresos</t>
  </si>
  <si>
    <t>Gastos de Cafetería</t>
  </si>
  <si>
    <t>Otros Gastos Administrativos</t>
  </si>
  <si>
    <t>IVA Costo</t>
  </si>
  <si>
    <t>AUMENTO</t>
  </si>
  <si>
    <t>AMORTIZACIÓN</t>
  </si>
  <si>
    <t xml:space="preserve">3.9  </t>
  </si>
  <si>
    <t>NOTA A LOS ESTADOS FINANCIEROS CONSOLIDADOS</t>
  </si>
  <si>
    <t>3.10</t>
  </si>
  <si>
    <t>Criterio de Consolidación</t>
  </si>
  <si>
    <t>La socideda consolida sus Estados Financieros por el método de participación.</t>
  </si>
  <si>
    <t>CUENTAS POR COBRAR</t>
  </si>
  <si>
    <t>Cupones por cobrar Bonos USD</t>
  </si>
  <si>
    <t>Reportos por Cobrar Bonos USD</t>
  </si>
  <si>
    <t>Operaciones de Reporto Extrabursátil Dólares</t>
  </si>
  <si>
    <t>Cupones por cobrar</t>
  </si>
  <si>
    <t>SALDO 30/09/2022</t>
  </si>
  <si>
    <t>Servicios Personales</t>
  </si>
  <si>
    <t>Otros beneficios al personal</t>
  </si>
  <si>
    <t>KA1956</t>
  </si>
  <si>
    <t>KA1957</t>
  </si>
  <si>
    <t>Programas Informáticos en Desarrollo  Gs</t>
  </si>
  <si>
    <t>Programas Informáticos en Desarrollo  USD</t>
  </si>
  <si>
    <t>Operaciones a Liquidar GS</t>
  </si>
  <si>
    <t>Gastos Pagados por Adelantado - FIX</t>
  </si>
  <si>
    <t xml:space="preserve">        Proveedores de Bienes y/o Servicios Gs</t>
  </si>
  <si>
    <t xml:space="preserve">        Proveedores de Bienes y/o Servicios U$S</t>
  </si>
  <si>
    <t xml:space="preserve">        Auditoría Externa U$S</t>
  </si>
  <si>
    <t>Administración Fondo Mutuo USD</t>
  </si>
  <si>
    <t>Diferencia de Precio en Compra - CDA GS</t>
  </si>
  <si>
    <t>Diferencia de Precio en Venta - CDA GS</t>
  </si>
  <si>
    <t>Aranceles pagados CB Gs</t>
  </si>
  <si>
    <t>Serv. Centralizados</t>
  </si>
  <si>
    <t>Honorarios por Servicios de Calificadora</t>
  </si>
  <si>
    <t>Telefonía - Celular</t>
  </si>
  <si>
    <t>Movilidad y Transporte</t>
  </si>
  <si>
    <t>Alojamiento - Hospedaje</t>
  </si>
  <si>
    <t>Gastos de viaje</t>
  </si>
  <si>
    <t>Diferencia de Precio en Compra  - CDA GS</t>
  </si>
  <si>
    <t>Participación en capital de la Administradora de Fondos</t>
  </si>
  <si>
    <t>Porcentaje de votos en la Administradora de Fondos</t>
  </si>
  <si>
    <t xml:space="preserve">Los Estados Financieros al 31 de diciembre de 2022 serán considerados por la Asamblea General.				</t>
  </si>
  <si>
    <t xml:space="preserve">"La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la modificación de los estatutos sociales por medio de la Escritura Pública N° 173 de fecha 15 de octubre de 2015 e inscripta en los Registros Públicos de Comercio bajo Nº 01 Folio 01 y la modificación parcial del estatuto social por medio de la Escritura Pública N° 66 de fecha 19 de setiembre de 2022 e inscripta en los Registros Públicos de Comercio bajo N° 03 Folio 28."							</t>
  </si>
  <si>
    <t>CAMBIO CIERRE PERIODO AL 31/12/2022</t>
  </si>
  <si>
    <t>SALDO PERIODO EN ₲ AL 31/12/2022</t>
  </si>
  <si>
    <t>TIPO DE CAMBIO AL 31/12/2022</t>
  </si>
  <si>
    <t>MONTO AJUSTADO  AL 31/12/2022</t>
  </si>
  <si>
    <t>TIPO DE CAMBIO AL 31/12/2021</t>
  </si>
  <si>
    <t>MONTO AJUSTADO  AL 31/12/2021</t>
  </si>
  <si>
    <t>SALDO AL 31/12/2022</t>
  </si>
  <si>
    <t>Banco Rio SAECA</t>
  </si>
  <si>
    <t>Crisol y Encarnación SAECA</t>
  </si>
  <si>
    <t>Banco Central del Paraguay</t>
  </si>
  <si>
    <t>Retail Paraguay SA</t>
  </si>
  <si>
    <t>BONOS</t>
  </si>
  <si>
    <t>Cementos Concepción SAE</t>
  </si>
  <si>
    <t>Incade SA</t>
  </si>
  <si>
    <t>Tape Ruvicha SAECA</t>
  </si>
  <si>
    <t>Total Títulos de Renta Fija al 31/12/2022</t>
  </si>
  <si>
    <t>Total títulos Renta Variable al 31/12/2022</t>
  </si>
  <si>
    <t>Banco Basa SA</t>
  </si>
  <si>
    <t>Banco Regional SAECA</t>
  </si>
  <si>
    <t>Total títulos reportados al 31/12/2022</t>
  </si>
  <si>
    <t>Total al 31/12/2022</t>
  </si>
  <si>
    <t>Total títulos permanentes al 31/12/2022</t>
  </si>
  <si>
    <t>Total títulos permanentes al 31/12/2021</t>
  </si>
  <si>
    <t>Totales Inversiones corrientes al 31/12/2022</t>
  </si>
  <si>
    <t>Total Inversiones no Corrientes al 31/12/2022</t>
  </si>
  <si>
    <t>Totales al 31/12/2022</t>
  </si>
  <si>
    <t>Referidores Comerciales</t>
  </si>
  <si>
    <t>Tarjeta de Crédito Empresarial</t>
  </si>
  <si>
    <t>Ivan Krauer</t>
  </si>
  <si>
    <t>Laura Caballero</t>
  </si>
  <si>
    <t>René Ruiz Díaz</t>
  </si>
  <si>
    <t>Directora</t>
  </si>
  <si>
    <t>Gerente</t>
  </si>
  <si>
    <t>SALDO 31/12/2022</t>
  </si>
  <si>
    <t>Bonificación Familiar</t>
  </si>
  <si>
    <t>Donaciones</t>
  </si>
  <si>
    <t>Garantía por la suma total de Gs. 638.000.000 (Guaraníes Seiscientos treinta y ocho millones) con 638 cortes nominales de 1.000.000 (guaraníes un millón), sobre 638 Bonos ISIN PYCEC01F2492 emitido por Instituto de Cementos Concepción S.A.E. (CECON S.A.E.) en fecha 23/11/2021, con fecha de vencimiento el 14/11/2031.</t>
  </si>
  <si>
    <t>Saldo período al 31/12/2022</t>
  </si>
  <si>
    <t>SALDOS AL  31/12/2022</t>
  </si>
  <si>
    <t>SALDOS AL 31/12/2022</t>
  </si>
  <si>
    <t>DA7238</t>
  </si>
  <si>
    <t>BANCO CONTINENTAL S.A.E.C.A.</t>
  </si>
  <si>
    <t>DA7239</t>
  </si>
  <si>
    <t>DA7240</t>
  </si>
  <si>
    <t>DA7237</t>
  </si>
  <si>
    <t>Bonos- GS</t>
  </si>
  <si>
    <t>PYCEC01F2492</t>
  </si>
  <si>
    <t>CEMENTOS CONCEPCIÓN SOCIEDAD ANÓNIMA EMISORA</t>
  </si>
  <si>
    <t>PYICA03F2738</t>
  </si>
  <si>
    <t>Seguro Medico y Reaseguro</t>
  </si>
  <si>
    <t>Recupero de Gasto</t>
  </si>
  <si>
    <t>Referidos comerciales</t>
  </si>
  <si>
    <t>CORRIENTE</t>
  </si>
  <si>
    <t>NO CORRIENTE</t>
  </si>
  <si>
    <t xml:space="preserve">        IVA a Pagar</t>
  </si>
  <si>
    <t>Honorarios Directores</t>
  </si>
  <si>
    <t>Honorarios Síndicos</t>
  </si>
  <si>
    <t>Cargas Sociales</t>
  </si>
  <si>
    <t>IVA a Pagar</t>
  </si>
  <si>
    <t>Recupero de Gastos GS - VINC</t>
  </si>
  <si>
    <t>Recupero de Comisiones Comerciales</t>
  </si>
  <si>
    <t>Bonos Corporativos - Gs</t>
  </si>
  <si>
    <t>Serv. Centralizados (SLA) - VINCULADAS</t>
  </si>
  <si>
    <r>
      <t xml:space="preserve">Dieta a Directores </t>
    </r>
    <r>
      <rPr>
        <b/>
        <sz val="10"/>
        <rFont val="Outfit"/>
      </rPr>
      <t>(*)</t>
    </r>
  </si>
  <si>
    <t>Devengamiento Interes Bonos Corporativos GS</t>
  </si>
  <si>
    <t>Honorarios Extraordinarios</t>
  </si>
  <si>
    <t>ESTADO DE RESULTADOS CONSOLIDADOS CORRESPONDIENTE AL 31 DE DICIEMBRE DE 2022                                                                                                                                                                                PRESENTADO EN FORMA COMPARATIVA CON EL 31 DE DICIEMBRE DE 2021                                                                                                                                (Expresado en Guaraníes)</t>
  </si>
  <si>
    <t>INSTITUTO DE CAPACITACION Y DESARROLLO EMPRESARIAL SA</t>
  </si>
  <si>
    <t>IVA Crédito Fiscal 10%</t>
  </si>
  <si>
    <t>BALANCE GENERAL CONSOLIDADO AL 31/12/2022                                                                                                                                                                                                                                                                                                                                                                                                      PRESENTADO EN FORMA COMPARATIVA CON EL EJERCICIO ANTERIOR CERRADO EL 31/12/2021                                                                                                                                                                                                                                                             (Expresado en Guaraníes)</t>
  </si>
  <si>
    <t>Información al 31 de Diciembre de 2022</t>
  </si>
  <si>
    <t>Escritura N° 66</t>
  </si>
  <si>
    <t>Al 31 de Diciembre de 2022 el Capital Social de la sociedad (de acuerdo al Artículo N° 5 de los estatutos sociales) es de Gs. 100.000.000.000 representado por 1.000.000 de acciones nominativas ordinarias de valor nominal Gs. 100.000 cada una.</t>
  </si>
  <si>
    <t>Fideicomiso de Administración Itacua Bienes y Raíces S.A.</t>
  </si>
  <si>
    <t>Mcal. López N° 3233 e/ Gral. Garay</t>
  </si>
  <si>
    <t>Fideicomiso</t>
  </si>
  <si>
    <t>FIDEICOMISO ITACUA BIENES Y RAICES S.A.</t>
  </si>
  <si>
    <t xml:space="preserve">Los Estados Financieros han sido preparados de acuerdo a las normas establecidas por la Comisión Nacional de Valores y la Norma del Consejo de Contadores Públicos del Paraguay.													</t>
  </si>
  <si>
    <t xml:space="preserve">Los bienes de uso adquiridos por la empresa se encuentran valuados al costo de adquisición más todos los gastos efectuados y que fueron necesarios para su incorporación al patrimonio del ente y puesta en funcionamiento.
A partir del año 2020 los bienes de uso son registrados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							</t>
  </si>
  <si>
    <t xml:space="preserve">Los ingresos son reconocidos de conformidad a las normas de la Comisión Nacional de Valores y la Norma del Consejo de Contadores Públicos del Paraguay y que fueron aplicados por la Alta Dirección en forma uniforme de un ejercicio financiero a otro.							</t>
  </si>
  <si>
    <t>El flujo de efectivo fue elaborado por el método directo, criterio contemplado en las normas mencionadas en el 3.1.</t>
  </si>
  <si>
    <t>La Sociedad prepara y presenta por separado los Estados Financieros consolidados al ser controlante de otra Sociedad conforme a los requerimientos de la Comisión Nacional de Valores y la Norma del Consejo de Contadores Públicos del Paraguay.</t>
  </si>
  <si>
    <t>INFORMACIÓN SOBRE EL EMISOR AL 31/12/2022</t>
  </si>
  <si>
    <t>Bolsa de Valores de Asunción S.A</t>
  </si>
  <si>
    <t>RESULTADO CON VINCULADOS</t>
  </si>
  <si>
    <t>Participación minoritaria Accionista Negocios y Servicios S.A.</t>
  </si>
  <si>
    <t>La Alta Administración de la Sociedad ha modificado y unificado su criterio de devengamiento de valores de renta fija desde Enero 2022, además con respecto al balance consolidado, se ha modificado el criterio y el proceso contable para la consolidación aplicando a partir del año 2022 lo establecido en la NIF 9 emitida por el Consejo de Contadores Públicos del Paraguay, en lo que se establece a partir del párrafo 14 hasta el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</si>
</sst>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9">
    <numFmt numFmtId="6" formatCode="&quot;₲&quot;\ #,##0;[Red]&quot;₲&quot;\ \-#,##0"/>
    <numFmt numFmtId="41" formatCode="_ * #,##0_ ;_ * \-#,##0_ ;_ * &quot;-&quot;_ ;_ @_ "/>
    <numFmt numFmtId="43" formatCode="_ * #,##0.00_ ;_ * \-#,##0.00_ ;_ * &quot;-&quot;??_ ;_ @_ "/>
    <numFmt numFmtId="164" formatCode="_-* #,##0_-;\-* #,##0_-;_-* &quot;-&quot;_-;_-@_-"/>
    <numFmt numFmtId="165" formatCode="_-* #,##0.00\ &quot;€&quot;_-;\-* #,##0.00\ &quot;€&quot;_-;_-* &quot;-&quot;??\ &quot;€&quot;_-;_-@_-"/>
    <numFmt numFmtId="166" formatCode="_-* #,##0.00_-;\-* #,##0.00_-;_-* &quot;-&quot;??_-;_-@_-"/>
    <numFmt numFmtId="167" formatCode="_-* #,##0.00\ _€_-;\-* #,##0.00\ _€_-;_-* &quot;-&quot;??\ _€_-;_-@_-"/>
    <numFmt numFmtId="168" formatCode="_(* #,##0.00_);_(* \(#,##0.00\);_(* &quot;-&quot;??_);_(@_)"/>
    <numFmt numFmtId="169" formatCode="_ * #,##0_ ;_ * \-#,##0_ ;_ * &quot;-&quot;??_ ;_ @_ "/>
    <numFmt numFmtId="170" formatCode="_ &quot;Gs&quot;\ * #,##0_ ;_ &quot;Gs&quot;\ * \-#,##0_ ;_ &quot;Gs&quot;\ * &quot;-&quot;_ ;_ @_ "/>
    <numFmt numFmtId="171" formatCode="_ &quot;Gs&quot;\ * #,##0.00_ ;_ &quot;Gs&quot;\ * \-#,##0.00_ ;_ &quot;Gs&quot;\ * &quot;-&quot;??_ ;_ @_ "/>
    <numFmt numFmtId="172" formatCode="_ * #,##0.00_ ;_ * \-#,##0.00_ ;_ * &quot;-&quot;_ ;_ @_ "/>
    <numFmt numFmtId="173" formatCode="0.0"/>
    <numFmt numFmtId="174" formatCode="#,##0_ ;[Red]\-#,##0\ "/>
    <numFmt numFmtId="175" formatCode="#,##0.00_ ;[Red]\-#,##0.00\ "/>
    <numFmt numFmtId="176" formatCode="_-* #,##0.00_-;\-* #,##0.00_-;_-* \-??_-;_-@_-"/>
    <numFmt numFmtId="177" formatCode="_(* #,##0_);_(* \(#,##0\);_(* &quot;-&quot;??_);_(@_)"/>
    <numFmt numFmtId="178" formatCode="#,##0_ ;\-#,##0\ "/>
    <numFmt numFmtId="179" formatCode="_(* #,##0.00_);_(* \(#,##0.00\);_(* \-??_);_(@_)"/>
    <numFmt numFmtId="180" formatCode="_(* #,##0_);_(* \(#,##0\);_(* \-_);_(@_)"/>
    <numFmt numFmtId="181" formatCode="#,##0&quot; &quot;;&quot;(&quot;#,##0&quot;)&quot;"/>
    <numFmt numFmtId="182" formatCode="#,##0&quot; &quot;;&quot; -&quot;#,##0&quot; &quot;;&quot; - &quot;;@&quot; &quot;"/>
    <numFmt numFmtId="183" formatCode="&quot; &quot;#,##0&quot; &quot;;&quot; -&quot;#,##0&quot; &quot;;&quot; - &quot;;&quot; &quot;@&quot; &quot;"/>
    <numFmt numFmtId="184" formatCode="[$-3C0A]General"/>
    <numFmt numFmtId="185" formatCode="&quot;Gs &quot;#,##0.00&quot; &quot;;&quot;(Gs &quot;#,##0.00&quot;)&quot;"/>
    <numFmt numFmtId="186" formatCode="#,##0.00&quot; &quot;;&quot; -&quot;#,##0.00&quot; &quot;;&quot; -&quot;#&quot; &quot;;@&quot; &quot;"/>
    <numFmt numFmtId="187" formatCode="&quot; &quot;#,##0.00&quot; &quot;;&quot; (&quot;#,##0.00&quot;)&quot;;&quot; -&quot;00&quot; &quot;;&quot; &quot;@&quot; &quot;"/>
    <numFmt numFmtId="188" formatCode="[$G-3C0A]#,##0.00;[Red]&quot;(&quot;[$G-3C0A]#,##0.00&quot;)&quot;"/>
    <numFmt numFmtId="189" formatCode="#,##0.00&quot; &quot;[$€-407];[Red]&quot;-&quot;#,##0.00&quot; &quot;[$€-407]"/>
    <numFmt numFmtId="190" formatCode="_-* #,##0.00\ _P_t_s_-;\-* #,##0.00\ _P_t_s_-;_-* &quot;-&quot;??\ _P_t_s_-;_-@_-"/>
    <numFmt numFmtId="191" formatCode="#,##0.00\ ;&quot; (&quot;#,##0.00\);&quot; -&quot;#\ ;@\ "/>
    <numFmt numFmtId="192" formatCode="_-* #,##0.00\ _P_t_s_-;\-* #,##0.00\ _P_t_s_-;_-* \-??\ _P_t_s_-;_-@_-"/>
    <numFmt numFmtId="193" formatCode="000"/>
    <numFmt numFmtId="194" formatCode="_-* #,##0_-;\-* #,##0_-;_-* &quot;-&quot;??_-;_-@_-"/>
    <numFmt numFmtId="195" formatCode="_(&quot;$&quot;* #,##0.00_);_(&quot;$&quot;* \(#,##0.00\);_(&quot;$&quot;* &quot;-&quot;??_);_(@_)"/>
    <numFmt numFmtId="196" formatCode="[$$-540A]#,##0.00_);\([$$-540A]#,##0.00\)"/>
    <numFmt numFmtId="197" formatCode="_-* #,##0.00\ &quot;Pts&quot;_-;\-* #,##0.00\ &quot;Pts&quot;_-;_-* &quot;-&quot;??\ &quot;Pts&quot;_-;_-@_-"/>
    <numFmt numFmtId="198" formatCode="0.000%"/>
    <numFmt numFmtId="199" formatCode="dd/mm/yyyy;@"/>
    <numFmt numFmtId="200" formatCode="_-* #,##0\ _€_-;\-* #,##0\ _€_-;_-* &quot;-&quot;\ _€_-;_-@_-"/>
    <numFmt numFmtId="201" formatCode="0.0000%"/>
    <numFmt numFmtId="202" formatCode="_-* #,##0\ _€_-;\-* #,##0\ _€_-;_-* &quot;-&quot;??\ _€_-;_-@_-"/>
    <numFmt numFmtId="203" formatCode="#,##0.0000"/>
    <numFmt numFmtId="204" formatCode="_-* #,##0\ &quot;Gs.&quot;_-;\-* #,##0\ &quot;Gs.&quot;_-;_-* &quot;-&quot;\ &quot;Gs.&quot;_-;_-@_-"/>
    <numFmt numFmtId="205" formatCode="_-* #,##0.00\ [$€]_-;\-* #,##0.00\ [$€]_-;_-* &quot;-&quot;??\ [$€]_-;_-@_-"/>
    <numFmt numFmtId="206" formatCode="_-* #,##0.00\ _G_s_._-;\-* #,##0.00\ _G_s_._-;_-* &quot;-&quot;??\ _G_s_._-;_-@_-"/>
    <numFmt numFmtId="207" formatCode="0%_);\(0%\)"/>
    <numFmt numFmtId="208" formatCode="_-* #,##0\ _D_M_-;\-* #,##0\ _D_M_-;_-* &quot;-&quot;\ _D_M_-;_-@_-"/>
    <numFmt numFmtId="209" formatCode="_([$€]* #,##0.00_);_([$€]* \(#,##0.00\);_([$€]* &quot;-&quot;??_);_(@_)"/>
  </numFmts>
  <fonts count="137">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9"/>
      <color theme="1"/>
      <name val="Calibri"/>
      <family val="2"/>
      <scheme val="minor"/>
    </font>
    <font>
      <b/>
      <sz val="9"/>
      <color theme="1"/>
      <name val="Calibri"/>
      <family val="2"/>
      <scheme val="minor"/>
    </font>
    <font>
      <sz val="11"/>
      <color indexed="8"/>
      <name val="Calibri"/>
      <family val="2"/>
    </font>
    <font>
      <sz val="9"/>
      <name val="Segoe UI"/>
      <family val="2"/>
    </font>
    <font>
      <u/>
      <sz val="11"/>
      <color theme="10"/>
      <name val="Calibri"/>
      <family val="2"/>
      <scheme val="minor"/>
    </font>
    <font>
      <b/>
      <sz val="14"/>
      <color theme="1"/>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indexed="8"/>
      <name val="Calibri"/>
      <family val="2"/>
      <charset val="1"/>
    </font>
    <font>
      <sz val="9.5"/>
      <color theme="1"/>
      <name val="Arial"/>
      <family val="2"/>
    </font>
    <font>
      <b/>
      <sz val="9.5"/>
      <color theme="1"/>
      <name val="Arial"/>
      <family val="2"/>
    </font>
    <font>
      <sz val="9.5"/>
      <color rgb="FFFF0000"/>
      <name val="Arial"/>
      <family val="2"/>
    </font>
    <font>
      <b/>
      <u/>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0"/>
      <name val="Times New Roman"/>
      <family val="1"/>
    </font>
    <font>
      <sz val="11"/>
      <color rgb="FF000000"/>
      <name val="Calibri"/>
      <family val="2"/>
      <scheme val="minor"/>
    </font>
    <font>
      <sz val="11"/>
      <color indexed="8"/>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family val="1"/>
    </font>
    <font>
      <sz val="10"/>
      <color indexed="8"/>
      <name val="Arial"/>
      <family val="2"/>
    </font>
    <font>
      <u/>
      <sz val="11"/>
      <color theme="10"/>
      <name val="Calibri"/>
      <family val="2"/>
      <charset val="238"/>
      <scheme val="minor"/>
    </font>
    <font>
      <sz val="11"/>
      <color rgb="FF9C6500"/>
      <name val="Calibri"/>
      <family val="2"/>
      <scheme val="minor"/>
    </font>
    <font>
      <b/>
      <sz val="18"/>
      <color theme="3"/>
      <name val="Cambria"/>
      <family val="2"/>
      <scheme val="major"/>
    </font>
    <font>
      <sz val="10"/>
      <name val="Nimbus Sans L"/>
    </font>
    <font>
      <sz val="9.5"/>
      <color theme="1"/>
      <name val="Outfit"/>
    </font>
    <font>
      <b/>
      <sz val="12"/>
      <color theme="1"/>
      <name val="Outfit"/>
    </font>
    <font>
      <sz val="10"/>
      <color theme="1"/>
      <name val="Outfit"/>
    </font>
    <font>
      <b/>
      <sz val="10"/>
      <color theme="1"/>
      <name val="Outfit"/>
    </font>
    <font>
      <b/>
      <u/>
      <sz val="12"/>
      <color theme="1"/>
      <name val="Outfit"/>
    </font>
    <font>
      <b/>
      <sz val="9.5"/>
      <color theme="1"/>
      <name val="Outfit"/>
    </font>
    <font>
      <b/>
      <u/>
      <sz val="10"/>
      <color theme="1"/>
      <name val="Outfit"/>
    </font>
    <font>
      <b/>
      <u/>
      <sz val="9.5"/>
      <color theme="1"/>
      <name val="Outfit"/>
    </font>
    <font>
      <b/>
      <u/>
      <sz val="10"/>
      <color theme="1"/>
      <name val="Arial"/>
      <family val="2"/>
    </font>
    <font>
      <sz val="10"/>
      <color theme="1"/>
      <name val="Arial"/>
      <family val="2"/>
    </font>
    <font>
      <u/>
      <sz val="10"/>
      <color theme="10"/>
      <name val="Outfit"/>
    </font>
    <font>
      <b/>
      <sz val="10"/>
      <color theme="1"/>
      <name val="Arial"/>
      <family val="2"/>
    </font>
    <font>
      <b/>
      <sz val="9"/>
      <color theme="0"/>
      <name val="Outfit"/>
    </font>
    <font>
      <sz val="9.5"/>
      <name val="Outfit"/>
    </font>
    <font>
      <b/>
      <sz val="9.5"/>
      <name val="Outfit"/>
    </font>
    <font>
      <sz val="9.5"/>
      <color rgb="FFFF0000"/>
      <name val="Outfit"/>
    </font>
    <font>
      <u/>
      <sz val="9.5"/>
      <color theme="1"/>
      <name val="Outfit"/>
    </font>
    <font>
      <b/>
      <sz val="10"/>
      <color theme="0"/>
      <name val="Outfit"/>
    </font>
    <font>
      <b/>
      <sz val="10"/>
      <color theme="1" tint="4.9989318521683403E-2"/>
      <name val="Outfit"/>
    </font>
    <font>
      <sz val="10"/>
      <color theme="1" tint="4.9989318521683403E-2"/>
      <name val="Outfit"/>
    </font>
    <font>
      <sz val="9.5"/>
      <color theme="1" tint="4.9989318521683403E-2"/>
      <name val="Arial"/>
      <family val="2"/>
    </font>
    <font>
      <b/>
      <sz val="9.5"/>
      <color theme="1" tint="4.9989318521683403E-2"/>
      <name val="Arial"/>
      <family val="2"/>
    </font>
    <font>
      <b/>
      <i/>
      <sz val="10"/>
      <color theme="1" tint="4.9989318521683403E-2"/>
      <name val="Outfit"/>
    </font>
    <font>
      <b/>
      <u/>
      <sz val="10"/>
      <color theme="1" tint="4.9989318521683403E-2"/>
      <name val="Outfit"/>
    </font>
    <font>
      <b/>
      <strike/>
      <sz val="10"/>
      <color theme="1" tint="4.9989318521683403E-2"/>
      <name val="Outfit"/>
    </font>
    <font>
      <strike/>
      <sz val="10"/>
      <color theme="1" tint="4.9989318521683403E-2"/>
      <name val="Outfit"/>
    </font>
    <font>
      <i/>
      <sz val="10"/>
      <color theme="1" tint="4.9989318521683403E-2"/>
      <name val="Outfit"/>
    </font>
    <font>
      <b/>
      <sz val="9.5"/>
      <color theme="0"/>
      <name val="Outfit"/>
    </font>
    <font>
      <b/>
      <u/>
      <sz val="10"/>
      <color theme="0"/>
      <name val="Outfit"/>
    </font>
    <font>
      <sz val="10"/>
      <color theme="0"/>
      <name val="Outfit"/>
    </font>
    <font>
      <sz val="10"/>
      <color rgb="FF000000"/>
      <name val="Outfit"/>
    </font>
    <font>
      <b/>
      <sz val="10"/>
      <color theme="0"/>
      <name val="Oufit "/>
    </font>
    <font>
      <b/>
      <sz val="10"/>
      <color rgb="FFFFFFFF"/>
      <name val="Oufit "/>
    </font>
    <font>
      <sz val="10"/>
      <name val="Outfit"/>
    </font>
    <font>
      <b/>
      <sz val="10"/>
      <color rgb="FF000000"/>
      <name val="Outfit"/>
    </font>
    <font>
      <b/>
      <sz val="10"/>
      <name val="Outfit"/>
    </font>
    <font>
      <sz val="18"/>
      <color theme="3"/>
      <name val="Cambria"/>
      <family val="2"/>
      <scheme val="major"/>
    </font>
    <font>
      <sz val="11"/>
      <color indexed="9"/>
      <name val="Calibri"/>
      <family val="2"/>
    </font>
    <font>
      <sz val="11"/>
      <color indexed="17"/>
      <name val="Calibri"/>
      <family val="2"/>
    </font>
    <font>
      <b/>
      <sz val="11"/>
      <color indexed="9"/>
      <name val="Calibri"/>
      <family val="2"/>
    </font>
    <font>
      <sz val="11"/>
      <color indexed="52"/>
      <name val="Calibri"/>
      <family val="2"/>
    </font>
    <font>
      <b/>
      <sz val="12"/>
      <color indexed="9"/>
      <name val="Calibri"/>
      <family val="2"/>
    </font>
    <font>
      <b/>
      <sz val="11"/>
      <color indexed="52"/>
      <name val="Calibri"/>
      <family val="2"/>
    </font>
    <font>
      <b/>
      <sz val="11"/>
      <color indexed="62"/>
      <name val="Calibri"/>
      <family val="2"/>
    </font>
    <font>
      <sz val="11"/>
      <color indexed="62"/>
      <name val="Calibri"/>
      <family val="2"/>
    </font>
    <font>
      <sz val="12"/>
      <color indexed="17"/>
      <name val="Calibri"/>
      <family val="2"/>
    </font>
    <font>
      <b/>
      <sz val="15"/>
      <color indexed="56"/>
      <name val="Calibri"/>
      <family val="2"/>
    </font>
    <font>
      <b/>
      <sz val="11"/>
      <color indexed="56"/>
      <name val="Calibri"/>
      <family val="2"/>
    </font>
    <font>
      <sz val="11"/>
      <color indexed="20"/>
      <name val="Calibri"/>
      <family val="2"/>
    </font>
    <font>
      <sz val="12"/>
      <color indexed="62"/>
      <name val="Calibri"/>
      <family val="2"/>
    </font>
    <font>
      <sz val="12"/>
      <color indexed="52"/>
      <name val="Calibri"/>
      <family val="2"/>
    </font>
    <font>
      <sz val="12"/>
      <color indexed="60"/>
      <name val="Calibri"/>
      <family val="2"/>
    </font>
    <font>
      <b/>
      <sz val="11"/>
      <color indexed="63"/>
      <name val="Calibri"/>
      <family val="2"/>
    </font>
    <font>
      <sz val="11"/>
      <color indexed="10"/>
      <name val="Calibri"/>
      <family val="2"/>
    </font>
    <font>
      <i/>
      <sz val="11"/>
      <color indexed="23"/>
      <name val="Calibri"/>
      <family val="2"/>
    </font>
    <font>
      <b/>
      <sz val="12"/>
      <color indexed="8"/>
      <name val="Calibri"/>
      <family val="2"/>
    </font>
    <font>
      <sz val="12"/>
      <color indexed="10"/>
      <name val="Calibri"/>
      <family val="2"/>
    </font>
    <font>
      <b/>
      <sz val="10"/>
      <name val="Arial"/>
      <family val="2"/>
    </font>
    <font>
      <b/>
      <sz val="13"/>
      <color indexed="56"/>
      <name val="Calibri"/>
      <family val="2"/>
    </font>
    <font>
      <sz val="11"/>
      <color indexed="60"/>
      <name val="Calibri"/>
      <family val="2"/>
    </font>
    <font>
      <b/>
      <sz val="10"/>
      <color indexed="10"/>
      <name val="Arial"/>
      <family val="2"/>
    </font>
    <font>
      <b/>
      <sz val="18"/>
      <color indexed="56"/>
      <name val="Cambria"/>
      <family val="2"/>
    </font>
    <font>
      <b/>
      <sz val="11"/>
      <color indexed="8"/>
      <name val="Calibri"/>
      <family val="2"/>
    </font>
    <font>
      <sz val="10"/>
      <color indexed="64"/>
      <name val="Arial"/>
      <family val="2"/>
    </font>
    <font>
      <sz val="10"/>
      <name val="Courier"/>
      <family val="3"/>
    </font>
    <font>
      <sz val="10"/>
      <name val="MS Sans Serif"/>
      <family val="2"/>
    </font>
    <font>
      <sz val="11"/>
      <color theme="1"/>
      <name val="Arial"/>
      <family val="2"/>
    </font>
    <font>
      <b/>
      <sz val="11"/>
      <color theme="0"/>
      <name val="Outfit"/>
    </font>
    <font>
      <b/>
      <sz val="11"/>
      <color rgb="FF000000"/>
      <name val="Outfit"/>
    </font>
    <font>
      <b/>
      <sz val="10"/>
      <color rgb="FFFF0000"/>
      <name val="Outfit"/>
    </font>
    <font>
      <b/>
      <sz val="9.5"/>
      <color rgb="FFFF0000"/>
      <name val="Arial"/>
      <family val="2"/>
    </font>
  </fonts>
  <fills count="66">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BAD40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7"/>
        <bgColor indexed="41"/>
      </patternFill>
    </fill>
    <fill>
      <patternFill patternType="solid">
        <fgColor indexed="26"/>
        <b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bgColor indexed="26"/>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27"/>
      </patternFill>
    </fill>
    <fill>
      <patternFill patternType="solid">
        <fgColor indexed="22"/>
      </patternFill>
    </fill>
    <fill>
      <patternFill patternType="solid">
        <fgColor indexed="55"/>
        <bgColor indexed="23"/>
      </patternFill>
    </fill>
    <fill>
      <patternFill patternType="solid">
        <fgColor indexed="27"/>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solid">
        <fgColor rgb="FFFFFF00"/>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2782">
    <xf numFmtId="0" fontId="0" fillId="0" borderId="0"/>
    <xf numFmtId="168"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171" fontId="2"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41" fontId="1" fillId="0" borderId="0" applyFont="0" applyFill="0" applyBorder="0" applyAlignment="0" applyProtection="0"/>
    <xf numFmtId="0" fontId="7" fillId="0" borderId="0"/>
    <xf numFmtId="176" fontId="7" fillId="0" borderId="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0" fontId="8" fillId="0" borderId="0"/>
    <xf numFmtId="167" fontId="8"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179" fontId="2" fillId="0" borderId="0" applyFill="0" applyBorder="0" applyAlignment="0" applyProtection="0"/>
    <xf numFmtId="180" fontId="2" fillId="0" borderId="0" applyFill="0" applyBorder="0" applyAlignment="0" applyProtection="0"/>
    <xf numFmtId="0" fontId="3" fillId="0" borderId="0"/>
    <xf numFmtId="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1" fillId="0" borderId="0"/>
    <xf numFmtId="183" fontId="11" fillId="0" borderId="0" applyFont="0" applyFill="0" applyBorder="0" applyAlignment="0" applyProtection="0"/>
    <xf numFmtId="181" fontId="11" fillId="0" borderId="0" applyFont="0" applyBorder="0" applyProtection="0"/>
    <xf numFmtId="185" fontId="11" fillId="0" borderId="0" applyFont="0" applyBorder="0" applyProtection="0"/>
    <xf numFmtId="182" fontId="11" fillId="0" borderId="0" applyFont="0" applyBorder="0" applyProtection="0"/>
    <xf numFmtId="186" fontId="11"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xf>
    <xf numFmtId="0" fontId="12" fillId="0" borderId="0" applyNumberFormat="0" applyBorder="0" applyProtection="0">
      <alignment horizontal="center" textRotation="90"/>
    </xf>
    <xf numFmtId="184" fontId="12" fillId="0" borderId="0" applyBorder="0" applyProtection="0">
      <alignment horizontal="center" textRotation="90"/>
    </xf>
    <xf numFmtId="0" fontId="12" fillId="0" borderId="0" applyNumberFormat="0" applyBorder="0" applyProtection="0">
      <alignment horizontal="center" textRotation="90"/>
    </xf>
    <xf numFmtId="183" fontId="11" fillId="0" borderId="0" applyFont="0" applyBorder="0" applyProtection="0"/>
    <xf numFmtId="187" fontId="11" fillId="0" borderId="0" applyFont="0" applyBorder="0" applyProtection="0"/>
    <xf numFmtId="0" fontId="13" fillId="0" borderId="0" applyNumberFormat="0" applyBorder="0" applyProtection="0"/>
    <xf numFmtId="184" fontId="11" fillId="0" borderId="0" applyFont="0" applyBorder="0" applyProtection="0"/>
    <xf numFmtId="184" fontId="14" fillId="0" borderId="0" applyBorder="0" applyProtection="0"/>
    <xf numFmtId="0" fontId="15" fillId="0" borderId="0" applyNumberFormat="0" applyBorder="0" applyProtection="0"/>
    <xf numFmtId="184" fontId="15" fillId="0" borderId="0" applyBorder="0" applyProtection="0"/>
    <xf numFmtId="0" fontId="15" fillId="0" borderId="0" applyNumberFormat="0" applyBorder="0" applyProtection="0"/>
    <xf numFmtId="188" fontId="15" fillId="0" borderId="0" applyBorder="0" applyProtection="0"/>
    <xf numFmtId="189" fontId="15" fillId="0" borderId="0" applyBorder="0" applyProtection="0"/>
    <xf numFmtId="188" fontId="15" fillId="0" borderId="0" applyBorder="0" applyProtection="0"/>
    <xf numFmtId="190" fontId="2" fillId="0" borderId="0" applyFont="0" applyFill="0" applyBorder="0" applyAlignment="0" applyProtection="0"/>
    <xf numFmtId="43" fontId="1" fillId="0" borderId="0" applyFont="0" applyFill="0" applyBorder="0" applyAlignment="0" applyProtection="0"/>
    <xf numFmtId="190" fontId="2" fillId="0" borderId="0" applyFont="0" applyFill="0" applyBorder="0" applyAlignment="0" applyProtection="0"/>
    <xf numFmtId="0" fontId="1" fillId="0" borderId="0"/>
    <xf numFmtId="0" fontId="1" fillId="0" borderId="0"/>
    <xf numFmtId="0" fontId="1" fillId="0" borderId="0"/>
    <xf numFmtId="41" fontId="2" fillId="0" borderId="0" applyFont="0" applyFill="0" applyBorder="0" applyAlignment="0" applyProtection="0"/>
    <xf numFmtId="9" fontId="2" fillId="0" borderId="0" applyFill="0" applyBorder="0" applyAlignment="0" applyProtection="0"/>
    <xf numFmtId="19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2" fontId="2" fillId="0" borderId="0" applyFill="0" applyBorder="0" applyAlignment="0" applyProtection="0"/>
    <xf numFmtId="193" fontId="2" fillId="0" borderId="0" applyFill="0" applyBorder="0" applyAlignment="0" applyProtection="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192" fontId="2" fillId="0" borderId="0" applyFill="0" applyBorder="0" applyAlignment="0" applyProtection="0"/>
    <xf numFmtId="192"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17" applyNumberFormat="0" applyFill="0" applyAlignment="0" applyProtection="0"/>
    <xf numFmtId="0" fontId="22" fillId="0" borderId="18" applyNumberFormat="0" applyFill="0" applyAlignment="0" applyProtection="0"/>
    <xf numFmtId="0" fontId="23" fillId="0" borderId="19"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8" borderId="20" applyNumberFormat="0" applyAlignment="0" applyProtection="0"/>
    <xf numFmtId="0" fontId="27" fillId="9" borderId="21" applyNumberFormat="0" applyAlignment="0" applyProtection="0"/>
    <xf numFmtId="0" fontId="28" fillId="9" borderId="20" applyNumberFormat="0" applyAlignment="0" applyProtection="0"/>
    <xf numFmtId="0" fontId="29" fillId="0" borderId="22" applyNumberFormat="0" applyFill="0" applyAlignment="0" applyProtection="0"/>
    <xf numFmtId="0" fontId="30" fillId="10" borderId="23" applyNumberFormat="0" applyAlignment="0" applyProtection="0"/>
    <xf numFmtId="0" fontId="31" fillId="0" borderId="0" applyNumberFormat="0" applyFill="0" applyBorder="0" applyAlignment="0" applyProtection="0"/>
    <xf numFmtId="0" fontId="1" fillId="2" borderId="5" applyNumberFormat="0" applyFont="0" applyAlignment="0" applyProtection="0"/>
    <xf numFmtId="0" fontId="32" fillId="0" borderId="0" applyNumberFormat="0" applyFill="0" applyBorder="0" applyAlignment="0" applyProtection="0"/>
    <xf numFmtId="0" fontId="33" fillId="0" borderId="24"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6" fillId="0" borderId="1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xf numFmtId="0" fontId="48" fillId="5" borderId="0" applyNumberFormat="0" applyBorder="0" applyAlignment="0" applyProtection="0"/>
    <xf numFmtId="41" fontId="2" fillId="0" borderId="0" applyFont="0" applyFill="0" applyBorder="0" applyAlignment="0" applyProtection="0"/>
    <xf numFmtId="0" fontId="47" fillId="0" borderId="19"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xf numFmtId="0" fontId="2" fillId="0" borderId="0"/>
    <xf numFmtId="0" fontId="1" fillId="0" borderId="0"/>
    <xf numFmtId="43" fontId="7" fillId="0" borderId="0" applyFont="0" applyFill="0" applyBorder="0" applyAlignment="0" applyProtection="0"/>
    <xf numFmtId="0" fontId="2" fillId="0" borderId="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166" fontId="1" fillId="0" borderId="0" applyFont="0" applyFill="0" applyBorder="0" applyAlignment="0" applyProtection="0"/>
    <xf numFmtId="0" fontId="37" fillId="0" borderId="0"/>
    <xf numFmtId="164" fontId="2" fillId="0" borderId="0" applyFont="0" applyFill="0" applyBorder="0" applyAlignment="0" applyProtection="0"/>
    <xf numFmtId="43" fontId="1" fillId="0" borderId="0" applyFont="0" applyFill="0" applyBorder="0" applyAlignment="0" applyProtection="0"/>
    <xf numFmtId="0" fontId="37"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45" fillId="0" borderId="17"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39" fillId="0" borderId="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5" fontId="40" fillId="0" borderId="0" applyFont="0" applyFill="0" applyBorder="0" applyAlignment="0" applyProtection="0"/>
    <xf numFmtId="0" fontId="2" fillId="0" borderId="0"/>
    <xf numFmtId="0" fontId="1" fillId="0" borderId="0"/>
    <xf numFmtId="0" fontId="41" fillId="0" borderId="0"/>
    <xf numFmtId="9" fontId="2"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0" fontId="2" fillId="0" borderId="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9" fontId="39" fillId="0" borderId="0" applyFont="0" applyFill="0" applyBorder="0" applyAlignment="0" applyProtection="0"/>
    <xf numFmtId="0" fontId="44" fillId="0" borderId="0" applyNumberForma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0" fontId="1" fillId="0" borderId="0"/>
    <xf numFmtId="41" fontId="1" fillId="0" borderId="0" applyFont="0" applyFill="0" applyBorder="0" applyAlignment="0" applyProtection="0"/>
    <xf numFmtId="166" fontId="1" fillId="0" borderId="0" applyFont="0" applyFill="0" applyBorder="0" applyAlignment="0" applyProtection="0"/>
    <xf numFmtId="0" fontId="1" fillId="0" borderId="0"/>
    <xf numFmtId="166"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42" fillId="0" borderId="0" applyNumberFormat="0" applyFill="0" applyBorder="0" applyAlignment="0" applyProtection="0"/>
    <xf numFmtId="0" fontId="49" fillId="6" borderId="0" applyNumberFormat="0" applyBorder="0" applyAlignment="0" applyProtection="0"/>
    <xf numFmtId="41" fontId="1" fillId="0" borderId="0" applyFont="0" applyFill="0" applyBorder="0" applyAlignment="0" applyProtection="0"/>
    <xf numFmtId="0" fontId="50" fillId="7" borderId="0" applyNumberFormat="0" applyBorder="0" applyAlignment="0" applyProtection="0"/>
    <xf numFmtId="0" fontId="51" fillId="8" borderId="20" applyNumberFormat="0" applyAlignment="0" applyProtection="0"/>
    <xf numFmtId="0" fontId="52" fillId="9" borderId="21" applyNumberFormat="0" applyAlignment="0" applyProtection="0"/>
    <xf numFmtId="0" fontId="53" fillId="9" borderId="20" applyNumberFormat="0" applyAlignment="0" applyProtection="0"/>
    <xf numFmtId="0" fontId="54" fillId="0" borderId="22" applyNumberFormat="0" applyFill="0" applyAlignment="0" applyProtection="0"/>
    <xf numFmtId="0" fontId="55" fillId="10" borderId="23" applyNumberFormat="0" applyAlignment="0" applyProtection="0"/>
    <xf numFmtId="0" fontId="56" fillId="0" borderId="0" applyNumberFormat="0" applyFill="0" applyBorder="0" applyAlignment="0" applyProtection="0"/>
    <xf numFmtId="0" fontId="43" fillId="2" borderId="5" applyNumberFormat="0" applyFont="0" applyAlignment="0" applyProtection="0"/>
    <xf numFmtId="0" fontId="57" fillId="0" borderId="0" applyNumberFormat="0" applyFill="0" applyBorder="0" applyAlignment="0" applyProtection="0"/>
    <xf numFmtId="0" fontId="58" fillId="0" borderId="24" applyNumberFormat="0" applyFill="0" applyAlignment="0" applyProtection="0"/>
    <xf numFmtId="0" fontId="59"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59" fillId="34" borderId="0" applyNumberFormat="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9" fontId="43" fillId="0" borderId="0" applyFont="0" applyFill="0" applyBorder="0" applyAlignment="0" applyProtection="0"/>
    <xf numFmtId="196"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0" fontId="60" fillId="0" borderId="0">
      <alignment vertical="top"/>
    </xf>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0" fontId="2" fillId="0" borderId="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96" fontId="1" fillId="0" borderId="0"/>
    <xf numFmtId="0" fontId="1" fillId="0" borderId="0"/>
    <xf numFmtId="43" fontId="1" fillId="0" borderId="0" applyFont="0" applyFill="0" applyBorder="0" applyAlignment="0" applyProtection="0"/>
    <xf numFmtId="0" fontId="1" fillId="0" borderId="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1" fontId="43"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61" fillId="0" borderId="0">
      <alignment vertical="top"/>
    </xf>
    <xf numFmtId="19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96" fontId="1" fillId="0" borderId="0"/>
    <xf numFmtId="0" fontId="1" fillId="0" borderId="0"/>
    <xf numFmtId="0" fontId="43"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1" fillId="0" borderId="0"/>
    <xf numFmtId="0" fontId="1" fillId="0" borderId="0"/>
    <xf numFmtId="167" fontId="2" fillId="0" borderId="0" applyFont="0" applyFill="0" applyBorder="0" applyAlignment="0" applyProtection="0"/>
    <xf numFmtId="0" fontId="63" fillId="7" borderId="0" applyNumberFormat="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197" fontId="2" fillId="0" borderId="0" applyFont="0" applyFill="0" applyBorder="0" applyAlignment="0" applyProtection="0"/>
    <xf numFmtId="166" fontId="38" fillId="0" borderId="0" applyFont="0" applyFill="0" applyBorder="0" applyAlignment="0" applyProtection="0"/>
    <xf numFmtId="0" fontId="65" fillId="0" borderId="0"/>
    <xf numFmtId="41" fontId="1" fillId="0" borderId="0" applyFont="0" applyFill="0" applyBorder="0" applyAlignment="0" applyProtection="0"/>
    <xf numFmtId="0" fontId="37" fillId="0" borderId="0"/>
    <xf numFmtId="0" fontId="64" fillId="0" borderId="0" applyNumberFormat="0" applyFill="0" applyBorder="0" applyAlignment="0" applyProtection="0"/>
    <xf numFmtId="0" fontId="34" fillId="34" borderId="0" applyNumberFormat="0" applyBorder="0" applyAlignment="0" applyProtection="0"/>
    <xf numFmtId="9" fontId="38"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0" fontId="34" fillId="30" borderId="0" applyNumberFormat="0" applyBorder="0" applyAlignment="0" applyProtection="0"/>
    <xf numFmtId="0" fontId="34" fillId="26" borderId="0" applyNumberFormat="0" applyBorder="0" applyAlignment="0" applyProtection="0"/>
    <xf numFmtId="0" fontId="34" fillId="22" borderId="0" applyNumberFormat="0" applyBorder="0" applyAlignment="0" applyProtection="0"/>
    <xf numFmtId="43" fontId="1" fillId="0" borderId="0" applyFont="0" applyFill="0" applyBorder="0" applyAlignment="0" applyProtection="0"/>
    <xf numFmtId="198" fontId="2" fillId="0" borderId="0" applyFont="0" applyFill="0" applyBorder="0" applyAlignment="0" applyProtection="0"/>
    <xf numFmtId="0" fontId="34" fillId="18" borderId="0" applyNumberFormat="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0" fontId="34" fillId="14" borderId="0" applyNumberFormat="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 fillId="0" borderId="0"/>
    <xf numFmtId="41" fontId="43" fillId="0" borderId="0" applyFont="0" applyFill="0" applyBorder="0" applyAlignment="0" applyProtection="0"/>
    <xf numFmtId="196"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0" fontId="1" fillId="0" borderId="0"/>
    <xf numFmtId="43" fontId="1" fillId="0" borderId="0" applyFont="0" applyFill="0" applyBorder="0" applyAlignment="0" applyProtection="0"/>
    <xf numFmtId="43" fontId="43" fillId="0" borderId="0" applyFont="0" applyFill="0" applyBorder="0" applyAlignment="0" applyProtection="0"/>
    <xf numFmtId="9" fontId="43" fillId="0" borderId="0" applyFont="0" applyFill="0" applyBorder="0" applyAlignment="0" applyProtection="0"/>
    <xf numFmtId="0" fontId="1" fillId="0" borderId="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38" fillId="0" borderId="0"/>
    <xf numFmtId="0" fontId="37" fillId="35" borderId="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8" fillId="0" borderId="0" applyFont="0" applyFill="0" applyBorder="0" applyAlignment="0" applyProtection="0"/>
    <xf numFmtId="0" fontId="7" fillId="0" borderId="0"/>
    <xf numFmtId="176" fontId="7" fillId="0" borderId="0" applyFill="0" applyBorder="0" applyAlignment="0" applyProtection="0"/>
    <xf numFmtId="41" fontId="2" fillId="0" borderId="0" applyFill="0" applyBorder="0" applyAlignment="0" applyProtection="0"/>
    <xf numFmtId="0" fontId="2" fillId="0" borderId="0"/>
    <xf numFmtId="0" fontId="2" fillId="0" borderId="0"/>
    <xf numFmtId="167" fontId="2" fillId="0" borderId="0" applyFill="0" applyBorder="0" applyAlignment="0" applyProtection="0"/>
    <xf numFmtId="200" fontId="2" fillId="0" borderId="0" applyFill="0" applyBorder="0" applyAlignment="0" applyProtection="0"/>
    <xf numFmtId="167" fontId="2" fillId="0" borderId="0" applyFill="0" applyBorder="0" applyAlignment="0" applyProtection="0"/>
    <xf numFmtId="0" fontId="2" fillId="0" borderId="0"/>
    <xf numFmtId="167" fontId="2" fillId="0" borderId="0" applyFill="0" applyBorder="0" applyAlignment="0" applyProtection="0"/>
    <xf numFmtId="0" fontId="2" fillId="0" borderId="0"/>
    <xf numFmtId="167"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167" fontId="2" fillId="0" borderId="0" applyFill="0" applyBorder="0" applyAlignment="0" applyProtection="0"/>
    <xf numFmtId="200" fontId="2" fillId="0" borderId="0" applyFill="0" applyBorder="0" applyAlignment="0" applyProtection="0"/>
    <xf numFmtId="167"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8"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8"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0" fontId="102"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0" fontId="2" fillId="0" borderId="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0" borderId="0" applyNumberFormat="0" applyBorder="0" applyAlignment="0" applyProtection="0"/>
    <xf numFmtId="0" fontId="7" fillId="45" borderId="0" applyNumberFormat="0" applyBorder="0" applyAlignment="0" applyProtection="0"/>
    <xf numFmtId="0" fontId="7" fillId="48" borderId="0" applyNumberFormat="0" applyBorder="0" applyAlignment="0" applyProtection="0"/>
    <xf numFmtId="0" fontId="103" fillId="50" borderId="0" applyNumberFormat="0" applyBorder="0" applyAlignment="0" applyProtection="0"/>
    <xf numFmtId="0" fontId="103" fillId="46" borderId="0" applyNumberFormat="0" applyBorder="0" applyAlignment="0" applyProtection="0"/>
    <xf numFmtId="0" fontId="103" fillId="47" borderId="0" applyNumberFormat="0" applyBorder="0" applyAlignment="0" applyProtection="0"/>
    <xf numFmtId="0" fontId="103" fillId="51" borderId="0" applyNumberFormat="0" applyBorder="0" applyAlignment="0" applyProtection="0"/>
    <xf numFmtId="0" fontId="103" fillId="52" borderId="0" applyNumberFormat="0" applyBorder="0" applyAlignment="0" applyProtection="0"/>
    <xf numFmtId="0" fontId="103" fillId="53" borderId="0" applyNumberFormat="0" applyBorder="0" applyAlignment="0" applyProtection="0"/>
    <xf numFmtId="0" fontId="103" fillId="54" borderId="0" applyNumberFormat="0" applyBorder="0" applyAlignment="0" applyProtection="0"/>
    <xf numFmtId="0" fontId="103" fillId="55" borderId="0" applyNumberFormat="0" applyBorder="0" applyAlignment="0" applyProtection="0"/>
    <xf numFmtId="0" fontId="103" fillId="56" borderId="0" applyNumberFormat="0" applyBorder="0" applyAlignment="0" applyProtection="0"/>
    <xf numFmtId="0" fontId="103" fillId="51" borderId="0" applyNumberFormat="0" applyBorder="0" applyAlignment="0" applyProtection="0"/>
    <xf numFmtId="0" fontId="103" fillId="52" borderId="0" applyNumberFormat="0" applyBorder="0" applyAlignment="0" applyProtection="0"/>
    <xf numFmtId="0" fontId="103" fillId="57" borderId="0" applyNumberFormat="0" applyBorder="0" applyAlignment="0" applyProtection="0"/>
    <xf numFmtId="0" fontId="114" fillId="38" borderId="0" applyNumberFormat="0" applyBorder="0" applyAlignment="0" applyProtection="0"/>
    <xf numFmtId="0" fontId="104" fillId="58" borderId="0" applyNumberFormat="0" applyBorder="0" applyAlignment="0" applyProtection="0"/>
    <xf numFmtId="0" fontId="108" fillId="59" borderId="29" applyNumberFormat="0" applyAlignment="0" applyProtection="0"/>
    <xf numFmtId="0" fontId="105" fillId="60" borderId="30" applyNumberFormat="0" applyAlignment="0" applyProtection="0"/>
    <xf numFmtId="0" fontId="106" fillId="0" borderId="31" applyNumberFormat="0" applyFill="0" applyAlignment="0" applyProtection="0"/>
    <xf numFmtId="0" fontId="107" fillId="60" borderId="30" applyNumberFormat="0" applyAlignment="0" applyProtection="0"/>
    <xf numFmtId="0" fontId="107" fillId="60" borderId="3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204" fontId="2" fillId="0" borderId="0" applyFill="0" applyBorder="0" applyAlignment="0" applyProtection="0"/>
    <xf numFmtId="204" fontId="2" fillId="0" borderId="0" applyFill="0" applyBorder="0" applyAlignment="0" applyProtection="0"/>
    <xf numFmtId="0" fontId="109" fillId="0" borderId="0" applyNumberFormat="0" applyFill="0" applyBorder="0" applyAlignment="0" applyProtection="0"/>
    <xf numFmtId="0" fontId="110" fillId="43" borderId="29" applyNumberFormat="0" applyAlignment="0" applyProtection="0"/>
    <xf numFmtId="205" fontId="2" fillId="0" borderId="0" applyFont="0" applyFill="0" applyBorder="0" applyAlignment="0" applyProtection="0"/>
    <xf numFmtId="0" fontId="120" fillId="0" borderId="0" applyNumberFormat="0" applyFill="0" applyBorder="0" applyAlignment="0" applyProtection="0"/>
    <xf numFmtId="0" fontId="111" fillId="58" borderId="0" applyNumberFormat="0" applyBorder="0" applyAlignment="0" applyProtection="0"/>
    <xf numFmtId="0" fontId="111" fillId="58" borderId="0" applyNumberFormat="0" applyBorder="0" applyAlignment="0" applyProtection="0"/>
    <xf numFmtId="14" fontId="123" fillId="61" borderId="32">
      <alignment horizontal="center" vertical="center" wrapText="1"/>
    </xf>
    <xf numFmtId="0" fontId="112" fillId="0" borderId="33" applyNumberFormat="0" applyFill="0" applyAlignment="0" applyProtection="0"/>
    <xf numFmtId="0" fontId="124" fillId="0" borderId="34" applyNumberFormat="0" applyFill="0" applyAlignment="0" applyProtection="0"/>
    <xf numFmtId="0" fontId="113" fillId="0" borderId="35"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5" fillId="43" borderId="29" applyNumberFormat="0" applyAlignment="0" applyProtection="0"/>
    <xf numFmtId="0" fontId="115" fillId="43" borderId="29" applyNumberFormat="0" applyAlignment="0" applyProtection="0"/>
    <xf numFmtId="0" fontId="116" fillId="0" borderId="31" applyNumberFormat="0" applyFill="0" applyAlignment="0" applyProtection="0"/>
    <xf numFmtId="0" fontId="116" fillId="0" borderId="31" applyNumberFormat="0" applyFill="0" applyAlignment="0" applyProtection="0"/>
    <xf numFmtId="179" fontId="2" fillId="0" borderId="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206" fontId="2" fillId="0" borderId="0" applyFont="0" applyFill="0" applyBorder="0" applyAlignment="0" applyProtection="0"/>
    <xf numFmtId="179" fontId="2" fillId="0" borderId="0" applyFill="0" applyBorder="0" applyAlignment="0" applyProtection="0"/>
    <xf numFmtId="0" fontId="117" fillId="49" borderId="0" applyNumberFormat="0" applyBorder="0" applyAlignment="0" applyProtection="0"/>
    <xf numFmtId="0" fontId="63" fillId="7" borderId="0" applyNumberFormat="0" applyBorder="0" applyAlignment="0" applyProtection="0"/>
    <xf numFmtId="0" fontId="125" fillId="62" borderId="0" applyNumberFormat="0" applyBorder="0" applyAlignment="0" applyProtection="0"/>
    <xf numFmtId="0" fontId="117" fillId="49" borderId="0" applyNumberFormat="0" applyBorder="0" applyAlignment="0" applyProtection="0"/>
    <xf numFmtId="0" fontId="7" fillId="0" borderId="0"/>
    <xf numFmtId="0" fontId="2" fillId="0" borderId="0"/>
    <xf numFmtId="192" fontId="2" fillId="0" borderId="0" applyFill="0" applyBorder="0" applyAlignment="0" applyProtection="0"/>
    <xf numFmtId="37" fontId="2" fillId="0" borderId="0"/>
    <xf numFmtId="192" fontId="2" fillId="0" borderId="0" applyFill="0" applyBorder="0" applyAlignment="0" applyProtection="0"/>
    <xf numFmtId="0" fontId="2" fillId="0" borderId="0"/>
    <xf numFmtId="167" fontId="2" fillId="0" borderId="0" applyFont="0" applyFill="0" applyBorder="0" applyAlignment="0" applyProtection="0"/>
    <xf numFmtId="0" fontId="60" fillId="0" borderId="0"/>
    <xf numFmtId="208" fontId="2" fillId="0" borderId="0" applyFont="0" applyFill="0" applyBorder="0" applyAlignment="0" applyProtection="0"/>
    <xf numFmtId="0" fontId="60" fillId="0" borderId="0"/>
    <xf numFmtId="0" fontId="60" fillId="0" borderId="0"/>
    <xf numFmtId="0" fontId="1" fillId="2" borderId="5" applyNumberFormat="0" applyFont="0" applyAlignment="0" applyProtection="0"/>
    <xf numFmtId="0" fontId="2" fillId="44" borderId="36" applyNumberFormat="0" applyAlignment="0" applyProtection="0"/>
    <xf numFmtId="0" fontId="2" fillId="44" borderId="36" applyNumberFormat="0" applyAlignment="0" applyProtection="0"/>
    <xf numFmtId="0" fontId="2" fillId="63" borderId="36" applyNumberFormat="0" applyFont="0" applyAlignment="0" applyProtection="0"/>
    <xf numFmtId="0" fontId="2" fillId="44" borderId="36" applyNumberFormat="0" applyAlignment="0" applyProtection="0"/>
    <xf numFmtId="0" fontId="118" fillId="59" borderId="37" applyNumberFormat="0" applyAlignment="0" applyProtection="0"/>
    <xf numFmtId="207" fontId="2" fillId="0" borderId="0" applyFont="0" applyFill="0" applyBorder="0" applyAlignment="0" applyProtection="0"/>
    <xf numFmtId="207" fontId="2" fillId="0" borderId="0" applyFont="0" applyFill="0" applyBorder="0" applyAlignment="0" applyProtection="0"/>
    <xf numFmtId="9" fontId="2" fillId="0" borderId="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119" fillId="0" borderId="0" applyNumberFormat="0" applyFill="0" applyBorder="0" applyAlignment="0" applyProtection="0"/>
    <xf numFmtId="0" fontId="126" fillId="0" borderId="0" applyFill="0" applyBorder="0" applyProtection="0">
      <alignment horizontal="left" vertical="top"/>
    </xf>
    <xf numFmtId="0" fontId="127" fillId="0" borderId="0" applyNumberFormat="0" applyFill="0" applyBorder="0" applyAlignment="0" applyProtection="0"/>
    <xf numFmtId="0" fontId="121" fillId="0" borderId="38" applyNumberFormat="0" applyFill="0" applyAlignment="0" applyProtection="0"/>
    <xf numFmtId="0" fontId="33" fillId="0" borderId="24" applyNumberFormat="0" applyFill="0" applyAlignment="0" applyProtection="0"/>
    <xf numFmtId="0" fontId="128" fillId="0" borderId="38" applyNumberFormat="0" applyFill="0" applyAlignment="0" applyProtection="0"/>
    <xf numFmtId="0" fontId="121" fillId="0" borderId="38"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2" fillId="0" borderId="0"/>
    <xf numFmtId="179" fontId="2" fillId="0" borderId="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204" fontId="2" fillId="0" borderId="0" applyFill="0" applyBorder="0" applyAlignment="0" applyProtection="0"/>
    <xf numFmtId="204" fontId="2" fillId="0" borderId="0" applyFill="0" applyBorder="0" applyAlignment="0" applyProtection="0"/>
    <xf numFmtId="205" fontId="2" fillId="0" borderId="0" applyFont="0" applyFill="0" applyBorder="0" applyAlignment="0" applyProtection="0"/>
    <xf numFmtId="179"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206" fontId="2" fillId="0" borderId="0" applyFont="0" applyFill="0" applyBorder="0" applyAlignment="0" applyProtection="0"/>
    <xf numFmtId="179" fontId="2" fillId="0" borderId="0" applyFill="0" applyBorder="0" applyAlignment="0" applyProtection="0"/>
    <xf numFmtId="0" fontId="2" fillId="0" borderId="0"/>
    <xf numFmtId="0" fontId="2" fillId="0" borderId="0"/>
    <xf numFmtId="0" fontId="2" fillId="0" borderId="0"/>
    <xf numFmtId="37" fontId="2" fillId="0" borderId="0"/>
    <xf numFmtId="0" fontId="2" fillId="0" borderId="0"/>
    <xf numFmtId="0" fontId="2" fillId="0" borderId="0"/>
    <xf numFmtId="0" fontId="2" fillId="0" borderId="0"/>
    <xf numFmtId="192" fontId="2" fillId="0" borderId="0" applyFill="0" applyBorder="0" applyAlignment="0" applyProtection="0"/>
    <xf numFmtId="0" fontId="1" fillId="2" borderId="5" applyNumberFormat="0" applyFont="0" applyAlignment="0" applyProtection="0"/>
    <xf numFmtId="0" fontId="2" fillId="44" borderId="36" applyNumberFormat="0" applyAlignment="0" applyProtection="0"/>
    <xf numFmtId="0" fontId="2" fillId="44" borderId="36" applyNumberFormat="0" applyAlignment="0" applyProtection="0"/>
    <xf numFmtId="0" fontId="2" fillId="63" borderId="36" applyNumberFormat="0" applyFont="0" applyAlignment="0" applyProtection="0"/>
    <xf numFmtId="0" fontId="2" fillId="44" borderId="36" applyNumberFormat="0" applyAlignment="0" applyProtection="0"/>
    <xf numFmtId="207" fontId="2" fillId="0" borderId="0" applyFont="0" applyFill="0" applyBorder="0" applyAlignment="0" applyProtection="0"/>
    <xf numFmtId="207"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9" fontId="2" fillId="0" borderId="0" applyFill="0" applyBorder="0" applyAlignment="0" applyProtection="0"/>
    <xf numFmtId="179" fontId="2" fillId="0" borderId="0" applyFill="0" applyBorder="0" applyAlignment="0" applyProtection="0"/>
    <xf numFmtId="0" fontId="1" fillId="2" borderId="5" applyNumberFormat="0" applyFont="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ill="0" applyBorder="0" applyAlignment="0" applyProtection="0"/>
    <xf numFmtId="164" fontId="2" fillId="0" borderId="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0" fontId="1" fillId="2" borderId="5" applyNumberFormat="0" applyFont="0" applyAlignment="0" applyProtection="0"/>
    <xf numFmtId="179" fontId="2" fillId="0" borderId="0" applyFill="0" applyBorder="0" applyAlignment="0" applyProtection="0"/>
    <xf numFmtId="179" fontId="2" fillId="0" borderId="0" applyFill="0" applyBorder="0" applyAlignment="0" applyProtection="0"/>
    <xf numFmtId="0" fontId="1" fillId="2" borderId="5" applyNumberFormat="0" applyFont="0" applyAlignment="0" applyProtection="0"/>
    <xf numFmtId="166" fontId="2" fillId="0" borderId="0" applyFont="0" applyFill="0" applyBorder="0" applyAlignment="0" applyProtection="0"/>
    <xf numFmtId="166" fontId="2" fillId="0" borderId="0" applyFont="0" applyFill="0" applyBorder="0" applyAlignment="0" applyProtection="0"/>
    <xf numFmtId="164" fontId="2" fillId="0" borderId="0" applyFill="0" applyBorder="0" applyAlignment="0" applyProtection="0"/>
    <xf numFmtId="164" fontId="2" fillId="0" borderId="0" applyFill="0" applyBorder="0" applyAlignment="0" applyProtection="0"/>
    <xf numFmtId="179" fontId="2" fillId="0" borderId="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0" fontId="1" fillId="2" borderId="5" applyNumberFormat="0" applyFont="0" applyAlignment="0" applyProtection="0"/>
    <xf numFmtId="0" fontId="2" fillId="0" borderId="0"/>
    <xf numFmtId="0" fontId="2" fillId="0" borderId="0"/>
    <xf numFmtId="167" fontId="2" fillId="0" borderId="0" applyFont="0" applyFill="0" applyBorder="0" applyAlignment="0" applyProtection="0"/>
    <xf numFmtId="0" fontId="132" fillId="0" borderId="0"/>
    <xf numFmtId="0" fontId="75" fillId="0" borderId="0"/>
    <xf numFmtId="167" fontId="2" fillId="0" borderId="0" applyFont="0" applyFill="0" applyBorder="0" applyAlignment="0" applyProtection="0"/>
    <xf numFmtId="0" fontId="75" fillId="0" borderId="0"/>
    <xf numFmtId="0" fontId="2" fillId="0" borderId="0"/>
    <xf numFmtId="43" fontId="2" fillId="0" borderId="0" applyFont="0" applyFill="0" applyBorder="0" applyAlignment="0" applyProtection="0"/>
    <xf numFmtId="0" fontId="75" fillId="0" borderId="0"/>
    <xf numFmtId="0" fontId="75" fillId="0" borderId="0"/>
    <xf numFmtId="0" fontId="75" fillId="0" borderId="0"/>
    <xf numFmtId="0" fontId="132" fillId="0" borderId="0"/>
    <xf numFmtId="0" fontId="132" fillId="0" borderId="0"/>
    <xf numFmtId="0" fontId="132" fillId="0" borderId="0"/>
    <xf numFmtId="0" fontId="75" fillId="0" borderId="0"/>
    <xf numFmtId="167" fontId="2" fillId="0" borderId="0" applyFont="0" applyFill="0" applyBorder="0" applyAlignment="0" applyProtection="0"/>
    <xf numFmtId="0" fontId="7" fillId="2" borderId="5" applyNumberFormat="0" applyFont="0" applyAlignment="0" applyProtection="0"/>
    <xf numFmtId="167" fontId="2" fillId="0" borderId="0" applyFont="0" applyFill="0" applyBorder="0" applyAlignment="0" applyProtection="0"/>
    <xf numFmtId="0" fontId="7" fillId="0" borderId="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5" fillId="0" borderId="0"/>
    <xf numFmtId="167" fontId="7" fillId="0" borderId="0" applyFont="0" applyFill="0" applyBorder="0" applyAlignment="0" applyProtection="0"/>
    <xf numFmtId="165" fontId="7" fillId="0" borderId="0" applyFont="0" applyFill="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 fillId="0" borderId="0"/>
    <xf numFmtId="0" fontId="75" fillId="0" borderId="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2" fillId="0" borderId="0" applyFont="0" applyFill="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2" fillId="0" borderId="0" applyFont="0" applyFill="0" applyBorder="0" applyAlignment="0" applyProtection="0"/>
    <xf numFmtId="208"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7" fillId="0" borderId="0" applyFont="0" applyFill="0" applyBorder="0" applyAlignment="0" applyProtection="0"/>
    <xf numFmtId="165" fontId="7" fillId="0" borderId="0" applyFont="0" applyFill="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02" fillId="0" borderId="0" applyNumberFormat="0" applyFill="0" applyBorder="0" applyAlignment="0" applyProtection="0"/>
    <xf numFmtId="37" fontId="130" fillId="0" borderId="0"/>
    <xf numFmtId="167" fontId="1" fillId="0" borderId="0" applyFont="0" applyFill="0" applyBorder="0" applyAlignment="0" applyProtection="0"/>
    <xf numFmtId="0" fontId="129" fillId="0" borderId="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2"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 fillId="0" borderId="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7" fillId="64" borderId="0" applyNumberFormat="0" applyBorder="0" applyAlignment="0" applyProtection="0"/>
    <xf numFmtId="0" fontId="129" fillId="0" borderId="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0" fontId="75" fillId="0" borderId="0"/>
    <xf numFmtId="0" fontId="1" fillId="0" borderId="0"/>
    <xf numFmtId="0" fontId="7" fillId="0" borderId="0"/>
    <xf numFmtId="0" fontId="75" fillId="0" borderId="0"/>
    <xf numFmtId="0" fontId="75" fillId="0" borderId="0"/>
    <xf numFmtId="167" fontId="1" fillId="0" borderId="0" applyFont="0" applyFill="0" applyBorder="0" applyAlignment="0" applyProtection="0"/>
    <xf numFmtId="0" fontId="75" fillId="0" borderId="0"/>
    <xf numFmtId="167" fontId="1" fillId="0" borderId="0" applyFont="0" applyFill="0" applyBorder="0" applyAlignment="0" applyProtection="0"/>
    <xf numFmtId="0" fontId="131"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0" fontId="1" fillId="0" borderId="0"/>
    <xf numFmtId="167" fontId="1" fillId="0" borderId="0" applyFont="0" applyFill="0" applyBorder="0" applyAlignment="0" applyProtection="0"/>
    <xf numFmtId="0" fontId="1" fillId="0" borderId="0"/>
    <xf numFmtId="167" fontId="1" fillId="0" borderId="0" applyFont="0" applyFill="0" applyBorder="0" applyAlignment="0" applyProtection="0"/>
    <xf numFmtId="0" fontId="75" fillId="0" borderId="0"/>
    <xf numFmtId="167" fontId="1" fillId="0" borderId="0" applyFont="0" applyFill="0" applyBorder="0" applyAlignment="0" applyProtection="0"/>
    <xf numFmtId="167" fontId="1" fillId="0" borderId="0" applyFont="0" applyFill="0" applyBorder="0" applyAlignment="0" applyProtection="0"/>
    <xf numFmtId="0" fontId="1" fillId="0" borderId="0"/>
    <xf numFmtId="167" fontId="1" fillId="0" borderId="0" applyFont="0" applyFill="0" applyBorder="0" applyAlignment="0" applyProtection="0"/>
    <xf numFmtId="0" fontId="132" fillId="0" borderId="0"/>
    <xf numFmtId="167" fontId="1" fillId="0" borderId="0" applyFont="0" applyFill="0" applyBorder="0" applyAlignment="0" applyProtection="0"/>
    <xf numFmtId="0" fontId="7" fillId="0" borderId="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7" fillId="0" borderId="0" applyFont="0" applyFill="0" applyBorder="0" applyAlignment="0" applyProtection="0"/>
    <xf numFmtId="165" fontId="7" fillId="0" borderId="0" applyFont="0" applyFill="0" applyBorder="0" applyAlignment="0" applyProtection="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167"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2" borderId="5"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7" fontId="1" fillId="0" borderId="0" applyFont="0" applyFill="0" applyBorder="0" applyAlignment="0" applyProtection="0"/>
    <xf numFmtId="167" fontId="5" fillId="0" borderId="0" applyFont="0" applyFill="0" applyBorder="0" applyAlignment="0" applyProtection="0"/>
    <xf numFmtId="0" fontId="1" fillId="0" borderId="0"/>
    <xf numFmtId="167" fontId="1" fillId="0" borderId="0" applyFont="0" applyFill="0" applyBorder="0" applyAlignment="0" applyProtection="0"/>
    <xf numFmtId="164" fontId="1" fillId="0" borderId="0" applyFont="0" applyFill="0" applyBorder="0" applyAlignment="0" applyProtection="0"/>
    <xf numFmtId="209" fontId="2" fillId="0" borderId="0" applyFont="0" applyFill="0" applyBorder="0" applyAlignment="0" applyProtection="0"/>
    <xf numFmtId="41" fontId="2" fillId="0" borderId="0" applyFont="0" applyFill="0" applyBorder="0" applyAlignment="0" applyProtection="0"/>
    <xf numFmtId="208"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0" fontId="2" fillId="0" borderId="0"/>
    <xf numFmtId="0" fontId="7" fillId="0" borderId="0"/>
    <xf numFmtId="0" fontId="1" fillId="0" borderId="0"/>
    <xf numFmtId="0" fontId="75" fillId="0" borderId="0"/>
    <xf numFmtId="0" fontId="75" fillId="0" borderId="0"/>
    <xf numFmtId="0" fontId="2" fillId="0" borderId="0"/>
    <xf numFmtId="0" fontId="75" fillId="0" borderId="0"/>
    <xf numFmtId="0" fontId="75" fillId="0" borderId="0"/>
    <xf numFmtId="43" fontId="2" fillId="0" borderId="0" applyFont="0" applyFill="0" applyBorder="0" applyAlignment="0" applyProtection="0"/>
    <xf numFmtId="0" fontId="2" fillId="0" borderId="0"/>
    <xf numFmtId="0" fontId="132" fillId="0" borderId="0"/>
    <xf numFmtId="0" fontId="75" fillId="0" borderId="0"/>
    <xf numFmtId="43" fontId="2" fillId="0" borderId="0" applyFont="0" applyFill="0" applyBorder="0" applyAlignment="0" applyProtection="0"/>
    <xf numFmtId="0" fontId="2" fillId="0" borderId="0"/>
    <xf numFmtId="0" fontId="75" fillId="0" borderId="0"/>
    <xf numFmtId="0" fontId="75" fillId="0" borderId="0"/>
    <xf numFmtId="0" fontId="132" fillId="0" borderId="0"/>
    <xf numFmtId="0" fontId="75" fillId="0" borderId="0"/>
    <xf numFmtId="0" fontId="75" fillId="0" borderId="0"/>
    <xf numFmtId="0" fontId="75" fillId="0" borderId="0"/>
    <xf numFmtId="0" fontId="75" fillId="0" borderId="0"/>
    <xf numFmtId="0" fontId="1" fillId="0" borderId="0"/>
    <xf numFmtId="0" fontId="75" fillId="0" borderId="0"/>
    <xf numFmtId="0" fontId="13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32" fillId="0" borderId="0"/>
    <xf numFmtId="0" fontId="75" fillId="0" borderId="0"/>
    <xf numFmtId="0" fontId="132" fillId="0" borderId="0"/>
    <xf numFmtId="0" fontId="75" fillId="0" borderId="0"/>
    <xf numFmtId="0" fontId="132" fillId="0" borderId="0"/>
    <xf numFmtId="0" fontId="75" fillId="0" borderId="0"/>
    <xf numFmtId="0" fontId="75" fillId="0" borderId="0"/>
    <xf numFmtId="0" fontId="75" fillId="0" borderId="0"/>
    <xf numFmtId="0" fontId="132" fillId="0" borderId="0"/>
    <xf numFmtId="0" fontId="75" fillId="0" borderId="0"/>
    <xf numFmtId="0" fontId="75" fillId="0" borderId="0"/>
    <xf numFmtId="0" fontId="75" fillId="0" borderId="0"/>
    <xf numFmtId="0" fontId="75" fillId="0" borderId="0"/>
    <xf numFmtId="0" fontId="75" fillId="0" borderId="0"/>
    <xf numFmtId="0" fontId="132" fillId="0" borderId="0"/>
    <xf numFmtId="0" fontId="75" fillId="0" borderId="0"/>
    <xf numFmtId="0" fontId="75" fillId="0" borderId="0"/>
    <xf numFmtId="0" fontId="75" fillId="0" borderId="0"/>
    <xf numFmtId="0" fontId="75" fillId="0" borderId="0"/>
    <xf numFmtId="0" fontId="132" fillId="0" borderId="0"/>
    <xf numFmtId="0" fontId="75" fillId="0" borderId="0"/>
    <xf numFmtId="0" fontId="75" fillId="0" borderId="0"/>
    <xf numFmtId="0" fontId="132" fillId="0" borderId="0"/>
    <xf numFmtId="0" fontId="132" fillId="0" borderId="0"/>
    <xf numFmtId="0" fontId="75" fillId="0" borderId="0"/>
    <xf numFmtId="0" fontId="75" fillId="0" borderId="0"/>
    <xf numFmtId="0" fontId="75" fillId="0" borderId="0"/>
    <xf numFmtId="0" fontId="75" fillId="0" borderId="0"/>
    <xf numFmtId="0" fontId="75" fillId="0" borderId="0"/>
    <xf numFmtId="0" fontId="75" fillId="0" borderId="0"/>
    <xf numFmtId="0" fontId="132" fillId="0" borderId="0"/>
    <xf numFmtId="0" fontId="132" fillId="0" borderId="0"/>
    <xf numFmtId="0" fontId="75" fillId="0" borderId="0"/>
    <xf numFmtId="0" fontId="75" fillId="0" borderId="0"/>
    <xf numFmtId="0" fontId="132" fillId="0" borderId="0"/>
    <xf numFmtId="0" fontId="2" fillId="0" borderId="0"/>
    <xf numFmtId="0" fontId="75" fillId="0" borderId="0"/>
    <xf numFmtId="0" fontId="75" fillId="0" borderId="0"/>
    <xf numFmtId="0" fontId="75" fillId="0" borderId="0"/>
    <xf numFmtId="0" fontId="132" fillId="0" borderId="0"/>
    <xf numFmtId="0" fontId="75" fillId="0" borderId="0"/>
    <xf numFmtId="0" fontId="2" fillId="0" borderId="0"/>
    <xf numFmtId="0" fontId="132" fillId="0" borderId="0"/>
    <xf numFmtId="0" fontId="75" fillId="0" borderId="0"/>
    <xf numFmtId="0" fontId="75" fillId="0" borderId="0"/>
    <xf numFmtId="0" fontId="75" fillId="0" borderId="0"/>
    <xf numFmtId="0" fontId="75" fillId="0" borderId="0"/>
    <xf numFmtId="0" fontId="75" fillId="0" borderId="0"/>
    <xf numFmtId="0" fontId="75"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3" fillId="0" borderId="0"/>
    <xf numFmtId="200" fontId="2" fillId="0" borderId="0" applyFill="0" applyBorder="0" applyAlignment="0" applyProtection="0"/>
    <xf numFmtId="0" fontId="2" fillId="0" borderId="0"/>
    <xf numFmtId="0" fontId="42" fillId="0" borderId="0" applyNumberFormat="0" applyFill="0" applyBorder="0" applyAlignment="0" applyProtection="0">
      <alignment vertical="top"/>
      <protection locked="0"/>
    </xf>
    <xf numFmtId="167" fontId="2" fillId="0" borderId="0" applyFill="0" applyBorder="0" applyAlignment="0" applyProtection="0"/>
    <xf numFmtId="0" fontId="2" fillId="0" borderId="0" applyNumberFormat="0" applyFont="0" applyFill="0" applyBorder="0" applyAlignment="0" applyProtection="0">
      <alignment vertical="top"/>
    </xf>
    <xf numFmtId="167" fontId="2" fillId="0" borderId="0" applyFill="0" applyBorder="0" applyAlignment="0" applyProtection="0"/>
    <xf numFmtId="0" fontId="2" fillId="0" borderId="0"/>
    <xf numFmtId="0" fontId="1"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44" borderId="44" applyNumberFormat="0" applyAlignment="0" applyProtection="0"/>
    <xf numFmtId="0" fontId="115" fillId="43" borderId="43"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1" fontId="39"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121" fillId="0" borderId="46" applyNumberFormat="0" applyFill="0" applyAlignment="0" applyProtection="0"/>
    <xf numFmtId="43" fontId="43"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3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1"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2" fillId="0" borderId="0" applyFill="0" applyBorder="0" applyAlignment="0" applyProtection="0"/>
    <xf numFmtId="0" fontId="108" fillId="59" borderId="39"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0" fontId="110" fillId="43" borderId="39" applyNumberFormat="0" applyAlignment="0" applyProtection="0"/>
    <xf numFmtId="0" fontId="115" fillId="43" borderId="39" applyNumberFormat="0" applyAlignment="0" applyProtection="0"/>
    <xf numFmtId="0" fontId="115" fillId="43" borderId="39" applyNumberFormat="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2" fillId="44" borderId="40" applyNumberFormat="0" applyAlignment="0" applyProtection="0"/>
    <xf numFmtId="0" fontId="2" fillId="44" borderId="40" applyNumberFormat="0" applyAlignment="0" applyProtection="0"/>
    <xf numFmtId="0" fontId="2" fillId="63" borderId="40" applyNumberFormat="0" applyFont="0" applyAlignment="0" applyProtection="0"/>
    <xf numFmtId="0" fontId="2" fillId="44" borderId="40" applyNumberFormat="0" applyAlignment="0" applyProtection="0"/>
    <xf numFmtId="0" fontId="118" fillId="59" borderId="41" applyNumberFormat="0" applyAlignment="0" applyProtection="0"/>
    <xf numFmtId="0" fontId="121" fillId="0" borderId="42" applyNumberFormat="0" applyFill="0" applyAlignment="0" applyProtection="0"/>
    <xf numFmtId="43" fontId="1" fillId="0" borderId="0" applyFont="0" applyFill="0" applyBorder="0" applyAlignment="0" applyProtection="0"/>
    <xf numFmtId="0" fontId="128" fillId="0" borderId="42" applyNumberFormat="0" applyFill="0" applyAlignment="0" applyProtection="0"/>
    <xf numFmtId="0" fontId="121" fillId="0" borderId="42" applyNumberFormat="0" applyFill="0" applyAlignment="0" applyProtection="0"/>
    <xf numFmtId="0" fontId="2" fillId="44" borderId="40" applyNumberFormat="0" applyAlignment="0" applyProtection="0"/>
    <xf numFmtId="0" fontId="2" fillId="44" borderId="40" applyNumberFormat="0" applyAlignment="0" applyProtection="0"/>
    <xf numFmtId="0" fontId="2" fillId="63" borderId="40" applyNumberFormat="0" applyFont="0" applyAlignment="0" applyProtection="0"/>
    <xf numFmtId="0" fontId="2" fillId="44" borderId="40" applyNumberFormat="0" applyAlignment="0" applyProtection="0"/>
    <xf numFmtId="43" fontId="2" fillId="0" borderId="0" applyFont="0" applyFill="0" applyBorder="0" applyAlignment="0" applyProtection="0"/>
    <xf numFmtId="0" fontId="110" fillId="43" borderId="43" applyNumberFormat="0" applyAlignment="0" applyProtection="0"/>
    <xf numFmtId="0" fontId="118" fillId="59" borderId="45" applyNumberFormat="0" applyAlignment="0" applyProtection="0"/>
    <xf numFmtId="0" fontId="2" fillId="63" borderId="44" applyNumberFormat="0" applyFont="0" applyAlignment="0" applyProtection="0"/>
    <xf numFmtId="0" fontId="2" fillId="44" borderId="44" applyNumberFormat="0" applyAlignment="0" applyProtection="0"/>
    <xf numFmtId="0" fontId="108" fillId="59" borderId="43" applyNumberFormat="0" applyAlignment="0" applyProtection="0"/>
    <xf numFmtId="0" fontId="2" fillId="44" borderId="44" applyNumberFormat="0" applyAlignment="0" applyProtection="0"/>
    <xf numFmtId="0" fontId="2" fillId="44" borderId="44" applyNumberFormat="0" applyAlignment="0" applyProtection="0"/>
    <xf numFmtId="0" fontId="2" fillId="63" borderId="44" applyNumberFormat="0" applyFont="0" applyAlignment="0" applyProtection="0"/>
    <xf numFmtId="0" fontId="115" fillId="43" borderId="43" applyNumberFormat="0" applyAlignment="0" applyProtection="0"/>
    <xf numFmtId="0" fontId="2" fillId="44" borderId="44" applyNumberFormat="0" applyAlignment="0" applyProtection="0"/>
    <xf numFmtId="0" fontId="121" fillId="0" borderId="46" applyNumberFormat="0" applyFill="0" applyAlignment="0" applyProtection="0"/>
    <xf numFmtId="0" fontId="128" fillId="0" borderId="46" applyNumberFormat="0" applyFill="0" applyAlignment="0" applyProtection="0"/>
    <xf numFmtId="0" fontId="2" fillId="44" borderId="44" applyNumberFormat="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8"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38"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8">
    <xf numFmtId="0" fontId="0" fillId="0" borderId="0" xfId="0"/>
    <xf numFmtId="0" fontId="0" fillId="0" borderId="0" xfId="0" applyAlignment="1">
      <alignment horizontal="center"/>
    </xf>
    <xf numFmtId="3" fontId="0" fillId="0" borderId="0" xfId="0" applyNumberFormat="1" applyAlignment="1">
      <alignment horizontal="center"/>
    </xf>
    <xf numFmtId="0" fontId="6" fillId="3" borderId="9" xfId="0"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0" fontId="5" fillId="0" borderId="9" xfId="0" applyFont="1" applyBorder="1"/>
    <xf numFmtId="0" fontId="5" fillId="0" borderId="9" xfId="0" applyFont="1" applyBorder="1" applyAlignment="1">
      <alignment horizontal="center"/>
    </xf>
    <xf numFmtId="3" fontId="5" fillId="0" borderId="9" xfId="0" applyNumberFormat="1" applyFont="1" applyBorder="1" applyAlignment="1">
      <alignment horizontal="center"/>
    </xf>
    <xf numFmtId="10" fontId="5" fillId="0" borderId="9" xfId="0" applyNumberFormat="1" applyFont="1" applyBorder="1" applyAlignment="1">
      <alignment horizontal="center"/>
    </xf>
    <xf numFmtId="0" fontId="17" fillId="0" borderId="0" xfId="0" applyFont="1"/>
    <xf numFmtId="41" fontId="17" fillId="0" borderId="0" xfId="67" applyFont="1"/>
    <xf numFmtId="0" fontId="20" fillId="0" borderId="0" xfId="0" applyFont="1"/>
    <xf numFmtId="0" fontId="35" fillId="0" borderId="0" xfId="0" applyFont="1" applyAlignment="1">
      <alignment horizontal="center"/>
    </xf>
    <xf numFmtId="0" fontId="68" fillId="0" borderId="0" xfId="0" applyFont="1" applyAlignment="1">
      <alignment horizontal="left"/>
    </xf>
    <xf numFmtId="0" fontId="69" fillId="0" borderId="0" xfId="0" applyFont="1" applyAlignment="1">
      <alignment horizontal="center"/>
    </xf>
    <xf numFmtId="0" fontId="69" fillId="0" borderId="0" xfId="0" applyFont="1"/>
    <xf numFmtId="0" fontId="72" fillId="0" borderId="0" xfId="0" applyFont="1"/>
    <xf numFmtId="0" fontId="74" fillId="0" borderId="0" xfId="0" applyFont="1"/>
    <xf numFmtId="0" fontId="68" fillId="0" borderId="0" xfId="0" applyFont="1"/>
    <xf numFmtId="0" fontId="75" fillId="0" borderId="0" xfId="0" applyFont="1"/>
    <xf numFmtId="0" fontId="76" fillId="0" borderId="0" xfId="75" applyFont="1"/>
    <xf numFmtId="14" fontId="68" fillId="0" borderId="0" xfId="0" applyNumberFormat="1" applyFont="1" applyAlignment="1">
      <alignment horizontal="left"/>
    </xf>
    <xf numFmtId="0" fontId="77" fillId="0" borderId="0" xfId="0" applyFont="1"/>
    <xf numFmtId="6" fontId="68" fillId="0" borderId="0" xfId="0" applyNumberFormat="1" applyFont="1"/>
    <xf numFmtId="6" fontId="68" fillId="0" borderId="0" xfId="0" applyNumberFormat="1" applyFont="1" applyAlignment="1">
      <alignment horizontal="right"/>
    </xf>
    <xf numFmtId="0" fontId="68" fillId="0" borderId="0" xfId="0" applyFont="1" applyAlignment="1">
      <alignment horizontal="center"/>
    </xf>
    <xf numFmtId="0" fontId="68" fillId="0" borderId="9" xfId="0" applyFont="1" applyBorder="1" applyAlignment="1">
      <alignment horizontal="center"/>
    </xf>
    <xf numFmtId="3" fontId="68" fillId="0" borderId="9" xfId="0" applyNumberFormat="1" applyFont="1" applyBorder="1" applyAlignment="1">
      <alignment horizontal="center"/>
    </xf>
    <xf numFmtId="3" fontId="68" fillId="0" borderId="9" xfId="0" applyNumberFormat="1" applyFont="1" applyBorder="1" applyAlignment="1">
      <alignment horizontal="right"/>
    </xf>
    <xf numFmtId="3" fontId="69" fillId="0" borderId="9" xfId="0" applyNumberFormat="1" applyFont="1" applyBorder="1"/>
    <xf numFmtId="0" fontId="69" fillId="0" borderId="9" xfId="0" applyFont="1" applyBorder="1"/>
    <xf numFmtId="3" fontId="69" fillId="0" borderId="9" xfId="0" applyNumberFormat="1" applyFont="1" applyBorder="1" applyAlignment="1">
      <alignment horizontal="right"/>
    </xf>
    <xf numFmtId="10" fontId="69" fillId="0" borderId="9" xfId="0" applyNumberFormat="1" applyFont="1" applyBorder="1" applyAlignment="1">
      <alignment horizontal="center"/>
    </xf>
    <xf numFmtId="3" fontId="68" fillId="0" borderId="0" xfId="0" applyNumberFormat="1" applyFont="1" applyAlignment="1">
      <alignment horizontal="center"/>
    </xf>
    <xf numFmtId="3" fontId="68" fillId="0" borderId="0" xfId="0" applyNumberFormat="1" applyFont="1" applyAlignment="1">
      <alignment horizontal="right"/>
    </xf>
    <xf numFmtId="0" fontId="72" fillId="0" borderId="0" xfId="0" applyFont="1" applyAlignment="1">
      <alignment horizontal="center"/>
    </xf>
    <xf numFmtId="10" fontId="68" fillId="0" borderId="0" xfId="0" applyNumberFormat="1" applyFont="1"/>
    <xf numFmtId="0" fontId="77" fillId="0" borderId="0" xfId="0" applyFont="1" applyAlignment="1">
      <alignment horizontal="center"/>
    </xf>
    <xf numFmtId="0" fontId="42" fillId="0" borderId="0" xfId="75" applyFont="1"/>
    <xf numFmtId="0" fontId="75" fillId="0" borderId="0" xfId="0" applyFont="1" applyAlignment="1">
      <alignment horizontal="left"/>
    </xf>
    <xf numFmtId="0" fontId="78" fillId="36" borderId="9" xfId="0" applyFont="1" applyFill="1" applyBorder="1" applyAlignment="1">
      <alignment horizontal="center" vertical="center" wrapText="1"/>
    </xf>
    <xf numFmtId="0" fontId="66" fillId="0" borderId="3" xfId="0" applyFont="1" applyBorder="1"/>
    <xf numFmtId="0" fontId="71" fillId="0" borderId="3" xfId="0" applyFont="1" applyBorder="1" applyAlignment="1">
      <alignment horizontal="center"/>
    </xf>
    <xf numFmtId="3" fontId="69" fillId="0" borderId="1" xfId="0" applyNumberFormat="1" applyFont="1" applyBorder="1"/>
    <xf numFmtId="0" fontId="69" fillId="0" borderId="1" xfId="0" applyFont="1" applyBorder="1" applyAlignment="1">
      <alignment horizontal="center"/>
    </xf>
    <xf numFmtId="0" fontId="71" fillId="0" borderId="3" xfId="0" applyFont="1" applyBorder="1"/>
    <xf numFmtId="0" fontId="66" fillId="0" borderId="3" xfId="0" applyFont="1" applyBorder="1" applyAlignment="1">
      <alignment horizontal="left" vertical="center" wrapText="1"/>
    </xf>
    <xf numFmtId="0" fontId="71" fillId="0" borderId="3" xfId="0" applyFont="1" applyBorder="1" applyAlignment="1">
      <alignment horizontal="center" vertical="center" wrapText="1"/>
    </xf>
    <xf numFmtId="0" fontId="71" fillId="0" borderId="16" xfId="0" applyFont="1" applyBorder="1"/>
    <xf numFmtId="0" fontId="71" fillId="0" borderId="16" xfId="0" applyFont="1" applyBorder="1" applyAlignment="1">
      <alignment horizontal="center"/>
    </xf>
    <xf numFmtId="0" fontId="83" fillId="36" borderId="9" xfId="0" applyFont="1" applyFill="1" applyBorder="1" applyAlignment="1">
      <alignment horizontal="center" vertical="center" wrapText="1"/>
    </xf>
    <xf numFmtId="0" fontId="66" fillId="0" borderId="3" xfId="0" quotePrefix="1" applyFont="1" applyBorder="1"/>
    <xf numFmtId="174" fontId="84" fillId="0" borderId="9" xfId="0" applyNumberFormat="1" applyFont="1" applyBorder="1" applyAlignment="1">
      <alignment horizontal="right" vertical="top" wrapText="1"/>
    </xf>
    <xf numFmtId="174" fontId="85" fillId="0" borderId="9" xfId="0" applyNumberFormat="1" applyFont="1" applyBorder="1" applyAlignment="1">
      <alignment horizontal="right" vertical="top" wrapText="1"/>
    </xf>
    <xf numFmtId="178" fontId="85" fillId="0" borderId="9" xfId="0" applyNumberFormat="1" applyFont="1" applyBorder="1" applyAlignment="1">
      <alignment horizontal="right" vertical="top" wrapText="1"/>
    </xf>
    <xf numFmtId="174" fontId="84" fillId="0" borderId="9" xfId="3" applyNumberFormat="1" applyFont="1" applyFill="1" applyBorder="1" applyAlignment="1">
      <alignment horizontal="right" vertical="top" wrapText="1"/>
    </xf>
    <xf numFmtId="3" fontId="84" fillId="0" borderId="9" xfId="0" applyNumberFormat="1" applyFont="1" applyBorder="1" applyAlignment="1">
      <alignment horizontal="right"/>
    </xf>
    <xf numFmtId="3" fontId="85" fillId="0" borderId="9" xfId="0" applyNumberFormat="1" applyFont="1" applyBorder="1" applyAlignment="1">
      <alignment horizontal="right"/>
    </xf>
    <xf numFmtId="3" fontId="85" fillId="0" borderId="14" xfId="0" applyNumberFormat="1" applyFont="1" applyBorder="1" applyAlignment="1">
      <alignment horizontal="right" vertical="top" wrapText="1"/>
    </xf>
    <xf numFmtId="3" fontId="84" fillId="0" borderId="1" xfId="0" applyNumberFormat="1" applyFont="1" applyBorder="1" applyAlignment="1">
      <alignment horizontal="right" vertical="top" wrapText="1"/>
    </xf>
    <xf numFmtId="3" fontId="85" fillId="0" borderId="9" xfId="0" applyNumberFormat="1" applyFont="1" applyBorder="1" applyAlignment="1">
      <alignment horizontal="right" vertical="center" wrapText="1"/>
    </xf>
    <xf numFmtId="174" fontId="85" fillId="0" borderId="9" xfId="3" applyNumberFormat="1" applyFont="1" applyFill="1" applyBorder="1" applyAlignment="1">
      <alignment horizontal="right" vertical="center" wrapText="1"/>
    </xf>
    <xf numFmtId="169" fontId="85" fillId="0" borderId="9" xfId="3" applyNumberFormat="1" applyFont="1" applyFill="1" applyBorder="1" applyAlignment="1">
      <alignment horizontal="center" vertical="center" wrapText="1"/>
    </xf>
    <xf numFmtId="174" fontId="85" fillId="0" borderId="9" xfId="0" applyNumberFormat="1" applyFont="1" applyBorder="1" applyAlignment="1">
      <alignment horizontal="right"/>
    </xf>
    <xf numFmtId="3" fontId="84" fillId="0" borderId="9" xfId="0" applyNumberFormat="1" applyFont="1" applyBorder="1" applyAlignment="1">
      <alignment horizontal="right" vertical="top" wrapText="1"/>
    </xf>
    <xf numFmtId="169" fontId="84" fillId="0" borderId="9" xfId="3" applyNumberFormat="1" applyFont="1" applyFill="1" applyBorder="1" applyAlignment="1">
      <alignment horizontal="center" vertical="top" wrapText="1"/>
    </xf>
    <xf numFmtId="0" fontId="85" fillId="0" borderId="0" xfId="0" applyFont="1"/>
    <xf numFmtId="174" fontId="85" fillId="0" borderId="9" xfId="0" applyNumberFormat="1" applyFont="1" applyBorder="1" applyAlignment="1">
      <alignment horizontal="right" vertical="center" wrapText="1"/>
    </xf>
    <xf numFmtId="0" fontId="85" fillId="0" borderId="0" xfId="0" applyFont="1" applyAlignment="1">
      <alignment horizontal="left"/>
    </xf>
    <xf numFmtId="0" fontId="84" fillId="0" borderId="0" xfId="0" applyFont="1" applyAlignment="1">
      <alignment horizontal="center"/>
    </xf>
    <xf numFmtId="0" fontId="85" fillId="0" borderId="0" xfId="0" applyFont="1" applyAlignment="1">
      <alignment vertical="center"/>
    </xf>
    <xf numFmtId="0" fontId="84" fillId="0" borderId="0" xfId="0" applyFont="1"/>
    <xf numFmtId="0" fontId="84" fillId="0" borderId="0" xfId="0" applyFont="1" applyAlignment="1">
      <alignment vertical="center" wrapText="1"/>
    </xf>
    <xf numFmtId="0" fontId="84" fillId="0" borderId="0" xfId="0" applyFont="1" applyAlignment="1">
      <alignment wrapText="1"/>
    </xf>
    <xf numFmtId="0" fontId="84" fillId="0" borderId="0" xfId="0" applyFont="1" applyAlignment="1">
      <alignment vertical="center"/>
    </xf>
    <xf numFmtId="174" fontId="84" fillId="0" borderId="0" xfId="0" applyNumberFormat="1" applyFont="1" applyAlignment="1">
      <alignment vertical="center"/>
    </xf>
    <xf numFmtId="174" fontId="85" fillId="0" borderId="0" xfId="0" applyNumberFormat="1" applyFont="1"/>
    <xf numFmtId="174" fontId="85" fillId="0" borderId="0" xfId="0" applyNumberFormat="1" applyFont="1" applyAlignment="1">
      <alignment horizontal="left"/>
    </xf>
    <xf numFmtId="4" fontId="85" fillId="0" borderId="9" xfId="0" applyNumberFormat="1" applyFont="1" applyBorder="1" applyAlignment="1">
      <alignment horizontal="center" vertical="center" wrapText="1"/>
    </xf>
    <xf numFmtId="0" fontId="84" fillId="0" borderId="0" xfId="0" applyFont="1" applyAlignment="1">
      <alignment horizontal="left" vertical="center"/>
    </xf>
    <xf numFmtId="0" fontId="84" fillId="0" borderId="9" xfId="0" applyFont="1" applyBorder="1" applyAlignment="1">
      <alignment vertical="top" wrapText="1"/>
    </xf>
    <xf numFmtId="174" fontId="84" fillId="0" borderId="9" xfId="0" applyNumberFormat="1" applyFont="1" applyBorder="1" applyAlignment="1">
      <alignment vertical="top" wrapText="1"/>
    </xf>
    <xf numFmtId="0" fontId="85" fillId="0" borderId="9" xfId="0" applyFont="1" applyBorder="1" applyAlignment="1">
      <alignment horizontal="center" vertical="top" wrapText="1"/>
    </xf>
    <xf numFmtId="4" fontId="85" fillId="0" borderId="9" xfId="1" applyNumberFormat="1" applyFont="1" applyFill="1" applyBorder="1" applyAlignment="1">
      <alignment horizontal="right" vertical="top" wrapText="1"/>
    </xf>
    <xf numFmtId="175" fontId="85" fillId="0" borderId="9" xfId="0" applyNumberFormat="1" applyFont="1" applyBorder="1" applyAlignment="1">
      <alignment horizontal="right" vertical="top" wrapText="1"/>
    </xf>
    <xf numFmtId="174" fontId="85" fillId="0" borderId="9" xfId="1" applyNumberFormat="1" applyFont="1" applyFill="1" applyBorder="1" applyAlignment="1">
      <alignment vertical="top" wrapText="1"/>
    </xf>
    <xf numFmtId="4" fontId="85" fillId="0" borderId="9" xfId="0" applyNumberFormat="1" applyFont="1" applyBorder="1" applyAlignment="1">
      <alignment horizontal="right" vertical="top" wrapText="1"/>
    </xf>
    <xf numFmtId="4" fontId="85" fillId="0" borderId="0" xfId="0" applyNumberFormat="1" applyFont="1"/>
    <xf numFmtId="3" fontId="85" fillId="0" borderId="0" xfId="0" applyNumberFormat="1" applyFont="1"/>
    <xf numFmtId="174" fontId="85" fillId="0" borderId="9" xfId="0" applyNumberFormat="1" applyFont="1" applyBorder="1" applyAlignment="1">
      <alignment vertical="top" wrapText="1"/>
    </xf>
    <xf numFmtId="0" fontId="85" fillId="0" borderId="9" xfId="0" applyFont="1" applyBorder="1" applyAlignment="1">
      <alignment horizontal="center" vertical="center" wrapText="1"/>
    </xf>
    <xf numFmtId="175" fontId="85" fillId="0" borderId="9" xfId="0" applyNumberFormat="1" applyFont="1" applyBorder="1" applyAlignment="1">
      <alignment vertical="top" wrapText="1"/>
    </xf>
    <xf numFmtId="0" fontId="84" fillId="0" borderId="0" xfId="0" applyFont="1" applyAlignment="1">
      <alignment vertical="top" wrapText="1"/>
    </xf>
    <xf numFmtId="0" fontId="85" fillId="0" borderId="9" xfId="0" applyFont="1" applyBorder="1" applyAlignment="1">
      <alignment horizontal="left" vertical="top" wrapText="1"/>
    </xf>
    <xf numFmtId="175" fontId="84" fillId="0" borderId="9" xfId="0" applyNumberFormat="1" applyFont="1" applyBorder="1" applyAlignment="1">
      <alignment vertical="top" wrapText="1"/>
    </xf>
    <xf numFmtId="172" fontId="85" fillId="0" borderId="0" xfId="67" applyNumberFormat="1" applyFont="1" applyFill="1"/>
    <xf numFmtId="0" fontId="84" fillId="0" borderId="9" xfId="0" applyFont="1" applyBorder="1" applyAlignment="1">
      <alignment horizontal="center" vertical="top" wrapText="1"/>
    </xf>
    <xf numFmtId="4" fontId="84" fillId="0" borderId="9" xfId="0" applyNumberFormat="1" applyFont="1" applyBorder="1" applyAlignment="1">
      <alignment horizontal="right" vertical="top" wrapText="1"/>
    </xf>
    <xf numFmtId="175" fontId="84" fillId="0" borderId="9" xfId="0" applyNumberFormat="1" applyFont="1" applyBorder="1" applyAlignment="1">
      <alignment horizontal="right" vertical="top" wrapText="1"/>
    </xf>
    <xf numFmtId="43" fontId="85" fillId="0" borderId="0" xfId="0" applyNumberFormat="1" applyFont="1"/>
    <xf numFmtId="0" fontId="88" fillId="0" borderId="0" xfId="0" applyFont="1" applyAlignment="1">
      <alignment horizontal="justify" vertical="top" wrapText="1"/>
    </xf>
    <xf numFmtId="0" fontId="88" fillId="0" borderId="0" xfId="0" applyFont="1" applyAlignment="1">
      <alignment horizontal="center" vertical="top" wrapText="1"/>
    </xf>
    <xf numFmtId="4" fontId="88" fillId="0" borderId="0" xfId="0" applyNumberFormat="1" applyFont="1" applyAlignment="1">
      <alignment horizontal="right" vertical="top" wrapText="1"/>
    </xf>
    <xf numFmtId="174" fontId="88" fillId="0" borderId="0" xfId="0" applyNumberFormat="1" applyFont="1" applyAlignment="1">
      <alignment horizontal="right" vertical="top" wrapText="1"/>
    </xf>
    <xf numFmtId="174" fontId="88" fillId="0" borderId="0" xfId="0" applyNumberFormat="1" applyFont="1" applyAlignment="1">
      <alignment vertical="top" wrapText="1"/>
    </xf>
    <xf numFmtId="3" fontId="88" fillId="0" borderId="0" xfId="0" applyNumberFormat="1" applyFont="1" applyAlignment="1">
      <alignment vertical="top" wrapText="1"/>
    </xf>
    <xf numFmtId="174" fontId="85" fillId="0" borderId="0" xfId="0" applyNumberFormat="1" applyFont="1" applyAlignment="1">
      <alignment horizontal="right" vertical="top" wrapText="1"/>
    </xf>
    <xf numFmtId="174" fontId="85" fillId="0" borderId="0" xfId="0" applyNumberFormat="1" applyFont="1" applyAlignment="1">
      <alignment vertical="top" wrapText="1"/>
    </xf>
    <xf numFmtId="3" fontId="85" fillId="0" borderId="0" xfId="0" applyNumberFormat="1" applyFont="1" applyAlignment="1">
      <alignment horizontal="right" vertical="top" wrapText="1"/>
    </xf>
    <xf numFmtId="3" fontId="85" fillId="0" borderId="0" xfId="0" applyNumberFormat="1" applyFont="1" applyAlignment="1">
      <alignment vertical="top" wrapText="1"/>
    </xf>
    <xf numFmtId="0" fontId="85" fillId="0" borderId="9" xfId="0" applyFont="1" applyBorder="1" applyAlignment="1">
      <alignment horizontal="right" vertical="top" wrapText="1"/>
    </xf>
    <xf numFmtId="177" fontId="85" fillId="0" borderId="9" xfId="1" applyNumberFormat="1" applyFont="1" applyFill="1" applyBorder="1" applyAlignment="1">
      <alignment horizontal="right" vertical="top" wrapText="1"/>
    </xf>
    <xf numFmtId="174" fontId="85" fillId="0" borderId="9" xfId="1" applyNumberFormat="1" applyFont="1" applyFill="1" applyBorder="1" applyAlignment="1">
      <alignment horizontal="right" vertical="top" wrapText="1"/>
    </xf>
    <xf numFmtId="0" fontId="84" fillId="0" borderId="0" xfId="0" applyFont="1" applyAlignment="1">
      <alignment horizontal="left"/>
    </xf>
    <xf numFmtId="175" fontId="85" fillId="0" borderId="9" xfId="0" applyNumberFormat="1" applyFont="1" applyBorder="1" applyAlignment="1">
      <alignment horizontal="right" vertical="center" wrapText="1"/>
    </xf>
    <xf numFmtId="174" fontId="85" fillId="0" borderId="0" xfId="0" applyNumberFormat="1" applyFont="1" applyAlignment="1">
      <alignment vertical="center"/>
    </xf>
    <xf numFmtId="3" fontId="85" fillId="0" borderId="9" xfId="0" applyNumberFormat="1" applyFont="1" applyBorder="1" applyAlignment="1">
      <alignment horizontal="center" vertical="top" wrapText="1"/>
    </xf>
    <xf numFmtId="3" fontId="84" fillId="0" borderId="9" xfId="0" applyNumberFormat="1" applyFont="1" applyBorder="1" applyAlignment="1">
      <alignment horizontal="center" vertical="top" wrapText="1"/>
    </xf>
    <xf numFmtId="0" fontId="85" fillId="0" borderId="0" xfId="0" applyFont="1" applyAlignment="1">
      <alignment horizontal="left" vertical="top" wrapText="1"/>
    </xf>
    <xf numFmtId="3" fontId="85" fillId="0" borderId="0" xfId="0" applyNumberFormat="1" applyFont="1" applyAlignment="1">
      <alignment horizontal="center" vertical="top" wrapText="1"/>
    </xf>
    <xf numFmtId="175" fontId="85" fillId="0" borderId="0" xfId="0" applyNumberFormat="1" applyFont="1" applyAlignment="1">
      <alignment horizontal="right" vertical="top" wrapText="1"/>
    </xf>
    <xf numFmtId="0" fontId="85" fillId="0" borderId="0" xfId="0" applyFont="1" applyAlignment="1">
      <alignment horizontal="left" vertical="center"/>
    </xf>
    <xf numFmtId="175" fontId="85" fillId="0" borderId="9" xfId="1" applyNumberFormat="1" applyFont="1" applyFill="1" applyBorder="1" applyAlignment="1">
      <alignment horizontal="right" vertical="top" wrapText="1"/>
    </xf>
    <xf numFmtId="0" fontId="85" fillId="0" borderId="0" xfId="0" applyFont="1" applyAlignment="1">
      <alignment horizontal="justify" vertical="top" wrapText="1"/>
    </xf>
    <xf numFmtId="4" fontId="85" fillId="0" borderId="0" xfId="1" applyNumberFormat="1" applyFont="1" applyFill="1" applyBorder="1" applyAlignment="1">
      <alignment horizontal="right" vertical="top" wrapText="1"/>
    </xf>
    <xf numFmtId="0" fontId="84" fillId="0" borderId="9" xfId="2" applyFont="1" applyBorder="1" applyAlignment="1">
      <alignment horizontal="center" vertical="top" wrapText="1"/>
    </xf>
    <xf numFmtId="174" fontId="85" fillId="0" borderId="9" xfId="2" applyNumberFormat="1" applyFont="1" applyBorder="1" applyAlignment="1">
      <alignment horizontal="center" vertical="top" wrapText="1"/>
    </xf>
    <xf numFmtId="174" fontId="85" fillId="0" borderId="9" xfId="3" applyNumberFormat="1" applyFont="1" applyFill="1" applyBorder="1" applyAlignment="1">
      <alignment horizontal="right" vertical="top" wrapText="1"/>
    </xf>
    <xf numFmtId="3" fontId="85" fillId="0" borderId="9" xfId="2" quotePrefix="1" applyNumberFormat="1" applyFont="1" applyBorder="1" applyAlignment="1">
      <alignment horizontal="center" vertical="top" wrapText="1"/>
    </xf>
    <xf numFmtId="0" fontId="84" fillId="0" borderId="12" xfId="2" applyFont="1" applyBorder="1" applyAlignment="1">
      <alignment horizontal="left" vertical="top" wrapText="1"/>
    </xf>
    <xf numFmtId="174" fontId="84" fillId="0" borderId="12" xfId="3" applyNumberFormat="1" applyFont="1" applyFill="1" applyBorder="1" applyAlignment="1">
      <alignment horizontal="right" vertical="top" wrapText="1"/>
    </xf>
    <xf numFmtId="3" fontId="85" fillId="0" borderId="12" xfId="2" quotePrefix="1" applyNumberFormat="1" applyFont="1" applyBorder="1" applyAlignment="1">
      <alignment horizontal="center" vertical="top" wrapText="1"/>
    </xf>
    <xf numFmtId="174" fontId="84" fillId="0" borderId="9" xfId="3" applyNumberFormat="1" applyFont="1" applyFill="1" applyBorder="1" applyAlignment="1">
      <alignment vertical="top" wrapText="1"/>
    </xf>
    <xf numFmtId="0" fontId="84" fillId="0" borderId="9" xfId="2" applyFont="1" applyBorder="1" applyAlignment="1">
      <alignment vertical="top" wrapText="1"/>
    </xf>
    <xf numFmtId="3" fontId="84" fillId="0" borderId="9" xfId="3" applyNumberFormat="1" applyFont="1" applyFill="1" applyBorder="1" applyAlignment="1">
      <alignment vertical="top" wrapText="1"/>
    </xf>
    <xf numFmtId="174" fontId="84" fillId="0" borderId="12" xfId="3" applyNumberFormat="1" applyFont="1" applyFill="1" applyBorder="1" applyAlignment="1">
      <alignment vertical="top" wrapText="1"/>
    </xf>
    <xf numFmtId="3" fontId="84" fillId="0" borderId="12" xfId="3" applyNumberFormat="1" applyFont="1" applyFill="1" applyBorder="1" applyAlignment="1">
      <alignment vertical="top" wrapText="1"/>
    </xf>
    <xf numFmtId="0" fontId="84" fillId="0" borderId="12" xfId="2" applyFont="1" applyBorder="1" applyAlignment="1">
      <alignment vertical="top" wrapText="1"/>
    </xf>
    <xf numFmtId="178" fontId="84" fillId="0" borderId="9" xfId="77" applyNumberFormat="1" applyFont="1" applyFill="1" applyBorder="1" applyAlignment="1">
      <alignment vertical="top" wrapText="1"/>
    </xf>
    <xf numFmtId="0" fontId="85" fillId="0" borderId="12" xfId="0" applyFont="1" applyBorder="1" applyAlignment="1">
      <alignment horizontal="left" vertical="center" wrapText="1"/>
    </xf>
    <xf numFmtId="0" fontId="84" fillId="0" borderId="12" xfId="2" applyFont="1" applyBorder="1" applyAlignment="1">
      <alignment horizontal="center" vertical="center" wrapText="1"/>
    </xf>
    <xf numFmtId="174" fontId="85" fillId="0" borderId="12" xfId="2" applyNumberFormat="1" applyFont="1" applyBorder="1" applyAlignment="1">
      <alignment horizontal="center" vertical="center" wrapText="1"/>
    </xf>
    <xf numFmtId="174" fontId="85" fillId="0" borderId="12" xfId="3" applyNumberFormat="1" applyFont="1" applyFill="1" applyBorder="1" applyAlignment="1">
      <alignment horizontal="right" vertical="center" wrapText="1"/>
    </xf>
    <xf numFmtId="169" fontId="85" fillId="0" borderId="12" xfId="3" applyNumberFormat="1" applyFont="1" applyFill="1" applyBorder="1" applyAlignment="1">
      <alignment horizontal="center" vertical="center" wrapText="1"/>
    </xf>
    <xf numFmtId="3" fontId="85" fillId="0" borderId="9" xfId="0" applyNumberFormat="1" applyFont="1" applyBorder="1" applyAlignment="1">
      <alignment vertical="top" wrapText="1"/>
    </xf>
    <xf numFmtId="0" fontId="85" fillId="0" borderId="9" xfId="0" applyFont="1" applyBorder="1"/>
    <xf numFmtId="0" fontId="84" fillId="0" borderId="28" xfId="2" applyFont="1" applyBorder="1" applyAlignment="1">
      <alignment horizontal="left" vertical="top" wrapText="1"/>
    </xf>
    <xf numFmtId="174" fontId="84" fillId="0" borderId="28" xfId="3" applyNumberFormat="1" applyFont="1" applyFill="1" applyBorder="1" applyAlignment="1">
      <alignment vertical="top" wrapText="1"/>
    </xf>
    <xf numFmtId="3" fontId="84" fillId="0" borderId="28" xfId="3" applyNumberFormat="1" applyFont="1" applyFill="1" applyBorder="1" applyAlignment="1">
      <alignment vertical="top" wrapText="1"/>
    </xf>
    <xf numFmtId="3" fontId="85" fillId="0" borderId="28" xfId="0" applyNumberFormat="1" applyFont="1" applyBorder="1" applyAlignment="1">
      <alignment vertical="top" wrapText="1"/>
    </xf>
    <xf numFmtId="0" fontId="84" fillId="0" borderId="7" xfId="2" applyFont="1" applyBorder="1" applyAlignment="1">
      <alignment horizontal="left" vertical="top" wrapText="1"/>
    </xf>
    <xf numFmtId="174" fontId="84" fillId="0" borderId="7" xfId="3" applyNumberFormat="1" applyFont="1" applyFill="1" applyBorder="1" applyAlignment="1">
      <alignment vertical="top" wrapText="1"/>
    </xf>
    <xf numFmtId="3" fontId="84" fillId="0" borderId="0" xfId="3" applyNumberFormat="1" applyFont="1" applyFill="1" applyBorder="1" applyAlignment="1">
      <alignment vertical="top" wrapText="1"/>
    </xf>
    <xf numFmtId="0" fontId="90" fillId="0" borderId="9" xfId="0" applyFont="1" applyBorder="1" applyAlignment="1">
      <alignment horizontal="left" vertical="top" wrapText="1"/>
    </xf>
    <xf numFmtId="174" fontId="91" fillId="0" borderId="9" xfId="3" applyNumberFormat="1" applyFont="1" applyFill="1" applyBorder="1" applyAlignment="1">
      <alignment vertical="top" wrapText="1"/>
    </xf>
    <xf numFmtId="169" fontId="91" fillId="0" borderId="9" xfId="3" applyNumberFormat="1" applyFont="1" applyFill="1" applyBorder="1" applyAlignment="1">
      <alignment vertical="top" wrapText="1"/>
    </xf>
    <xf numFmtId="3" fontId="91" fillId="0" borderId="11" xfId="3" applyNumberFormat="1" applyFont="1" applyFill="1" applyBorder="1" applyAlignment="1">
      <alignment vertical="top" wrapText="1"/>
    </xf>
    <xf numFmtId="3" fontId="91" fillId="0" borderId="9" xfId="3" applyNumberFormat="1" applyFont="1" applyFill="1" applyBorder="1" applyAlignment="1">
      <alignment vertical="top" wrapText="1"/>
    </xf>
    <xf numFmtId="0" fontId="91" fillId="0" borderId="0" xfId="0" applyFont="1"/>
    <xf numFmtId="0" fontId="91" fillId="0" borderId="9" xfId="0" applyFont="1" applyBorder="1" applyAlignment="1">
      <alignment horizontal="left" vertical="top" wrapText="1"/>
    </xf>
    <xf numFmtId="174" fontId="91" fillId="0" borderId="9" xfId="0" applyNumberFormat="1" applyFont="1" applyBorder="1" applyAlignment="1">
      <alignment horizontal="center" vertical="top" wrapText="1"/>
    </xf>
    <xf numFmtId="0" fontId="91" fillId="0" borderId="9" xfId="0" applyFont="1" applyBorder="1" applyAlignment="1">
      <alignment horizontal="center" vertical="top" wrapText="1"/>
    </xf>
    <xf numFmtId="3" fontId="91" fillId="0" borderId="11" xfId="3" applyNumberFormat="1" applyFont="1" applyFill="1" applyBorder="1" applyAlignment="1">
      <alignment horizontal="center" vertical="top" wrapText="1"/>
    </xf>
    <xf numFmtId="3" fontId="91" fillId="0" borderId="9" xfId="3" applyNumberFormat="1" applyFont="1" applyFill="1" applyBorder="1" applyAlignment="1">
      <alignment horizontal="center" vertical="top" wrapText="1"/>
    </xf>
    <xf numFmtId="0" fontId="91" fillId="0" borderId="11" xfId="0" applyFont="1" applyBorder="1" applyAlignment="1">
      <alignment horizontal="center" vertical="top" wrapText="1"/>
    </xf>
    <xf numFmtId="169" fontId="84" fillId="0" borderId="9" xfId="3" applyNumberFormat="1" applyFont="1" applyFill="1" applyBorder="1" applyAlignment="1">
      <alignment horizontal="center" vertical="center" wrapText="1"/>
    </xf>
    <xf numFmtId="169" fontId="85" fillId="0" borderId="2" xfId="3" applyNumberFormat="1" applyFont="1" applyFill="1" applyBorder="1" applyAlignment="1">
      <alignment horizontal="center" vertical="top" wrapText="1"/>
    </xf>
    <xf numFmtId="174" fontId="85" fillId="0" borderId="2" xfId="3" applyNumberFormat="1" applyFont="1" applyFill="1" applyBorder="1" applyAlignment="1">
      <alignment horizontal="right" vertical="top" wrapText="1"/>
    </xf>
    <xf numFmtId="174" fontId="92" fillId="0" borderId="0" xfId="0" applyNumberFormat="1" applyFont="1"/>
    <xf numFmtId="0" fontId="84" fillId="0" borderId="0" xfId="0" applyFont="1" applyAlignment="1">
      <alignment horizontal="justify"/>
    </xf>
    <xf numFmtId="2" fontId="84" fillId="0" borderId="9" xfId="0" applyNumberFormat="1" applyFont="1" applyBorder="1" applyAlignment="1">
      <alignment horizontal="center" vertical="center" wrapText="1"/>
    </xf>
    <xf numFmtId="3" fontId="84" fillId="0" borderId="0" xfId="0" applyNumberFormat="1" applyFont="1" applyAlignment="1">
      <alignment horizontal="right" vertical="top" wrapText="1"/>
    </xf>
    <xf numFmtId="0" fontId="89" fillId="0" borderId="0" xfId="0" applyFont="1"/>
    <xf numFmtId="174" fontId="84" fillId="0" borderId="0" xfId="0" applyNumberFormat="1" applyFont="1" applyAlignment="1">
      <alignment horizontal="center"/>
    </xf>
    <xf numFmtId="3" fontId="84" fillId="0" borderId="0" xfId="0" applyNumberFormat="1" applyFont="1" applyAlignment="1">
      <alignment horizontal="center"/>
    </xf>
    <xf numFmtId="2" fontId="84" fillId="0" borderId="1" xfId="0" applyNumberFormat="1" applyFont="1" applyBorder="1" applyAlignment="1">
      <alignment horizontal="center" vertical="center" wrapText="1"/>
    </xf>
    <xf numFmtId="174" fontId="84" fillId="0" borderId="0" xfId="0" applyNumberFormat="1" applyFont="1" applyAlignment="1">
      <alignment horizontal="left"/>
    </xf>
    <xf numFmtId="3" fontId="84" fillId="0" borderId="0" xfId="0" applyNumberFormat="1" applyFont="1" applyAlignment="1">
      <alignment horizontal="left"/>
    </xf>
    <xf numFmtId="0" fontId="85" fillId="0" borderId="0" xfId="0" applyFont="1" applyAlignment="1">
      <alignment horizontal="center"/>
    </xf>
    <xf numFmtId="174" fontId="84" fillId="0" borderId="9" xfId="0" applyNumberFormat="1" applyFont="1" applyBorder="1" applyAlignment="1">
      <alignment horizontal="right"/>
    </xf>
    <xf numFmtId="173" fontId="85" fillId="0" borderId="0" xfId="0" applyNumberFormat="1" applyFont="1"/>
    <xf numFmtId="41" fontId="85" fillId="0" borderId="0" xfId="67" applyFont="1" applyFill="1"/>
    <xf numFmtId="3" fontId="85" fillId="0" borderId="0" xfId="0" applyNumberFormat="1" applyFont="1" applyAlignment="1">
      <alignment horizontal="left"/>
    </xf>
    <xf numFmtId="3" fontId="84" fillId="0" borderId="9" xfId="0" applyNumberFormat="1" applyFont="1" applyBorder="1" applyAlignment="1">
      <alignment horizontal="right" vertical="center" wrapText="1"/>
    </xf>
    <xf numFmtId="3" fontId="85" fillId="0" borderId="0" xfId="0" applyNumberFormat="1" applyFont="1" applyAlignment="1">
      <alignment horizontal="right"/>
    </xf>
    <xf numFmtId="41" fontId="85" fillId="0" borderId="0" xfId="67" applyFont="1" applyFill="1" applyBorder="1"/>
    <xf numFmtId="3" fontId="84" fillId="0" borderId="0" xfId="0" applyNumberFormat="1" applyFont="1" applyAlignment="1">
      <alignment horizontal="right"/>
    </xf>
    <xf numFmtId="174" fontId="85" fillId="0" borderId="0" xfId="3" applyNumberFormat="1" applyFont="1" applyFill="1" applyBorder="1" applyAlignment="1">
      <alignment horizontal="justify" vertical="top" wrapText="1"/>
    </xf>
    <xf numFmtId="174" fontId="84" fillId="0" borderId="0" xfId="3" applyNumberFormat="1" applyFont="1" applyFill="1" applyBorder="1" applyAlignment="1">
      <alignment horizontal="right" vertical="top" wrapText="1"/>
    </xf>
    <xf numFmtId="0" fontId="84" fillId="0" borderId="0" xfId="0" applyFont="1" applyAlignment="1">
      <alignment horizontal="left" vertical="top" wrapText="1"/>
    </xf>
    <xf numFmtId="3" fontId="85" fillId="0" borderId="9" xfId="0" applyNumberFormat="1" applyFont="1" applyBorder="1" applyAlignment="1">
      <alignment horizontal="right" vertical="top" wrapText="1"/>
    </xf>
    <xf numFmtId="0" fontId="84" fillId="0" borderId="0" xfId="0" applyFont="1" applyAlignment="1">
      <alignment horizontal="justify" vertical="top" wrapText="1"/>
    </xf>
    <xf numFmtId="169" fontId="85" fillId="0" borderId="0" xfId="0" applyNumberFormat="1" applyFont="1" applyAlignment="1">
      <alignment horizontal="justify" vertical="top" wrapText="1"/>
    </xf>
    <xf numFmtId="0" fontId="85" fillId="0" borderId="0" xfId="0" applyFont="1" applyAlignment="1">
      <alignment horizontal="justify"/>
    </xf>
    <xf numFmtId="174" fontId="85" fillId="0" borderId="9" xfId="0" applyNumberFormat="1" applyFont="1" applyBorder="1" applyAlignment="1">
      <alignment horizontal="center" vertical="top" wrapText="1"/>
    </xf>
    <xf numFmtId="3" fontId="85" fillId="0" borderId="9" xfId="3" applyNumberFormat="1" applyFont="1" applyFill="1" applyBorder="1" applyAlignment="1">
      <alignment vertical="top" wrapText="1"/>
    </xf>
    <xf numFmtId="0" fontId="85" fillId="0" borderId="1" xfId="0" applyFont="1" applyBorder="1" applyAlignment="1">
      <alignment horizontal="center" vertical="top" wrapText="1"/>
    </xf>
    <xf numFmtId="174" fontId="85" fillId="0" borderId="1" xfId="0" applyNumberFormat="1" applyFont="1" applyBorder="1" applyAlignment="1">
      <alignment horizontal="right" vertical="top" wrapText="1"/>
    </xf>
    <xf numFmtId="174" fontId="85" fillId="0" borderId="0" xfId="0" applyNumberFormat="1" applyFont="1" applyAlignment="1">
      <alignment horizontal="justify" vertical="top" wrapText="1"/>
    </xf>
    <xf numFmtId="169" fontId="85" fillId="0" borderId="8" xfId="3" applyNumberFormat="1" applyFont="1" applyFill="1" applyBorder="1" applyAlignment="1">
      <alignment horizontal="center" vertical="center" wrapText="1"/>
    </xf>
    <xf numFmtId="174" fontId="85" fillId="0" borderId="8" xfId="3" applyNumberFormat="1" applyFont="1" applyFill="1" applyBorder="1" applyAlignment="1">
      <alignment horizontal="right" vertical="top" wrapText="1"/>
    </xf>
    <xf numFmtId="0" fontId="84" fillId="0" borderId="1" xfId="0" applyFont="1" applyBorder="1" applyAlignment="1">
      <alignment horizontal="justify" vertical="top" wrapText="1"/>
    </xf>
    <xf numFmtId="174" fontId="84" fillId="0" borderId="1" xfId="3" applyNumberFormat="1" applyFont="1" applyFill="1" applyBorder="1" applyAlignment="1">
      <alignment horizontal="right" vertical="top" wrapText="1"/>
    </xf>
    <xf numFmtId="174" fontId="84" fillId="0" borderId="0" xfId="0" applyNumberFormat="1" applyFont="1" applyAlignment="1">
      <alignment horizontal="right" vertical="top" wrapText="1"/>
    </xf>
    <xf numFmtId="169" fontId="85" fillId="0" borderId="14" xfId="3" applyNumberFormat="1" applyFont="1" applyFill="1" applyBorder="1" applyAlignment="1">
      <alignment horizontal="center" vertical="center" wrapText="1"/>
    </xf>
    <xf numFmtId="174" fontId="85" fillId="0" borderId="14" xfId="0" applyNumberFormat="1" applyFont="1" applyBorder="1"/>
    <xf numFmtId="3" fontId="84" fillId="0" borderId="9" xfId="0" applyNumberFormat="1" applyFont="1" applyBorder="1" applyAlignment="1">
      <alignment vertical="center" wrapText="1"/>
    </xf>
    <xf numFmtId="3" fontId="85" fillId="0" borderId="0" xfId="0" applyNumberFormat="1" applyFont="1" applyAlignment="1">
      <alignment horizontal="justify" vertical="top" wrapText="1"/>
    </xf>
    <xf numFmtId="3" fontId="85" fillId="0" borderId="9" xfId="0" applyNumberFormat="1" applyFont="1" applyBorder="1"/>
    <xf numFmtId="3" fontId="84" fillId="0" borderId="1" xfId="0" applyNumberFormat="1" applyFont="1" applyBorder="1" applyAlignment="1">
      <alignment horizontal="right"/>
    </xf>
    <xf numFmtId="3" fontId="85" fillId="0" borderId="0" xfId="0" applyNumberFormat="1" applyFont="1" applyAlignment="1">
      <alignment horizontal="center"/>
    </xf>
    <xf numFmtId="174" fontId="85" fillId="0" borderId="0" xfId="0" quotePrefix="1" applyNumberFormat="1" applyFont="1"/>
    <xf numFmtId="0" fontId="84" fillId="0" borderId="0" xfId="0" applyFont="1" applyAlignment="1">
      <alignment horizontal="center" vertical="top" wrapText="1"/>
    </xf>
    <xf numFmtId="3" fontId="84" fillId="0" borderId="0" xfId="0" applyNumberFormat="1" applyFont="1" applyAlignment="1">
      <alignment horizontal="center" vertical="top" wrapText="1"/>
    </xf>
    <xf numFmtId="3" fontId="85" fillId="0" borderId="0" xfId="0" applyNumberFormat="1" applyFont="1" applyAlignment="1">
      <alignment vertical="center"/>
    </xf>
    <xf numFmtId="3" fontId="75" fillId="0" borderId="0" xfId="0" applyNumberFormat="1" applyFont="1" applyAlignment="1">
      <alignment horizontal="right"/>
    </xf>
    <xf numFmtId="3" fontId="77" fillId="0" borderId="0" xfId="0" applyNumberFormat="1" applyFont="1"/>
    <xf numFmtId="0" fontId="66" fillId="0" borderId="0" xfId="0" applyFont="1"/>
    <xf numFmtId="0" fontId="71" fillId="0" borderId="0" xfId="0" applyFont="1" applyAlignment="1">
      <alignment horizontal="center"/>
    </xf>
    <xf numFmtId="0" fontId="81" fillId="0" borderId="0" xfId="0" applyFont="1"/>
    <xf numFmtId="0" fontId="67" fillId="0" borderId="0" xfId="0" applyFont="1" applyAlignment="1">
      <alignment horizontal="center"/>
    </xf>
    <xf numFmtId="0" fontId="66" fillId="0" borderId="0" xfId="0" applyFont="1" applyAlignment="1">
      <alignment horizontal="left"/>
    </xf>
    <xf numFmtId="0" fontId="71" fillId="0" borderId="14" xfId="0" applyFont="1" applyBorder="1"/>
    <xf numFmtId="0" fontId="71" fillId="0" borderId="14" xfId="0" applyFont="1" applyBorder="1" applyAlignment="1">
      <alignment horizontal="center"/>
    </xf>
    <xf numFmtId="0" fontId="82" fillId="0" borderId="3" xfId="0" applyFont="1" applyBorder="1"/>
    <xf numFmtId="0" fontId="73" fillId="0" borderId="3" xfId="0" applyFont="1" applyBorder="1" applyAlignment="1">
      <alignment horizontal="center"/>
    </xf>
    <xf numFmtId="0" fontId="71" fillId="0" borderId="3" xfId="0" quotePrefix="1" applyFont="1" applyBorder="1" applyAlignment="1">
      <alignment horizontal="center"/>
    </xf>
    <xf numFmtId="3" fontId="66" fillId="0" borderId="0" xfId="0" applyNumberFormat="1" applyFont="1"/>
    <xf numFmtId="3" fontId="17" fillId="0" borderId="0" xfId="0" applyNumberFormat="1" applyFont="1"/>
    <xf numFmtId="3" fontId="81" fillId="0" borderId="0" xfId="0" applyNumberFormat="1" applyFont="1"/>
    <xf numFmtId="0" fontId="18" fillId="0" borderId="0" xfId="0" applyFont="1" applyAlignment="1">
      <alignment horizontal="center"/>
    </xf>
    <xf numFmtId="3" fontId="19" fillId="0" borderId="0" xfId="0" applyNumberFormat="1" applyFont="1"/>
    <xf numFmtId="0" fontId="17" fillId="0" borderId="0" xfId="0" applyFont="1" applyAlignment="1">
      <alignment horizontal="right"/>
    </xf>
    <xf numFmtId="174" fontId="19" fillId="0" borderId="0" xfId="0" applyNumberFormat="1" applyFont="1"/>
    <xf numFmtId="0" fontId="19" fillId="0" borderId="0" xfId="0" applyFont="1"/>
    <xf numFmtId="0" fontId="93" fillId="36" borderId="1" xfId="0" applyFont="1" applyFill="1" applyBorder="1" applyAlignment="1">
      <alignment horizontal="center" vertical="center" wrapText="1"/>
    </xf>
    <xf numFmtId="0" fontId="93" fillId="36" borderId="9" xfId="0" applyFont="1" applyFill="1" applyBorder="1" applyAlignment="1">
      <alignment horizontal="center" vertical="center" wrapText="1"/>
    </xf>
    <xf numFmtId="174" fontId="83" fillId="36" borderId="9" xfId="0" applyNumberFormat="1" applyFont="1" applyFill="1" applyBorder="1" applyAlignment="1">
      <alignment horizontal="center" vertical="center" wrapText="1"/>
    </xf>
    <xf numFmtId="0" fontId="95" fillId="36" borderId="12" xfId="0" applyFont="1" applyFill="1" applyBorder="1"/>
    <xf numFmtId="0" fontId="95" fillId="36" borderId="13" xfId="0" applyFont="1" applyFill="1" applyBorder="1"/>
    <xf numFmtId="0" fontId="95" fillId="36" borderId="12" xfId="0" applyFont="1" applyFill="1" applyBorder="1" applyAlignment="1">
      <alignment horizontal="center"/>
    </xf>
    <xf numFmtId="0" fontId="95" fillId="36" borderId="13" xfId="0" applyFont="1" applyFill="1" applyBorder="1" applyAlignment="1">
      <alignment horizontal="center"/>
    </xf>
    <xf numFmtId="0" fontId="83" fillId="36" borderId="11" xfId="0" applyFont="1" applyFill="1" applyBorder="1" applyAlignment="1">
      <alignment horizontal="center" vertical="center" wrapText="1"/>
    </xf>
    <xf numFmtId="2" fontId="83" fillId="36" borderId="9" xfId="0" applyNumberFormat="1" applyFont="1" applyFill="1" applyBorder="1" applyAlignment="1">
      <alignment horizontal="center" vertical="center" wrapText="1"/>
    </xf>
    <xf numFmtId="49" fontId="83" fillId="36" borderId="9" xfId="0" applyNumberFormat="1" applyFont="1" applyFill="1" applyBorder="1" applyAlignment="1">
      <alignment horizontal="center" vertical="center" wrapText="1"/>
    </xf>
    <xf numFmtId="2" fontId="83" fillId="36" borderId="1" xfId="0" applyNumberFormat="1" applyFont="1" applyFill="1" applyBorder="1" applyAlignment="1">
      <alignment horizontal="center" vertical="center" wrapText="1"/>
    </xf>
    <xf numFmtId="174" fontId="83" fillId="36" borderId="1" xfId="0" applyNumberFormat="1" applyFont="1" applyFill="1" applyBorder="1" applyAlignment="1">
      <alignment horizontal="center" vertical="center" wrapText="1"/>
    </xf>
    <xf numFmtId="0" fontId="84" fillId="0" borderId="0" xfId="2" applyFont="1" applyAlignment="1">
      <alignment horizontal="left" vertical="top" wrapText="1"/>
    </xf>
    <xf numFmtId="174" fontId="84" fillId="0" borderId="0" xfId="3" applyNumberFormat="1" applyFont="1" applyFill="1" applyBorder="1" applyAlignment="1">
      <alignment vertical="top" wrapText="1"/>
    </xf>
    <xf numFmtId="174" fontId="85" fillId="0" borderId="9" xfId="2" applyNumberFormat="1" applyFont="1" applyBorder="1" applyAlignment="1">
      <alignment horizontal="right" vertical="top" wrapText="1"/>
    </xf>
    <xf numFmtId="14" fontId="85" fillId="0" borderId="0" xfId="0" applyNumberFormat="1" applyFont="1"/>
    <xf numFmtId="174" fontId="84" fillId="0" borderId="9" xfId="3" applyNumberFormat="1" applyFont="1" applyFill="1" applyBorder="1" applyAlignment="1">
      <alignment horizontal="right" vertical="center" wrapText="1"/>
    </xf>
    <xf numFmtId="174" fontId="85" fillId="0" borderId="11" xfId="3" applyNumberFormat="1" applyFont="1" applyFill="1" applyBorder="1" applyAlignment="1">
      <alignment vertical="center" wrapText="1"/>
    </xf>
    <xf numFmtId="174" fontId="85" fillId="0" borderId="12" xfId="3" applyNumberFormat="1" applyFont="1" applyFill="1" applyBorder="1" applyAlignment="1">
      <alignment vertical="center" wrapText="1"/>
    </xf>
    <xf numFmtId="174" fontId="85" fillId="0" borderId="13" xfId="3" applyNumberFormat="1" applyFont="1" applyFill="1" applyBorder="1" applyAlignment="1">
      <alignment vertical="center" wrapText="1"/>
    </xf>
    <xf numFmtId="177" fontId="85" fillId="0" borderId="0" xfId="0" applyNumberFormat="1" applyFont="1"/>
    <xf numFmtId="41" fontId="68" fillId="0" borderId="0" xfId="67" applyFont="1"/>
    <xf numFmtId="41" fontId="68" fillId="0" borderId="0" xfId="0" applyNumberFormat="1" applyFont="1"/>
    <xf numFmtId="0" fontId="89" fillId="0" borderId="0" xfId="0" applyFont="1" applyAlignment="1">
      <alignment vertical="center"/>
    </xf>
    <xf numFmtId="4" fontId="85" fillId="0" borderId="9" xfId="2734" applyNumberFormat="1" applyFont="1" applyFill="1" applyBorder="1" applyAlignment="1">
      <alignment horizontal="right" vertical="top" wrapText="1"/>
    </xf>
    <xf numFmtId="174" fontId="85" fillId="0" borderId="9" xfId="2734" applyNumberFormat="1" applyFont="1" applyFill="1" applyBorder="1" applyAlignment="1">
      <alignment vertical="top" wrapText="1"/>
    </xf>
    <xf numFmtId="3" fontId="84" fillId="0" borderId="9" xfId="0" applyNumberFormat="1" applyFont="1" applyBorder="1" applyAlignment="1">
      <alignment vertical="top" wrapText="1"/>
    </xf>
    <xf numFmtId="4" fontId="85" fillId="0" borderId="9" xfId="2735" applyNumberFormat="1" applyFont="1" applyFill="1" applyBorder="1" applyAlignment="1">
      <alignment horizontal="right" vertical="top" wrapText="1"/>
    </xf>
    <xf numFmtId="177" fontId="85" fillId="0" borderId="9" xfId="2735" applyNumberFormat="1" applyFont="1" applyFill="1" applyBorder="1" applyAlignment="1">
      <alignment horizontal="right" vertical="top" wrapText="1"/>
    </xf>
    <xf numFmtId="174" fontId="85" fillId="0" borderId="9" xfId="2735" applyNumberFormat="1" applyFont="1" applyFill="1" applyBorder="1" applyAlignment="1">
      <alignment horizontal="right" vertical="top" wrapText="1"/>
    </xf>
    <xf numFmtId="177" fontId="84" fillId="0" borderId="9" xfId="2735" applyNumberFormat="1" applyFont="1" applyFill="1" applyBorder="1" applyAlignment="1">
      <alignment horizontal="right" vertical="top" wrapText="1"/>
    </xf>
    <xf numFmtId="4" fontId="85" fillId="0" borderId="0" xfId="4656" applyNumberFormat="1" applyFont="1" applyFill="1" applyBorder="1" applyAlignment="1">
      <alignment horizontal="right" vertical="top" wrapText="1"/>
    </xf>
    <xf numFmtId="4" fontId="84" fillId="0" borderId="0" xfId="0" applyNumberFormat="1" applyFont="1" applyAlignment="1">
      <alignment horizontal="right" vertical="top" wrapText="1"/>
    </xf>
    <xf numFmtId="174" fontId="84" fillId="0" borderId="0" xfId="0" applyNumberFormat="1" applyFont="1" applyAlignment="1">
      <alignment horizontal="right" vertical="center" wrapText="1"/>
    </xf>
    <xf numFmtId="0" fontId="97" fillId="36" borderId="9" xfId="0" applyFont="1" applyFill="1" applyBorder="1" applyAlignment="1">
      <alignment horizontal="center" vertical="center" wrapText="1"/>
    </xf>
    <xf numFmtId="3" fontId="84" fillId="0" borderId="0" xfId="0" applyNumberFormat="1" applyFont="1" applyAlignment="1">
      <alignment horizontal="right" vertical="center" wrapText="1"/>
    </xf>
    <xf numFmtId="41" fontId="69" fillId="0" borderId="9" xfId="5369" applyFont="1" applyFill="1" applyBorder="1" applyAlignment="1">
      <alignment horizontal="right" vertical="center"/>
    </xf>
    <xf numFmtId="41" fontId="68" fillId="0" borderId="9" xfId="5369" applyFont="1" applyBorder="1" applyAlignment="1">
      <alignment horizontal="right" vertical="center"/>
    </xf>
    <xf numFmtId="202" fontId="69" fillId="0" borderId="9" xfId="5029" applyNumberFormat="1" applyFont="1" applyFill="1" applyBorder="1" applyAlignment="1">
      <alignment horizontal="center" vertical="center"/>
    </xf>
    <xf numFmtId="0" fontId="100" fillId="0" borderId="9" xfId="0" applyFont="1" applyBorder="1" applyAlignment="1">
      <alignment vertical="center"/>
    </xf>
    <xf numFmtId="0" fontId="68" fillId="0" borderId="9" xfId="0" applyFont="1" applyBorder="1" applyAlignment="1">
      <alignment horizontal="right" vertical="center"/>
    </xf>
    <xf numFmtId="0" fontId="68" fillId="0" borderId="9" xfId="0" applyFont="1" applyBorder="1" applyAlignment="1">
      <alignment horizontal="center" vertical="center"/>
    </xf>
    <xf numFmtId="202" fontId="68" fillId="0" borderId="9" xfId="5029" applyNumberFormat="1" applyFont="1" applyFill="1" applyBorder="1" applyAlignment="1">
      <alignment horizontal="center" vertical="center"/>
    </xf>
    <xf numFmtId="167" fontId="69" fillId="0" borderId="9" xfId="5029" applyFont="1" applyFill="1" applyBorder="1" applyAlignment="1">
      <alignment horizontal="right" vertical="center"/>
    </xf>
    <xf numFmtId="202" fontId="85" fillId="0" borderId="6" xfId="0" applyNumberFormat="1" applyFont="1" applyBorder="1"/>
    <xf numFmtId="3" fontId="68" fillId="0" borderId="9" xfId="0" applyNumberFormat="1" applyFont="1" applyBorder="1" applyAlignment="1">
      <alignment horizontal="right" vertical="center"/>
    </xf>
    <xf numFmtId="41" fontId="101" fillId="0" borderId="9" xfId="8843" applyFont="1" applyFill="1" applyBorder="1"/>
    <xf numFmtId="0" fontId="69" fillId="0" borderId="9" xfId="0" applyFont="1" applyBorder="1" applyAlignment="1">
      <alignment vertical="center"/>
    </xf>
    <xf numFmtId="202" fontId="68" fillId="0" borderId="9" xfId="5029" applyNumberFormat="1" applyFont="1" applyFill="1" applyBorder="1" applyAlignment="1">
      <alignment horizontal="right" vertical="center"/>
    </xf>
    <xf numFmtId="167" fontId="100" fillId="0" borderId="9" xfId="5029" applyFont="1" applyFill="1" applyBorder="1" applyAlignment="1">
      <alignment horizontal="right" vertical="center"/>
    </xf>
    <xf numFmtId="41" fontId="101" fillId="0" borderId="9" xfId="158" applyFont="1" applyFill="1" applyBorder="1"/>
    <xf numFmtId="41" fontId="99" fillId="0" borderId="9" xfId="8843" applyFont="1" applyFill="1" applyBorder="1"/>
    <xf numFmtId="0" fontId="96" fillId="0" borderId="9" xfId="0" applyFont="1" applyBorder="1" applyAlignment="1">
      <alignment vertical="center" wrapText="1"/>
    </xf>
    <xf numFmtId="0" fontId="89" fillId="0" borderId="0" xfId="0" applyFont="1" applyAlignment="1">
      <alignment horizontal="justify"/>
    </xf>
    <xf numFmtId="41" fontId="99" fillId="0" borderId="9" xfId="158" applyFont="1" applyFill="1" applyBorder="1"/>
    <xf numFmtId="202" fontId="85" fillId="0" borderId="0" xfId="0" applyNumberFormat="1" applyFont="1"/>
    <xf numFmtId="14" fontId="96" fillId="0" borderId="9" xfId="0" applyNumberFormat="1" applyFont="1" applyBorder="1" applyAlignment="1">
      <alignment horizontal="right" vertical="center"/>
    </xf>
    <xf numFmtId="202" fontId="69" fillId="0" borderId="9" xfId="0" applyNumberFormat="1" applyFont="1" applyBorder="1" applyAlignment="1">
      <alignment horizontal="center" vertical="center"/>
    </xf>
    <xf numFmtId="0" fontId="96" fillId="0" borderId="9" xfId="0" applyFont="1" applyBorder="1" applyAlignment="1">
      <alignment vertical="center"/>
    </xf>
    <xf numFmtId="0" fontId="89" fillId="0" borderId="0" xfId="0" applyFont="1" applyAlignment="1">
      <alignment horizontal="left"/>
    </xf>
    <xf numFmtId="3" fontId="85" fillId="0" borderId="15" xfId="0" applyNumberFormat="1" applyFont="1" applyBorder="1"/>
    <xf numFmtId="201" fontId="68" fillId="0" borderId="9" xfId="4660" applyNumberFormat="1" applyFont="1" applyFill="1" applyBorder="1" applyAlignment="1">
      <alignment horizontal="right" vertical="center"/>
    </xf>
    <xf numFmtId="203" fontId="85" fillId="0" borderId="0" xfId="0" applyNumberFormat="1" applyFont="1"/>
    <xf numFmtId="0" fontId="84" fillId="0" borderId="0" xfId="0" applyFont="1" applyAlignment="1">
      <alignment horizontal="left" vertical="center" wrapText="1"/>
    </xf>
    <xf numFmtId="3" fontId="84" fillId="0" borderId="0" xfId="0" applyNumberFormat="1" applyFont="1" applyAlignment="1">
      <alignment vertical="center" wrapText="1"/>
    </xf>
    <xf numFmtId="174" fontId="84" fillId="0" borderId="0" xfId="0" applyNumberFormat="1" applyFont="1" applyAlignment="1">
      <alignment vertical="center" wrapText="1"/>
    </xf>
    <xf numFmtId="202" fontId="17" fillId="0" borderId="0" xfId="0" applyNumberFormat="1" applyFont="1"/>
    <xf numFmtId="0" fontId="18" fillId="0" borderId="3" xfId="0" applyFont="1" applyBorder="1" applyAlignment="1">
      <alignment horizontal="center"/>
    </xf>
    <xf numFmtId="0" fontId="17" fillId="0" borderId="3" xfId="0" applyFont="1" applyBorder="1"/>
    <xf numFmtId="41" fontId="69" fillId="0" borderId="9" xfId="8843" applyFont="1" applyFill="1" applyBorder="1"/>
    <xf numFmtId="3" fontId="99" fillId="0" borderId="3" xfId="0" applyNumberFormat="1" applyFont="1" applyBorder="1"/>
    <xf numFmtId="2" fontId="18" fillId="0" borderId="0" xfId="0" applyNumberFormat="1" applyFont="1" applyAlignment="1">
      <alignment vertical="center" wrapText="1"/>
    </xf>
    <xf numFmtId="3" fontId="17" fillId="4" borderId="0" xfId="0" applyNumberFormat="1" applyFont="1" applyFill="1"/>
    <xf numFmtId="0" fontId="17" fillId="4" borderId="0" xfId="0" applyFont="1" applyFill="1"/>
    <xf numFmtId="174" fontId="17" fillId="0" borderId="0" xfId="0" applyNumberFormat="1" applyFont="1"/>
    <xf numFmtId="174" fontId="18" fillId="0" borderId="0" xfId="0" applyNumberFormat="1" applyFont="1" applyAlignment="1">
      <alignment horizontal="center"/>
    </xf>
    <xf numFmtId="174" fontId="17" fillId="0" borderId="0" xfId="0" applyNumberFormat="1" applyFont="1" applyAlignment="1">
      <alignment horizontal="center"/>
    </xf>
    <xf numFmtId="0" fontId="18" fillId="0" borderId="0" xfId="4" applyFont="1" applyAlignment="1">
      <alignment horizontal="center" vertical="top" wrapText="1"/>
    </xf>
    <xf numFmtId="0" fontId="17" fillId="0" borderId="0" xfId="4" applyFont="1" applyAlignment="1">
      <alignment horizontal="center" vertical="top" wrapText="1"/>
    </xf>
    <xf numFmtId="0" fontId="35" fillId="0" borderId="0" xfId="0" applyFont="1" applyAlignment="1">
      <alignment horizontal="left"/>
    </xf>
    <xf numFmtId="3" fontId="80" fillId="0" borderId="3" xfId="0" applyNumberFormat="1" applyFont="1" applyBorder="1"/>
    <xf numFmtId="3" fontId="71" fillId="0" borderId="3" xfId="0" applyNumberFormat="1" applyFont="1" applyBorder="1"/>
    <xf numFmtId="3" fontId="79" fillId="0" borderId="3" xfId="0" applyNumberFormat="1" applyFont="1" applyBorder="1"/>
    <xf numFmtId="0" fontId="69" fillId="0" borderId="11" xfId="0" applyFont="1" applyBorder="1" applyAlignment="1">
      <alignment horizontal="center"/>
    </xf>
    <xf numFmtId="0" fontId="69" fillId="0" borderId="9" xfId="0" applyFont="1" applyBorder="1" applyAlignment="1">
      <alignment horizontal="center"/>
    </xf>
    <xf numFmtId="174" fontId="68" fillId="0" borderId="0" xfId="0" applyNumberFormat="1" applyFont="1"/>
    <xf numFmtId="3" fontId="68" fillId="0" borderId="0" xfId="0" applyNumberFormat="1" applyFont="1"/>
    <xf numFmtId="3" fontId="81" fillId="0" borderId="3" xfId="0" applyNumberFormat="1" applyFont="1" applyBorder="1"/>
    <xf numFmtId="3" fontId="66" fillId="0" borderId="3" xfId="0" applyNumberFormat="1" applyFont="1" applyBorder="1"/>
    <xf numFmtId="3" fontId="80" fillId="0" borderId="16" xfId="0" applyNumberFormat="1" applyFont="1" applyBorder="1"/>
    <xf numFmtId="199" fontId="83" fillId="36" borderId="9" xfId="0" applyNumberFormat="1" applyFont="1" applyFill="1" applyBorder="1" applyAlignment="1">
      <alignment horizontal="center" vertical="center" wrapText="1"/>
    </xf>
    <xf numFmtId="3" fontId="85" fillId="0" borderId="3" xfId="0" applyNumberFormat="1" applyFont="1" applyBorder="1"/>
    <xf numFmtId="3" fontId="84" fillId="0" borderId="3" xfId="0" applyNumberFormat="1" applyFont="1" applyBorder="1"/>
    <xf numFmtId="0" fontId="84" fillId="0" borderId="6" xfId="0" applyFont="1" applyBorder="1"/>
    <xf numFmtId="0" fontId="84" fillId="0" borderId="3" xfId="0" applyFont="1" applyBorder="1" applyAlignment="1">
      <alignment horizontal="center"/>
    </xf>
    <xf numFmtId="0" fontId="85" fillId="0" borderId="3" xfId="0" applyFont="1" applyBorder="1"/>
    <xf numFmtId="0" fontId="84" fillId="0" borderId="14" xfId="0" applyFont="1" applyBorder="1" applyAlignment="1">
      <alignment horizontal="center"/>
    </xf>
    <xf numFmtId="0" fontId="85" fillId="0" borderId="6" xfId="0" applyFont="1" applyBorder="1"/>
    <xf numFmtId="0" fontId="85" fillId="0" borderId="6" xfId="0" applyFont="1" applyBorder="1" applyAlignment="1">
      <alignment horizontal="left" vertical="center" wrapText="1"/>
    </xf>
    <xf numFmtId="0" fontId="84" fillId="0" borderId="3" xfId="0" applyFont="1" applyBorder="1" applyAlignment="1">
      <alignment horizontal="center" vertical="top"/>
    </xf>
    <xf numFmtId="3" fontId="85" fillId="0" borderId="3" xfId="0" applyNumberFormat="1" applyFont="1" applyBorder="1" applyAlignment="1">
      <alignment vertical="top" wrapText="1"/>
    </xf>
    <xf numFmtId="0" fontId="86" fillId="0" borderId="3" xfId="0" applyFont="1" applyBorder="1"/>
    <xf numFmtId="0" fontId="87" fillId="0" borderId="3" xfId="0" applyFont="1" applyBorder="1" applyAlignment="1">
      <alignment horizontal="center"/>
    </xf>
    <xf numFmtId="0" fontId="84" fillId="0" borderId="3" xfId="0" applyFont="1" applyBorder="1" applyAlignment="1">
      <alignment horizontal="center" vertical="center" wrapText="1"/>
    </xf>
    <xf numFmtId="0" fontId="84" fillId="0" borderId="16" xfId="0" applyFont="1" applyBorder="1" applyAlignment="1">
      <alignment horizontal="center"/>
    </xf>
    <xf numFmtId="3" fontId="71" fillId="0" borderId="14" xfId="0" applyNumberFormat="1" applyFont="1" applyBorder="1"/>
    <xf numFmtId="0" fontId="85" fillId="0" borderId="3" xfId="0" applyFont="1" applyBorder="1" applyAlignment="1">
      <alignment vertical="top"/>
    </xf>
    <xf numFmtId="41" fontId="68" fillId="0" borderId="9" xfId="8580" applyFont="1" applyFill="1" applyBorder="1" applyAlignment="1">
      <alignment horizontal="right" vertical="center"/>
    </xf>
    <xf numFmtId="3" fontId="85" fillId="0" borderId="15" xfId="0" applyNumberFormat="1" applyFont="1" applyBorder="1" applyAlignment="1">
      <alignment horizontal="right" vertical="top" wrapText="1"/>
    </xf>
    <xf numFmtId="3" fontId="85" fillId="0" borderId="9" xfId="2" applyNumberFormat="1" applyFont="1" applyBorder="1" applyAlignment="1">
      <alignment horizontal="right" vertical="top" wrapText="1"/>
    </xf>
    <xf numFmtId="174" fontId="84" fillId="0" borderId="9" xfId="0" applyNumberFormat="1" applyFont="1" applyBorder="1" applyAlignment="1">
      <alignment horizontal="right" vertical="center" wrapText="1"/>
    </xf>
    <xf numFmtId="3" fontId="85" fillId="0" borderId="9" xfId="0" applyNumberFormat="1" applyFont="1" applyBorder="1" applyAlignment="1">
      <alignment vertical="center" wrapText="1"/>
    </xf>
    <xf numFmtId="174" fontId="85" fillId="0" borderId="9" xfId="0" applyNumberFormat="1" applyFont="1" applyBorder="1" applyAlignment="1">
      <alignment vertical="center" wrapText="1"/>
    </xf>
    <xf numFmtId="3" fontId="85" fillId="0" borderId="14" xfId="0" applyNumberFormat="1" applyFont="1" applyBorder="1"/>
    <xf numFmtId="3" fontId="84" fillId="0" borderId="9" xfId="0" applyNumberFormat="1" applyFont="1" applyBorder="1"/>
    <xf numFmtId="14" fontId="83" fillId="36" borderId="9" xfId="0" applyNumberFormat="1" applyFont="1" applyFill="1" applyBorder="1" applyAlignment="1">
      <alignment horizontal="center" vertical="center" wrapText="1"/>
    </xf>
    <xf numFmtId="0" fontId="85" fillId="0" borderId="11" xfId="0" applyFont="1" applyBorder="1" applyAlignment="1">
      <alignment horizontal="left"/>
    </xf>
    <xf numFmtId="0" fontId="85" fillId="0" borderId="13" xfId="0" applyFont="1" applyBorder="1" applyAlignment="1">
      <alignment horizontal="left"/>
    </xf>
    <xf numFmtId="0" fontId="85" fillId="0" borderId="12" xfId="0" applyFont="1" applyBorder="1" applyAlignment="1">
      <alignment horizontal="left"/>
    </xf>
    <xf numFmtId="174" fontId="85" fillId="0" borderId="15" xfId="3" applyNumberFormat="1" applyFont="1" applyFill="1" applyBorder="1" applyAlignment="1">
      <alignment vertical="top" wrapText="1"/>
    </xf>
    <xf numFmtId="169" fontId="85" fillId="0" borderId="25" xfId="3" applyNumberFormat="1" applyFont="1" applyFill="1" applyBorder="1" applyAlignment="1">
      <alignment horizontal="center" vertical="center" wrapText="1"/>
    </xf>
    <xf numFmtId="3" fontId="68" fillId="0" borderId="9" xfId="0" applyNumberFormat="1" applyFont="1" applyBorder="1" applyAlignment="1">
      <alignment horizontal="right" vertical="center" wrapText="1"/>
    </xf>
    <xf numFmtId="0" fontId="133" fillId="36" borderId="9" xfId="0" applyFont="1" applyFill="1" applyBorder="1" applyAlignment="1">
      <alignment horizontal="center" vertical="center" wrapText="1"/>
    </xf>
    <xf numFmtId="41" fontId="134" fillId="0" borderId="0" xfId="67" applyFont="1" applyFill="1" applyBorder="1" applyAlignment="1">
      <alignment horizontal="right" vertical="center"/>
    </xf>
    <xf numFmtId="41" fontId="101" fillId="0" borderId="9" xfId="67" applyFont="1" applyFill="1" applyBorder="1"/>
    <xf numFmtId="41" fontId="99" fillId="0" borderId="9" xfId="67" applyFont="1" applyFill="1" applyBorder="1"/>
    <xf numFmtId="41" fontId="68" fillId="0" borderId="9" xfId="67" applyFont="1" applyFill="1" applyBorder="1" applyAlignment="1">
      <alignment horizontal="right" vertical="center"/>
    </xf>
    <xf numFmtId="41" fontId="101" fillId="0" borderId="9" xfId="67" applyFont="1" applyFill="1" applyBorder="1" applyAlignment="1">
      <alignment horizontal="center"/>
    </xf>
    <xf numFmtId="174" fontId="84" fillId="0" borderId="9" xfId="0" applyNumberFormat="1" applyFont="1" applyBorder="1"/>
    <xf numFmtId="199" fontId="93" fillId="36" borderId="1" xfId="0" applyNumberFormat="1" applyFont="1" applyFill="1" applyBorder="1" applyAlignment="1">
      <alignment horizontal="center" vertical="center" wrapText="1"/>
    </xf>
    <xf numFmtId="41" fontId="17" fillId="0" borderId="0" xfId="0" applyNumberFormat="1" applyFont="1"/>
    <xf numFmtId="41" fontId="17" fillId="0" borderId="0" xfId="67" applyFont="1" applyFill="1"/>
    <xf numFmtId="14" fontId="83" fillId="0" borderId="0" xfId="0" applyNumberFormat="1" applyFont="1" applyAlignment="1">
      <alignment horizontal="center" vertical="center" wrapText="1"/>
    </xf>
    <xf numFmtId="41" fontId="101" fillId="0" borderId="0" xfId="67" applyFont="1" applyFill="1" applyBorder="1"/>
    <xf numFmtId="41" fontId="99" fillId="0" borderId="0" xfId="67" applyFont="1" applyFill="1" applyBorder="1"/>
    <xf numFmtId="174" fontId="135" fillId="0" borderId="0" xfId="0" applyNumberFormat="1" applyFont="1"/>
    <xf numFmtId="41" fontId="18" fillId="0" borderId="0" xfId="67" applyFont="1" applyFill="1"/>
    <xf numFmtId="41" fontId="85" fillId="0" borderId="0" xfId="67" applyFont="1"/>
    <xf numFmtId="41" fontId="84" fillId="0" borderId="0" xfId="67" applyFont="1" applyFill="1"/>
    <xf numFmtId="41" fontId="96" fillId="0" borderId="9" xfId="67" applyFont="1" applyBorder="1" applyAlignment="1">
      <alignment horizontal="right" vertical="center"/>
    </xf>
    <xf numFmtId="41" fontId="69" fillId="0" borderId="16" xfId="67" applyFont="1" applyFill="1" applyBorder="1" applyAlignment="1">
      <alignment horizontal="right" vertical="center"/>
    </xf>
    <xf numFmtId="41" fontId="100" fillId="0" borderId="9" xfId="67" applyFont="1" applyFill="1" applyBorder="1" applyAlignment="1">
      <alignment horizontal="right" vertical="center"/>
    </xf>
    <xf numFmtId="41" fontId="85" fillId="0" borderId="0" xfId="0" applyNumberFormat="1" applyFont="1"/>
    <xf numFmtId="174" fontId="135" fillId="0" borderId="0" xfId="3" applyNumberFormat="1" applyFont="1" applyFill="1" applyBorder="1" applyAlignment="1">
      <alignment horizontal="left" vertical="top" wrapText="1"/>
    </xf>
    <xf numFmtId="172" fontId="84" fillId="0" borderId="0" xfId="67" applyNumberFormat="1" applyFont="1" applyFill="1"/>
    <xf numFmtId="177" fontId="17" fillId="0" borderId="0" xfId="1" applyNumberFormat="1" applyFont="1"/>
    <xf numFmtId="3" fontId="84" fillId="0" borderId="0" xfId="0" applyNumberFormat="1" applyFont="1"/>
    <xf numFmtId="3" fontId="68" fillId="0" borderId="3" xfId="0" applyNumberFormat="1" applyFont="1" applyBorder="1"/>
    <xf numFmtId="3" fontId="68" fillId="0" borderId="3" xfId="0" applyNumberFormat="1" applyFont="1" applyBorder="1" applyAlignment="1">
      <alignment vertical="center"/>
    </xf>
    <xf numFmtId="3" fontId="68" fillId="0" borderId="3" xfId="0" applyNumberFormat="1" applyFont="1" applyBorder="1" applyAlignment="1">
      <alignment vertical="top" wrapText="1"/>
    </xf>
    <xf numFmtId="41" fontId="18" fillId="0" borderId="0" xfId="67" applyFont="1" applyAlignment="1">
      <alignment vertical="center" wrapText="1"/>
    </xf>
    <xf numFmtId="41" fontId="17" fillId="4" borderId="0" xfId="67" applyFont="1" applyFill="1"/>
    <xf numFmtId="43" fontId="135" fillId="0" borderId="0" xfId="0" applyNumberFormat="1" applyFont="1"/>
    <xf numFmtId="0" fontId="135" fillId="0" borderId="0" xfId="0" applyFont="1"/>
    <xf numFmtId="3" fontId="85" fillId="65" borderId="9" xfId="0" applyNumberFormat="1" applyFont="1" applyFill="1" applyBorder="1" applyAlignment="1">
      <alignment horizontal="right"/>
    </xf>
    <xf numFmtId="3" fontId="84" fillId="65" borderId="9" xfId="0" applyNumberFormat="1" applyFont="1" applyFill="1" applyBorder="1" applyAlignment="1">
      <alignment horizontal="right"/>
    </xf>
    <xf numFmtId="41" fontId="136" fillId="0" borderId="0" xfId="0" applyNumberFormat="1" applyFont="1"/>
    <xf numFmtId="41" fontId="68" fillId="0" borderId="9" xfId="5369" applyFont="1" applyFill="1" applyBorder="1" applyAlignment="1">
      <alignment horizontal="right" vertical="center"/>
    </xf>
    <xf numFmtId="0" fontId="75" fillId="0" borderId="0" xfId="0" applyFont="1" applyAlignment="1">
      <alignment horizontal="left"/>
    </xf>
    <xf numFmtId="0" fontId="68" fillId="0" borderId="9" xfId="0" applyFont="1" applyBorder="1" applyAlignment="1">
      <alignment horizontal="center"/>
    </xf>
    <xf numFmtId="0" fontId="69" fillId="0" borderId="0" xfId="0" applyFont="1" applyAlignment="1">
      <alignment horizontal="left"/>
    </xf>
    <xf numFmtId="0" fontId="70" fillId="0" borderId="0" xfId="0" applyFont="1" applyAlignment="1">
      <alignment horizontal="center"/>
    </xf>
    <xf numFmtId="0" fontId="69" fillId="0" borderId="0" xfId="0" applyFont="1" applyAlignment="1">
      <alignment horizontal="center"/>
    </xf>
    <xf numFmtId="0" fontId="78" fillId="36" borderId="11" xfId="0" applyFont="1" applyFill="1" applyBorder="1" applyAlignment="1">
      <alignment horizontal="center" vertical="center"/>
    </xf>
    <xf numFmtId="0" fontId="78" fillId="36" borderId="12" xfId="0" applyFont="1" applyFill="1" applyBorder="1" applyAlignment="1">
      <alignment horizontal="center" vertical="center"/>
    </xf>
    <xf numFmtId="0" fontId="78" fillId="36" borderId="13" xfId="0" applyFont="1" applyFill="1" applyBorder="1" applyAlignment="1">
      <alignment horizontal="center" vertical="center"/>
    </xf>
    <xf numFmtId="0" fontId="68" fillId="0" borderId="0" xfId="0" applyFont="1" applyAlignment="1">
      <alignment horizontal="left" vertical="top" wrapText="1"/>
    </xf>
    <xf numFmtId="6" fontId="68" fillId="0" borderId="0" xfId="0" applyNumberFormat="1" applyFont="1" applyAlignment="1">
      <alignment horizontal="right"/>
    </xf>
    <xf numFmtId="0" fontId="68" fillId="0" borderId="11" xfId="0" applyFont="1" applyBorder="1" applyAlignment="1">
      <alignment horizontal="center"/>
    </xf>
    <xf numFmtId="0" fontId="68" fillId="0" borderId="12" xfId="0" applyFont="1" applyBorder="1" applyAlignment="1">
      <alignment horizontal="center"/>
    </xf>
    <xf numFmtId="0" fontId="68" fillId="0" borderId="13" xfId="0" applyFont="1" applyBorder="1" applyAlignment="1">
      <alignment horizontal="center"/>
    </xf>
    <xf numFmtId="0" fontId="68" fillId="0" borderId="9" xfId="0" applyFont="1" applyBorder="1" applyAlignment="1">
      <alignment horizontal="center" vertical="center" wrapText="1"/>
    </xf>
    <xf numFmtId="3" fontId="68" fillId="0" borderId="14" xfId="0" applyNumberFormat="1" applyFont="1" applyBorder="1" applyAlignment="1">
      <alignment horizontal="right" vertical="center" wrapText="1"/>
    </xf>
    <xf numFmtId="3" fontId="68" fillId="0" borderId="3" xfId="0" applyNumberFormat="1" applyFont="1" applyBorder="1" applyAlignment="1">
      <alignment horizontal="right" vertical="center" wrapText="1"/>
    </xf>
    <xf numFmtId="10" fontId="68" fillId="0" borderId="14" xfId="0" applyNumberFormat="1" applyFont="1" applyBorder="1" applyAlignment="1">
      <alignment horizontal="center" vertical="center"/>
    </xf>
    <xf numFmtId="10" fontId="68" fillId="0" borderId="3" xfId="0" applyNumberFormat="1" applyFont="1" applyBorder="1" applyAlignment="1">
      <alignment horizontal="center" vertical="center"/>
    </xf>
    <xf numFmtId="3" fontId="68" fillId="0" borderId="16" xfId="0" applyNumberFormat="1" applyFont="1" applyBorder="1" applyAlignment="1">
      <alignment horizontal="right" vertical="center" wrapText="1"/>
    </xf>
    <xf numFmtId="10" fontId="68" fillId="0" borderId="16" xfId="0" applyNumberFormat="1" applyFont="1" applyBorder="1" applyAlignment="1">
      <alignment horizontal="center" vertical="center"/>
    </xf>
    <xf numFmtId="10" fontId="68" fillId="0" borderId="14" xfId="0" applyNumberFormat="1" applyFont="1" applyBorder="1" applyAlignment="1">
      <alignment horizontal="center" vertical="center" wrapText="1"/>
    </xf>
    <xf numFmtId="10" fontId="68" fillId="0" borderId="3" xfId="0" applyNumberFormat="1" applyFont="1" applyBorder="1" applyAlignment="1">
      <alignment horizontal="center" vertical="center" wrapText="1"/>
    </xf>
    <xf numFmtId="10" fontId="68" fillId="0" borderId="16" xfId="0" applyNumberFormat="1" applyFont="1" applyBorder="1" applyAlignment="1">
      <alignment horizontal="center" vertical="center" wrapText="1"/>
    </xf>
    <xf numFmtId="0" fontId="69" fillId="0" borderId="9" xfId="0" applyFont="1" applyBorder="1" applyAlignment="1">
      <alignment horizontal="center"/>
    </xf>
    <xf numFmtId="0" fontId="68" fillId="0" borderId="0" xfId="0" applyFont="1" applyAlignment="1">
      <alignment horizontal="center"/>
    </xf>
    <xf numFmtId="0" fontId="78" fillId="36" borderId="11" xfId="0" applyFont="1" applyFill="1" applyBorder="1" applyAlignment="1">
      <alignment horizontal="center" vertical="center" wrapText="1"/>
    </xf>
    <xf numFmtId="0" fontId="78" fillId="36" borderId="12" xfId="0" applyFont="1" applyFill="1" applyBorder="1" applyAlignment="1">
      <alignment horizontal="center" vertical="center" wrapText="1"/>
    </xf>
    <xf numFmtId="0" fontId="78" fillId="36" borderId="13" xfId="0" applyFont="1" applyFill="1" applyBorder="1" applyAlignment="1">
      <alignment horizontal="center" vertical="center" wrapText="1"/>
    </xf>
    <xf numFmtId="0" fontId="78" fillId="36" borderId="9" xfId="0" applyFont="1" applyFill="1" applyBorder="1" applyAlignment="1">
      <alignment horizontal="center" vertical="center" wrapText="1"/>
    </xf>
    <xf numFmtId="0" fontId="17" fillId="0" borderId="0" xfId="4" applyFont="1" applyAlignment="1">
      <alignment horizontal="center" vertical="top" wrapText="1"/>
    </xf>
    <xf numFmtId="0" fontId="6" fillId="0" borderId="9" xfId="0" applyFont="1" applyBorder="1" applyAlignment="1">
      <alignment horizontal="center" vertical="center" wrapText="1"/>
    </xf>
    <xf numFmtId="0" fontId="10" fillId="0" borderId="9" xfId="0" applyFont="1" applyBorder="1" applyAlignment="1">
      <alignment horizontal="center"/>
    </xf>
    <xf numFmtId="2" fontId="69" fillId="0" borderId="0" xfId="0" applyNumberFormat="1" applyFont="1" applyAlignment="1">
      <alignment horizontal="center" vertical="center" wrapText="1"/>
    </xf>
    <xf numFmtId="0" fontId="35" fillId="0" borderId="0" xfId="0" applyFont="1" applyAlignment="1">
      <alignment horizontal="center"/>
    </xf>
    <xf numFmtId="0" fontId="35" fillId="0" borderId="0" xfId="0" applyFont="1" applyAlignment="1">
      <alignment horizontal="left"/>
    </xf>
    <xf numFmtId="2" fontId="71" fillId="0" borderId="0" xfId="0" applyNumberFormat="1" applyFont="1" applyAlignment="1">
      <alignment horizontal="center" vertical="center" wrapText="1"/>
    </xf>
    <xf numFmtId="0" fontId="83" fillId="36" borderId="9" xfId="0" applyFont="1" applyFill="1" applyBorder="1" applyAlignment="1">
      <alignment horizontal="center"/>
    </xf>
    <xf numFmtId="0" fontId="85" fillId="0" borderId="11" xfId="0" applyFont="1" applyBorder="1" applyAlignment="1">
      <alignment horizontal="left" vertical="center" wrapText="1"/>
    </xf>
    <xf numFmtId="0" fontId="85" fillId="0" borderId="13" xfId="0" applyFont="1" applyBorder="1" applyAlignment="1">
      <alignment horizontal="left" vertical="center" wrapText="1"/>
    </xf>
    <xf numFmtId="0" fontId="85" fillId="0" borderId="11" xfId="0" applyFont="1" applyBorder="1" applyAlignment="1">
      <alignment horizontal="left" vertical="top" wrapText="1"/>
    </xf>
    <xf numFmtId="0" fontId="85" fillId="0" borderId="13" xfId="0" applyFont="1" applyBorder="1" applyAlignment="1">
      <alignment horizontal="left" vertical="top" wrapText="1"/>
    </xf>
    <xf numFmtId="0" fontId="85" fillId="0" borderId="0" xfId="0" applyFont="1" applyAlignment="1">
      <alignment horizontal="left" vertical="top" wrapText="1"/>
    </xf>
    <xf numFmtId="0" fontId="85" fillId="0" borderId="0" xfId="0" applyFont="1" applyAlignment="1">
      <alignment horizontal="left" vertical="center" wrapText="1"/>
    </xf>
    <xf numFmtId="0" fontId="99" fillId="0" borderId="9" xfId="599" applyFont="1" applyBorder="1" applyAlignment="1">
      <alignment horizontal="left"/>
    </xf>
    <xf numFmtId="0" fontId="85" fillId="0" borderId="11" xfId="0" applyFont="1" applyBorder="1" applyAlignment="1">
      <alignment horizontal="left"/>
    </xf>
    <xf numFmtId="0" fontId="85" fillId="0" borderId="12" xfId="0" applyFont="1" applyBorder="1" applyAlignment="1">
      <alignment horizontal="left"/>
    </xf>
    <xf numFmtId="0" fontId="85" fillId="0" borderId="13" xfId="0" applyFont="1" applyBorder="1" applyAlignment="1">
      <alignment horizontal="left"/>
    </xf>
    <xf numFmtId="3" fontId="84" fillId="0" borderId="11" xfId="0" applyNumberFormat="1" applyFont="1" applyBorder="1" applyAlignment="1">
      <alignment horizontal="left"/>
    </xf>
    <xf numFmtId="3" fontId="84" fillId="0" borderId="13" xfId="0" applyNumberFormat="1" applyFont="1" applyBorder="1" applyAlignment="1">
      <alignment horizontal="left"/>
    </xf>
    <xf numFmtId="0" fontId="84" fillId="0" borderId="11" xfId="0" applyFont="1" applyBorder="1" applyAlignment="1">
      <alignment horizontal="left"/>
    </xf>
    <xf numFmtId="0" fontId="84" fillId="0" borderId="13" xfId="0" applyFont="1" applyBorder="1" applyAlignment="1">
      <alignment horizontal="left"/>
    </xf>
    <xf numFmtId="0" fontId="85" fillId="0" borderId="9" xfId="0" applyFont="1" applyBorder="1" applyAlignment="1">
      <alignment horizontal="left"/>
    </xf>
    <xf numFmtId="0" fontId="84" fillId="0" borderId="9" xfId="0" applyFont="1" applyBorder="1" applyAlignment="1">
      <alignment horizontal="left"/>
    </xf>
    <xf numFmtId="0" fontId="83" fillId="36" borderId="11" xfId="0" applyFont="1" applyFill="1" applyBorder="1" applyAlignment="1">
      <alignment horizontal="center" vertical="center" wrapText="1"/>
    </xf>
    <xf numFmtId="0" fontId="83" fillId="36" borderId="13" xfId="0" applyFont="1" applyFill="1" applyBorder="1" applyAlignment="1">
      <alignment horizontal="center" vertical="center" wrapText="1"/>
    </xf>
    <xf numFmtId="2" fontId="83" fillId="36" borderId="2" xfId="0" applyNumberFormat="1" applyFont="1" applyFill="1" applyBorder="1" applyAlignment="1">
      <alignment horizontal="center" vertical="center" wrapText="1"/>
    </xf>
    <xf numFmtId="2" fontId="83" fillId="36" borderId="4" xfId="0" applyNumberFormat="1" applyFont="1" applyFill="1" applyBorder="1" applyAlignment="1">
      <alignment horizontal="center" vertical="center" wrapText="1"/>
    </xf>
    <xf numFmtId="0" fontId="84" fillId="0" borderId="11" xfId="0" applyFont="1" applyBorder="1" applyAlignment="1">
      <alignment horizontal="left" vertical="top" wrapText="1"/>
    </xf>
    <xf numFmtId="0" fontId="84" fillId="0" borderId="13" xfId="0" applyFont="1" applyBorder="1" applyAlignment="1">
      <alignment horizontal="left" vertical="top" wrapText="1"/>
    </xf>
    <xf numFmtId="0" fontId="83" fillId="36" borderId="12" xfId="0" applyFont="1" applyFill="1" applyBorder="1" applyAlignment="1">
      <alignment horizontal="center" vertical="center" wrapText="1"/>
    </xf>
    <xf numFmtId="0" fontId="85" fillId="0" borderId="12" xfId="0" applyFont="1" applyBorder="1" applyAlignment="1">
      <alignment horizontal="left" vertical="center" wrapText="1"/>
    </xf>
    <xf numFmtId="0" fontId="89" fillId="0" borderId="11" xfId="0" applyFont="1" applyBorder="1" applyAlignment="1">
      <alignment horizontal="left" vertical="top" wrapText="1"/>
    </xf>
    <xf numFmtId="0" fontId="89" fillId="0" borderId="13" xfId="0" applyFont="1" applyBorder="1" applyAlignment="1">
      <alignment horizontal="left" vertical="top" wrapText="1"/>
    </xf>
    <xf numFmtId="174" fontId="83" fillId="36" borderId="1" xfId="0" applyNumberFormat="1" applyFont="1" applyFill="1" applyBorder="1" applyAlignment="1">
      <alignment horizontal="center" vertical="center" wrapText="1"/>
    </xf>
    <xf numFmtId="2" fontId="83" fillId="36" borderId="11" xfId="0" applyNumberFormat="1" applyFont="1" applyFill="1" applyBorder="1" applyAlignment="1">
      <alignment horizontal="center" vertical="center" wrapText="1"/>
    </xf>
    <xf numFmtId="2" fontId="83" fillId="36" borderId="13" xfId="0" applyNumberFormat="1" applyFont="1" applyFill="1" applyBorder="1" applyAlignment="1">
      <alignment horizontal="center" vertical="center" wrapText="1"/>
    </xf>
    <xf numFmtId="0" fontId="85" fillId="0" borderId="11" xfId="2" applyFont="1" applyBorder="1" applyAlignment="1">
      <alignment horizontal="left" vertical="top" wrapText="1"/>
    </xf>
    <xf numFmtId="0" fontId="85" fillId="0" borderId="13" xfId="2" applyFont="1" applyBorder="1" applyAlignment="1">
      <alignment horizontal="left" vertical="top" wrapText="1"/>
    </xf>
    <xf numFmtId="0" fontId="84" fillId="0" borderId="9" xfId="0" applyFont="1" applyBorder="1" applyAlignment="1">
      <alignment horizontal="left" vertical="top" wrapText="1"/>
    </xf>
    <xf numFmtId="0" fontId="94" fillId="36" borderId="11" xfId="0" applyFont="1" applyFill="1" applyBorder="1" applyAlignment="1">
      <alignment horizontal="left"/>
    </xf>
    <xf numFmtId="0" fontId="94" fillId="36" borderId="12" xfId="0" applyFont="1" applyFill="1" applyBorder="1" applyAlignment="1">
      <alignment horizontal="left"/>
    </xf>
    <xf numFmtId="0" fontId="94" fillId="36" borderId="13" xfId="0" applyFont="1" applyFill="1" applyBorder="1" applyAlignment="1">
      <alignment horizontal="left"/>
    </xf>
    <xf numFmtId="0" fontId="84" fillId="0" borderId="11" xfId="0" applyFont="1" applyBorder="1" applyAlignment="1">
      <alignment horizontal="left" vertical="center" wrapText="1"/>
    </xf>
    <xf numFmtId="0" fontId="84" fillId="0" borderId="13" xfId="0" applyFont="1" applyBorder="1" applyAlignment="1">
      <alignment horizontal="left" vertical="center" wrapText="1"/>
    </xf>
    <xf numFmtId="0" fontId="84" fillId="0" borderId="0" xfId="0" applyFont="1" applyAlignment="1">
      <alignment horizontal="left"/>
    </xf>
    <xf numFmtId="0" fontId="85" fillId="0" borderId="0" xfId="0" applyFont="1" applyAlignment="1">
      <alignment horizontal="left" wrapText="1"/>
    </xf>
    <xf numFmtId="0" fontId="83" fillId="36" borderId="9" xfId="0" applyFont="1" applyFill="1" applyBorder="1" applyAlignment="1">
      <alignment horizontal="center" vertical="center" wrapText="1"/>
    </xf>
    <xf numFmtId="0" fontId="84" fillId="0" borderId="0" xfId="0" applyFont="1" applyAlignment="1">
      <alignment horizontal="center"/>
    </xf>
    <xf numFmtId="0" fontId="84" fillId="0" borderId="11" xfId="2" applyFont="1" applyBorder="1" applyAlignment="1">
      <alignment horizontal="left" vertical="top" wrapText="1"/>
    </xf>
    <xf numFmtId="0" fontId="84" fillId="0" borderId="12" xfId="2" applyFont="1" applyBorder="1" applyAlignment="1">
      <alignment horizontal="left" vertical="top" wrapText="1"/>
    </xf>
    <xf numFmtId="0" fontId="84" fillId="0" borderId="13" xfId="2" applyFont="1" applyBorder="1" applyAlignment="1">
      <alignment horizontal="left" vertical="top" wrapText="1"/>
    </xf>
    <xf numFmtId="0" fontId="84" fillId="0" borderId="11" xfId="0" applyFont="1" applyBorder="1" applyAlignment="1">
      <alignment horizontal="center" vertical="top" wrapText="1"/>
    </xf>
    <xf numFmtId="0" fontId="84" fillId="0" borderId="13" xfId="0" applyFont="1" applyBorder="1" applyAlignment="1">
      <alignment horizontal="center" vertical="top" wrapText="1"/>
    </xf>
    <xf numFmtId="0" fontId="85" fillId="0" borderId="9" xfId="0" applyFont="1" applyBorder="1" applyAlignment="1">
      <alignment horizontal="left" vertical="center" wrapText="1"/>
    </xf>
    <xf numFmtId="0" fontId="85" fillId="0" borderId="0" xfId="4" applyFont="1" applyAlignment="1">
      <alignment horizontal="center" vertical="top" wrapText="1"/>
    </xf>
    <xf numFmtId="0" fontId="85" fillId="0" borderId="0" xfId="0" applyFont="1" applyAlignment="1">
      <alignment horizontal="justify"/>
    </xf>
    <xf numFmtId="169" fontId="85" fillId="0" borderId="11" xfId="3" applyNumberFormat="1" applyFont="1" applyFill="1" applyBorder="1" applyAlignment="1">
      <alignment horizontal="left" vertical="center" wrapText="1"/>
    </xf>
    <xf numFmtId="169" fontId="85" fillId="0" borderId="13" xfId="3" applyNumberFormat="1" applyFont="1" applyFill="1" applyBorder="1" applyAlignment="1">
      <alignment horizontal="left" vertical="center" wrapText="1"/>
    </xf>
    <xf numFmtId="0" fontId="85" fillId="0" borderId="11" xfId="0" quotePrefix="1" applyFont="1" applyBorder="1" applyAlignment="1">
      <alignment horizontal="left" vertical="top" wrapText="1"/>
    </xf>
    <xf numFmtId="0" fontId="85" fillId="0" borderId="13" xfId="0" quotePrefix="1" applyFont="1" applyBorder="1" applyAlignment="1">
      <alignment horizontal="left" vertical="top" wrapText="1"/>
    </xf>
    <xf numFmtId="2" fontId="83" fillId="36" borderId="10" xfId="0" applyNumberFormat="1" applyFont="1" applyFill="1" applyBorder="1" applyAlignment="1">
      <alignment horizontal="center" vertical="center" wrapText="1"/>
    </xf>
    <xf numFmtId="2" fontId="83" fillId="36" borderId="25" xfId="0" applyNumberFormat="1" applyFont="1" applyFill="1" applyBorder="1" applyAlignment="1">
      <alignment horizontal="center" vertical="center" wrapText="1"/>
    </xf>
    <xf numFmtId="2" fontId="83" fillId="36" borderId="26" xfId="0" applyNumberFormat="1" applyFont="1" applyFill="1" applyBorder="1" applyAlignment="1">
      <alignment horizontal="center" vertical="center" wrapText="1"/>
    </xf>
    <xf numFmtId="2" fontId="83" fillId="36" borderId="27" xfId="0" applyNumberFormat="1" applyFont="1" applyFill="1" applyBorder="1" applyAlignment="1">
      <alignment horizontal="center" vertical="center" wrapText="1"/>
    </xf>
    <xf numFmtId="0" fontId="83" fillId="36" borderId="11" xfId="0" applyFont="1" applyFill="1" applyBorder="1" applyAlignment="1">
      <alignment horizontal="center"/>
    </xf>
    <xf numFmtId="0" fontId="83" fillId="36" borderId="13" xfId="0" applyFont="1" applyFill="1" applyBorder="1" applyAlignment="1">
      <alignment horizontal="center"/>
    </xf>
    <xf numFmtId="0" fontId="84" fillId="0" borderId="0" xfId="0" applyFont="1" applyAlignment="1">
      <alignment horizontal="center" vertical="center" wrapText="1"/>
    </xf>
    <xf numFmtId="0" fontId="84" fillId="0" borderId="0" xfId="0" applyFont="1" applyAlignment="1">
      <alignment horizontal="left" vertical="top" wrapText="1"/>
    </xf>
    <xf numFmtId="0" fontId="84" fillId="0" borderId="0" xfId="0" applyFont="1" applyAlignment="1">
      <alignment horizontal="left" vertical="center" wrapText="1"/>
    </xf>
    <xf numFmtId="0" fontId="85" fillId="0" borderId="0" xfId="0" applyFont="1" applyAlignment="1">
      <alignment horizontal="justify" vertical="center" wrapText="1"/>
    </xf>
    <xf numFmtId="0" fontId="84" fillId="0" borderId="6" xfId="0" applyFont="1" applyBorder="1" applyAlignment="1">
      <alignment horizontal="center" vertical="center" wrapText="1"/>
    </xf>
    <xf numFmtId="2" fontId="84" fillId="0" borderId="9" xfId="0" applyNumberFormat="1" applyFont="1" applyBorder="1" applyAlignment="1">
      <alignment horizontal="center" vertical="center" wrapText="1"/>
    </xf>
    <xf numFmtId="0" fontId="83" fillId="36" borderId="11" xfId="0" applyFont="1" applyFill="1" applyBorder="1" applyAlignment="1">
      <alignment horizontal="left" vertical="center" wrapText="1"/>
    </xf>
    <xf numFmtId="0" fontId="83" fillId="36" borderId="13" xfId="0" applyFont="1" applyFill="1" applyBorder="1" applyAlignment="1">
      <alignment horizontal="left" vertical="center" wrapText="1"/>
    </xf>
    <xf numFmtId="2" fontId="83" fillId="36" borderId="12" xfId="0" applyNumberFormat="1" applyFont="1" applyFill="1" applyBorder="1" applyAlignment="1">
      <alignment horizontal="center" vertical="center" wrapText="1"/>
    </xf>
    <xf numFmtId="0" fontId="85" fillId="0" borderId="11" xfId="0" applyFont="1" applyBorder="1" applyAlignment="1">
      <alignment horizontal="center" vertical="top" wrapText="1"/>
    </xf>
    <xf numFmtId="0" fontId="85" fillId="0" borderId="13" xfId="0" applyFont="1" applyBorder="1" applyAlignment="1">
      <alignment horizontal="center" vertical="top" wrapText="1"/>
    </xf>
    <xf numFmtId="0" fontId="89" fillId="0" borderId="0" xfId="0" applyFont="1" applyAlignment="1">
      <alignment horizontal="left"/>
    </xf>
    <xf numFmtId="2" fontId="83" fillId="36" borderId="14" xfId="0" applyNumberFormat="1" applyFont="1" applyFill="1" applyBorder="1" applyAlignment="1">
      <alignment horizontal="center" vertical="center" wrapText="1"/>
    </xf>
    <xf numFmtId="2" fontId="83" fillId="36" borderId="16" xfId="0" applyNumberFormat="1" applyFont="1" applyFill="1" applyBorder="1" applyAlignment="1">
      <alignment horizontal="center" vertical="center" wrapText="1"/>
    </xf>
    <xf numFmtId="43" fontId="68" fillId="0" borderId="11" xfId="6128" applyFont="1" applyFill="1" applyBorder="1" applyAlignment="1">
      <alignment horizontal="left"/>
    </xf>
    <xf numFmtId="43" fontId="68" fillId="0" borderId="13" xfId="6128" applyFont="1" applyFill="1" applyBorder="1" applyAlignment="1">
      <alignment horizontal="left"/>
    </xf>
    <xf numFmtId="2" fontId="83" fillId="36" borderId="9" xfId="0" applyNumberFormat="1" applyFont="1" applyFill="1" applyBorder="1" applyAlignment="1">
      <alignment horizontal="center" vertical="center" wrapText="1"/>
    </xf>
    <xf numFmtId="3" fontId="85" fillId="0" borderId="9" xfId="0" applyNumberFormat="1" applyFont="1" applyBorder="1" applyAlignment="1">
      <alignment horizontal="center" vertical="center" wrapText="1"/>
    </xf>
    <xf numFmtId="174" fontId="83" fillId="36" borderId="9" xfId="0" applyNumberFormat="1" applyFont="1" applyFill="1" applyBorder="1" applyAlignment="1">
      <alignment horizontal="center" vertical="center" wrapText="1"/>
    </xf>
    <xf numFmtId="174" fontId="68" fillId="0" borderId="11" xfId="0" applyNumberFormat="1" applyFont="1" applyBorder="1" applyAlignment="1">
      <alignment horizontal="center" vertical="center" wrapText="1"/>
    </xf>
    <xf numFmtId="174" fontId="68" fillId="0" borderId="12" xfId="0" applyNumberFormat="1" applyFont="1" applyBorder="1" applyAlignment="1">
      <alignment horizontal="center" vertical="center" wrapText="1"/>
    </xf>
    <xf numFmtId="174" fontId="68" fillId="0" borderId="13" xfId="0" applyNumberFormat="1" applyFont="1" applyBorder="1" applyAlignment="1">
      <alignment horizontal="center" vertical="center" wrapText="1"/>
    </xf>
    <xf numFmtId="0" fontId="84" fillId="0" borderId="12" xfId="0" applyFont="1" applyBorder="1" applyAlignment="1">
      <alignment horizontal="left" vertical="top" wrapText="1"/>
    </xf>
    <xf numFmtId="0" fontId="89" fillId="0" borderId="11" xfId="0" applyFont="1" applyBorder="1" applyAlignment="1">
      <alignment horizontal="left"/>
    </xf>
    <xf numFmtId="0" fontId="89" fillId="0" borderId="13" xfId="0" applyFont="1" applyBorder="1" applyAlignment="1">
      <alignment horizontal="left"/>
    </xf>
    <xf numFmtId="3" fontId="83" fillId="36" borderId="11" xfId="0" applyNumberFormat="1" applyFont="1" applyFill="1" applyBorder="1" applyAlignment="1">
      <alignment horizontal="center" vertical="center" wrapText="1"/>
    </xf>
    <xf numFmtId="3" fontId="83" fillId="36" borderId="12" xfId="0" applyNumberFormat="1" applyFont="1" applyFill="1" applyBorder="1" applyAlignment="1">
      <alignment horizontal="center" vertical="center" wrapText="1"/>
    </xf>
    <xf numFmtId="3" fontId="83" fillId="36" borderId="13" xfId="0" applyNumberFormat="1" applyFont="1" applyFill="1" applyBorder="1" applyAlignment="1">
      <alignment horizontal="center" vertical="center" wrapText="1"/>
    </xf>
    <xf numFmtId="0" fontId="84" fillId="0" borderId="11" xfId="2" applyFont="1" applyBorder="1" applyAlignment="1">
      <alignment vertical="top" wrapText="1"/>
    </xf>
    <xf numFmtId="0" fontId="84" fillId="0" borderId="12" xfId="2" applyFont="1" applyBorder="1" applyAlignment="1">
      <alignment vertical="top" wrapText="1"/>
    </xf>
    <xf numFmtId="0" fontId="84" fillId="0" borderId="13" xfId="2" applyFont="1" applyBorder="1" applyAlignment="1">
      <alignment vertical="top" wrapText="1"/>
    </xf>
    <xf numFmtId="174" fontId="83" fillId="36" borderId="12" xfId="3" applyNumberFormat="1" applyFont="1" applyFill="1" applyBorder="1" applyAlignment="1">
      <alignment horizontal="center" vertical="top" wrapText="1"/>
    </xf>
    <xf numFmtId="174" fontId="83" fillId="36" borderId="13" xfId="3" applyNumberFormat="1" applyFont="1" applyFill="1" applyBorder="1" applyAlignment="1">
      <alignment horizontal="center" vertical="top" wrapText="1"/>
    </xf>
    <xf numFmtId="3" fontId="94" fillId="36" borderId="11" xfId="0" applyNumberFormat="1" applyFont="1" applyFill="1" applyBorder="1" applyAlignment="1">
      <alignment horizontal="center" vertical="center" wrapText="1"/>
    </xf>
    <xf numFmtId="3" fontId="94" fillId="36" borderId="12" xfId="0" applyNumberFormat="1" applyFont="1" applyFill="1" applyBorder="1" applyAlignment="1">
      <alignment horizontal="center" vertical="center" wrapText="1"/>
    </xf>
    <xf numFmtId="3" fontId="94" fillId="36" borderId="13" xfId="0" applyNumberFormat="1" applyFont="1" applyFill="1" applyBorder="1" applyAlignment="1">
      <alignment horizontal="center" vertical="center" wrapText="1"/>
    </xf>
    <xf numFmtId="3" fontId="94" fillId="36" borderId="11" xfId="0" applyNumberFormat="1" applyFont="1" applyFill="1" applyBorder="1" applyAlignment="1">
      <alignment horizontal="left" vertical="center" wrapText="1"/>
    </xf>
    <xf numFmtId="3" fontId="94" fillId="36" borderId="12" xfId="0" applyNumberFormat="1" applyFont="1" applyFill="1" applyBorder="1" applyAlignment="1">
      <alignment horizontal="left" vertical="center" wrapText="1"/>
    </xf>
    <xf numFmtId="3" fontId="94" fillId="36" borderId="13" xfId="0" applyNumberFormat="1" applyFont="1" applyFill="1" applyBorder="1" applyAlignment="1">
      <alignment horizontal="left" vertical="center" wrapText="1"/>
    </xf>
    <xf numFmtId="0" fontId="83" fillId="36" borderId="9" xfId="0" applyFont="1" applyFill="1" applyBorder="1" applyAlignment="1">
      <alignment horizontal="center" vertical="top" wrapText="1"/>
    </xf>
    <xf numFmtId="0" fontId="83" fillId="36" borderId="12" xfId="0" applyFont="1" applyFill="1" applyBorder="1" applyAlignment="1">
      <alignment horizontal="center"/>
    </xf>
    <xf numFmtId="0" fontId="97" fillId="36" borderId="11" xfId="0" applyFont="1" applyFill="1" applyBorder="1" applyAlignment="1">
      <alignment horizontal="center" vertical="center" wrapText="1"/>
    </xf>
    <xf numFmtId="0" fontId="97" fillId="36" borderId="12" xfId="0" applyFont="1" applyFill="1" applyBorder="1" applyAlignment="1">
      <alignment horizontal="center" vertical="center" wrapText="1"/>
    </xf>
    <xf numFmtId="0" fontId="97" fillId="36" borderId="13" xfId="0" applyFont="1" applyFill="1" applyBorder="1" applyAlignment="1">
      <alignment horizontal="center" vertical="center" wrapText="1"/>
    </xf>
    <xf numFmtId="0" fontId="84" fillId="0" borderId="12" xfId="0" applyFont="1" applyBorder="1" applyAlignment="1">
      <alignment horizontal="left"/>
    </xf>
    <xf numFmtId="0" fontId="83" fillId="36" borderId="10" xfId="0" applyFont="1" applyFill="1" applyBorder="1" applyAlignment="1">
      <alignment horizontal="center" vertical="center"/>
    </xf>
    <xf numFmtId="0" fontId="83" fillId="36" borderId="25" xfId="0" applyFont="1" applyFill="1" applyBorder="1" applyAlignment="1">
      <alignment horizontal="center" vertical="center"/>
    </xf>
    <xf numFmtId="0" fontId="83" fillId="36" borderId="26" xfId="0" applyFont="1" applyFill="1" applyBorder="1" applyAlignment="1">
      <alignment horizontal="center" vertical="center"/>
    </xf>
    <xf numFmtId="0" fontId="83" fillId="36" borderId="27" xfId="0" applyFont="1" applyFill="1" applyBorder="1" applyAlignment="1">
      <alignment horizontal="center" vertical="center"/>
    </xf>
    <xf numFmtId="0" fontId="83" fillId="36" borderId="10" xfId="0" applyFont="1" applyFill="1" applyBorder="1" applyAlignment="1">
      <alignment horizontal="center" vertical="center" wrapText="1"/>
    </xf>
    <xf numFmtId="0" fontId="83" fillId="36" borderId="25" xfId="0" applyFont="1" applyFill="1" applyBorder="1" applyAlignment="1">
      <alignment horizontal="center" vertical="center" wrapText="1"/>
    </xf>
    <xf numFmtId="0" fontId="83" fillId="36" borderId="26" xfId="0" applyFont="1" applyFill="1" applyBorder="1" applyAlignment="1">
      <alignment horizontal="center" vertical="center" wrapText="1"/>
    </xf>
    <xf numFmtId="0" fontId="83" fillId="36" borderId="27" xfId="0" applyFont="1" applyFill="1" applyBorder="1" applyAlignment="1">
      <alignment horizontal="center" vertical="center" wrapText="1"/>
    </xf>
    <xf numFmtId="0" fontId="97" fillId="36" borderId="9" xfId="0" applyFont="1" applyFill="1" applyBorder="1" applyAlignment="1">
      <alignment horizontal="center" vertical="center" wrapText="1"/>
    </xf>
    <xf numFmtId="3" fontId="85" fillId="0" borderId="11" xfId="0" applyNumberFormat="1" applyFont="1" applyBorder="1" applyAlignment="1">
      <alignment horizontal="left"/>
    </xf>
    <xf numFmtId="3" fontId="85" fillId="0" borderId="13" xfId="0" applyNumberFormat="1" applyFont="1" applyBorder="1" applyAlignment="1">
      <alignment horizontal="left"/>
    </xf>
    <xf numFmtId="0" fontId="83" fillId="36" borderId="9" xfId="0" applyFont="1" applyFill="1" applyBorder="1" applyAlignment="1">
      <alignment horizontal="center" vertical="center"/>
    </xf>
    <xf numFmtId="0" fontId="85" fillId="0" borderId="11" xfId="0" applyFont="1" applyBorder="1" applyAlignment="1">
      <alignment horizontal="left" vertical="center"/>
    </xf>
    <xf numFmtId="0" fontId="85" fillId="0" borderId="13" xfId="0" applyFont="1" applyBorder="1" applyAlignment="1">
      <alignment horizontal="left" vertical="center"/>
    </xf>
    <xf numFmtId="0" fontId="100" fillId="0" borderId="11" xfId="0" applyFont="1" applyBorder="1" applyAlignment="1">
      <alignment horizontal="left" vertical="center"/>
    </xf>
    <xf numFmtId="0" fontId="100" fillId="0" borderId="13" xfId="0" applyFont="1" applyBorder="1" applyAlignment="1">
      <alignment horizontal="left" vertical="center"/>
    </xf>
    <xf numFmtId="0" fontId="133" fillId="36" borderId="9" xfId="0" applyFont="1" applyFill="1" applyBorder="1" applyAlignment="1">
      <alignment horizontal="center" vertical="center" wrapText="1"/>
    </xf>
    <xf numFmtId="0" fontId="96" fillId="0" borderId="9" xfId="0" applyFont="1" applyBorder="1" applyAlignment="1">
      <alignment horizontal="left" vertical="center" wrapText="1"/>
    </xf>
    <xf numFmtId="0" fontId="101" fillId="0" borderId="9" xfId="599" applyFont="1" applyBorder="1" applyAlignment="1">
      <alignment horizontal="left"/>
    </xf>
    <xf numFmtId="0" fontId="83" fillId="36" borderId="10" xfId="599" applyFont="1" applyFill="1" applyBorder="1" applyAlignment="1">
      <alignment horizontal="center" vertical="center" wrapText="1"/>
    </xf>
    <xf numFmtId="0" fontId="83" fillId="36" borderId="25" xfId="599" applyFont="1" applyFill="1" applyBorder="1" applyAlignment="1">
      <alignment horizontal="center" vertical="center" wrapText="1"/>
    </xf>
    <xf numFmtId="0" fontId="83" fillId="36" borderId="26" xfId="599" applyFont="1" applyFill="1" applyBorder="1" applyAlignment="1">
      <alignment horizontal="center" vertical="center" wrapText="1"/>
    </xf>
    <xf numFmtId="0" fontId="83" fillId="36" borderId="27" xfId="599" applyFont="1" applyFill="1" applyBorder="1" applyAlignment="1">
      <alignment horizontal="center" vertical="center" wrapText="1"/>
    </xf>
    <xf numFmtId="0" fontId="99" fillId="0" borderId="0" xfId="599" applyFont="1" applyAlignment="1">
      <alignment horizontal="left"/>
    </xf>
  </cellXfs>
  <cellStyles count="12782">
    <cellStyle name="20% - Accent1" xfId="11507" xr:uid="{00000000-0005-0000-0000-000000000000}"/>
    <cellStyle name="20% - Accent2" xfId="11508" xr:uid="{00000000-0005-0000-0000-000001000000}"/>
    <cellStyle name="20% - Accent3" xfId="11509" xr:uid="{00000000-0005-0000-0000-000002000000}"/>
    <cellStyle name="20% - Accent4" xfId="11510" xr:uid="{00000000-0005-0000-0000-000003000000}"/>
    <cellStyle name="20% - Accent5" xfId="11511" xr:uid="{00000000-0005-0000-0000-000004000000}"/>
    <cellStyle name="20% - Accent6" xfId="11512" xr:uid="{00000000-0005-0000-0000-000005000000}"/>
    <cellStyle name="20% - Énfasis1" xfId="467" builtinId="30" customBuiltin="1"/>
    <cellStyle name="20% - Énfasis1 10" xfId="11882" xr:uid="{00000000-0005-0000-0000-000001000000}"/>
    <cellStyle name="20% - Énfasis1 11" xfId="11896" xr:uid="{00000000-0005-0000-0000-000002000000}"/>
    <cellStyle name="20% - Énfasis1 12" xfId="11910" xr:uid="{00000000-0005-0000-0000-000003000000}"/>
    <cellStyle name="20% - Énfasis1 13" xfId="11925" xr:uid="{00000000-0005-0000-0000-000004000000}"/>
    <cellStyle name="20% - Énfasis1 14" xfId="11940" xr:uid="{00000000-0005-0000-0000-000005000000}"/>
    <cellStyle name="20% - Énfasis1 15" xfId="11982" xr:uid="{00000000-0005-0000-0000-000006000000}"/>
    <cellStyle name="20% - Énfasis1 16" xfId="11743" xr:uid="{00000000-0005-0000-0000-000007000000}"/>
    <cellStyle name="20% - Énfasis1 2" xfId="635" xr:uid="{00000000-0005-0000-0000-000074020000}"/>
    <cellStyle name="20% - Énfasis1 2 2" xfId="11999" xr:uid="{00000000-0005-0000-0000-000009000000}"/>
    <cellStyle name="20% - Énfasis1 2 3" xfId="11762" xr:uid="{00000000-0005-0000-0000-00000A000000}"/>
    <cellStyle name="20% - Énfasis1 2 4" xfId="11682" xr:uid="{00000000-0005-0000-0000-000008000000}"/>
    <cellStyle name="20% - Énfasis1 3" xfId="11699" xr:uid="{00000000-0005-0000-0000-00000B000000}"/>
    <cellStyle name="20% - Énfasis1 3 2" xfId="12015" xr:uid="{00000000-0005-0000-0000-00000C000000}"/>
    <cellStyle name="20% - Énfasis1 3 3" xfId="11779" xr:uid="{00000000-0005-0000-0000-00000D000000}"/>
    <cellStyle name="20% - Énfasis1 4" xfId="11714" xr:uid="{00000000-0005-0000-0000-00000E000000}"/>
    <cellStyle name="20% - Énfasis1 4 2" xfId="12031" xr:uid="{00000000-0005-0000-0000-00000F000000}"/>
    <cellStyle name="20% - Énfasis1 4 3" xfId="11795" xr:uid="{00000000-0005-0000-0000-000010000000}"/>
    <cellStyle name="20% - Énfasis1 5" xfId="11730" xr:uid="{00000000-0005-0000-0000-000011000000}"/>
    <cellStyle name="20% - Énfasis1 5 2" xfId="12047" xr:uid="{00000000-0005-0000-0000-000012000000}"/>
    <cellStyle name="20% - Énfasis1 5 3" xfId="11812" xr:uid="{00000000-0005-0000-0000-000013000000}"/>
    <cellStyle name="20% - Énfasis1 6" xfId="11829" xr:uid="{00000000-0005-0000-0000-000014000000}"/>
    <cellStyle name="20% - Énfasis1 7" xfId="11842" xr:uid="{00000000-0005-0000-0000-000015000000}"/>
    <cellStyle name="20% - Énfasis1 8" xfId="11856" xr:uid="{00000000-0005-0000-0000-000016000000}"/>
    <cellStyle name="20% - Énfasis1 9" xfId="11869" xr:uid="{00000000-0005-0000-0000-000017000000}"/>
    <cellStyle name="20% - Énfasis2" xfId="470" builtinId="34" customBuiltin="1"/>
    <cellStyle name="20% - Énfasis2 10" xfId="11884" xr:uid="{00000000-0005-0000-0000-000019000000}"/>
    <cellStyle name="20% - Énfasis2 11" xfId="11898" xr:uid="{00000000-0005-0000-0000-00001A000000}"/>
    <cellStyle name="20% - Énfasis2 12" xfId="11912" xr:uid="{00000000-0005-0000-0000-00001B000000}"/>
    <cellStyle name="20% - Énfasis2 13" xfId="11927" xr:uid="{00000000-0005-0000-0000-00001C000000}"/>
    <cellStyle name="20% - Énfasis2 14" xfId="11942" xr:uid="{00000000-0005-0000-0000-00001D000000}"/>
    <cellStyle name="20% - Énfasis2 15" xfId="11983" xr:uid="{00000000-0005-0000-0000-00001E000000}"/>
    <cellStyle name="20% - Énfasis2 16" xfId="11745" xr:uid="{00000000-0005-0000-0000-00001F000000}"/>
    <cellStyle name="20% - Énfasis2 2" xfId="639" xr:uid="{00000000-0005-0000-0000-000075020000}"/>
    <cellStyle name="20% - Énfasis2 2 2" xfId="12001" xr:uid="{00000000-0005-0000-0000-000021000000}"/>
    <cellStyle name="20% - Énfasis2 2 3" xfId="11764" xr:uid="{00000000-0005-0000-0000-000022000000}"/>
    <cellStyle name="20% - Énfasis2 2 4" xfId="11684" xr:uid="{00000000-0005-0000-0000-000020000000}"/>
    <cellStyle name="20% - Énfasis2 3" xfId="11701" xr:uid="{00000000-0005-0000-0000-000023000000}"/>
    <cellStyle name="20% - Énfasis2 3 2" xfId="12017" xr:uid="{00000000-0005-0000-0000-000024000000}"/>
    <cellStyle name="20% - Énfasis2 3 3" xfId="11781" xr:uid="{00000000-0005-0000-0000-000025000000}"/>
    <cellStyle name="20% - Énfasis2 4" xfId="11716" xr:uid="{00000000-0005-0000-0000-000026000000}"/>
    <cellStyle name="20% - Énfasis2 4 2" xfId="12033" xr:uid="{00000000-0005-0000-0000-000027000000}"/>
    <cellStyle name="20% - Énfasis2 4 3" xfId="11797" xr:uid="{00000000-0005-0000-0000-000028000000}"/>
    <cellStyle name="20% - Énfasis2 5" xfId="11732" xr:uid="{00000000-0005-0000-0000-000029000000}"/>
    <cellStyle name="20% - Énfasis2 5 2" xfId="12049" xr:uid="{00000000-0005-0000-0000-00002A000000}"/>
    <cellStyle name="20% - Énfasis2 5 3" xfId="11814" xr:uid="{00000000-0005-0000-0000-00002B000000}"/>
    <cellStyle name="20% - Énfasis2 6" xfId="11831" xr:uid="{00000000-0005-0000-0000-00002C000000}"/>
    <cellStyle name="20% - Énfasis2 7" xfId="11844" xr:uid="{00000000-0005-0000-0000-00002D000000}"/>
    <cellStyle name="20% - Énfasis2 8" xfId="11858" xr:uid="{00000000-0005-0000-0000-00002E000000}"/>
    <cellStyle name="20% - Énfasis2 9" xfId="11871" xr:uid="{00000000-0005-0000-0000-00002F000000}"/>
    <cellStyle name="20% - Énfasis3" xfId="473" builtinId="38" customBuiltin="1"/>
    <cellStyle name="20% - Énfasis3 10" xfId="11886" xr:uid="{00000000-0005-0000-0000-000031000000}"/>
    <cellStyle name="20% - Énfasis3 11" xfId="11900" xr:uid="{00000000-0005-0000-0000-000032000000}"/>
    <cellStyle name="20% - Énfasis3 12" xfId="11914" xr:uid="{00000000-0005-0000-0000-000033000000}"/>
    <cellStyle name="20% - Énfasis3 13" xfId="11929" xr:uid="{00000000-0005-0000-0000-000034000000}"/>
    <cellStyle name="20% - Énfasis3 14" xfId="11944" xr:uid="{00000000-0005-0000-0000-000035000000}"/>
    <cellStyle name="20% - Énfasis3 15" xfId="11984" xr:uid="{00000000-0005-0000-0000-000036000000}"/>
    <cellStyle name="20% - Énfasis3 16" xfId="11747" xr:uid="{00000000-0005-0000-0000-000037000000}"/>
    <cellStyle name="20% - Énfasis3 2" xfId="643" xr:uid="{00000000-0005-0000-0000-000076020000}"/>
    <cellStyle name="20% - Énfasis3 2 2" xfId="12003" xr:uid="{00000000-0005-0000-0000-000039000000}"/>
    <cellStyle name="20% - Énfasis3 2 3" xfId="11766" xr:uid="{00000000-0005-0000-0000-00003A000000}"/>
    <cellStyle name="20% - Énfasis3 2 4" xfId="11686" xr:uid="{00000000-0005-0000-0000-000038000000}"/>
    <cellStyle name="20% - Énfasis3 3" xfId="11703" xr:uid="{00000000-0005-0000-0000-00003B000000}"/>
    <cellStyle name="20% - Énfasis3 3 2" xfId="12019" xr:uid="{00000000-0005-0000-0000-00003C000000}"/>
    <cellStyle name="20% - Énfasis3 3 3" xfId="11783" xr:uid="{00000000-0005-0000-0000-00003D000000}"/>
    <cellStyle name="20% - Énfasis3 4" xfId="11718" xr:uid="{00000000-0005-0000-0000-00003E000000}"/>
    <cellStyle name="20% - Énfasis3 4 2" xfId="12035" xr:uid="{00000000-0005-0000-0000-00003F000000}"/>
    <cellStyle name="20% - Énfasis3 4 3" xfId="11799" xr:uid="{00000000-0005-0000-0000-000040000000}"/>
    <cellStyle name="20% - Énfasis3 5" xfId="11734" xr:uid="{00000000-0005-0000-0000-000041000000}"/>
    <cellStyle name="20% - Énfasis3 5 2" xfId="12051" xr:uid="{00000000-0005-0000-0000-000042000000}"/>
    <cellStyle name="20% - Énfasis3 5 3" xfId="11816" xr:uid="{00000000-0005-0000-0000-000043000000}"/>
    <cellStyle name="20% - Énfasis3 6" xfId="11833" xr:uid="{00000000-0005-0000-0000-000044000000}"/>
    <cellStyle name="20% - Énfasis3 7" xfId="11846" xr:uid="{00000000-0005-0000-0000-000045000000}"/>
    <cellStyle name="20% - Énfasis3 8" xfId="11860" xr:uid="{00000000-0005-0000-0000-000046000000}"/>
    <cellStyle name="20% - Énfasis3 9" xfId="11873" xr:uid="{00000000-0005-0000-0000-000047000000}"/>
    <cellStyle name="20% - Énfasis4" xfId="476" builtinId="42" customBuiltin="1"/>
    <cellStyle name="20% - Énfasis4 10" xfId="11888" xr:uid="{00000000-0005-0000-0000-000049000000}"/>
    <cellStyle name="20% - Énfasis4 11" xfId="11902" xr:uid="{00000000-0005-0000-0000-00004A000000}"/>
    <cellStyle name="20% - Énfasis4 12" xfId="11916" xr:uid="{00000000-0005-0000-0000-00004B000000}"/>
    <cellStyle name="20% - Énfasis4 13" xfId="11931" xr:uid="{00000000-0005-0000-0000-00004C000000}"/>
    <cellStyle name="20% - Énfasis4 14" xfId="11946" xr:uid="{00000000-0005-0000-0000-00004D000000}"/>
    <cellStyle name="20% - Énfasis4 15" xfId="11985" xr:uid="{00000000-0005-0000-0000-00004E000000}"/>
    <cellStyle name="20% - Énfasis4 16" xfId="11749" xr:uid="{00000000-0005-0000-0000-00004F000000}"/>
    <cellStyle name="20% - Énfasis4 2" xfId="647" xr:uid="{00000000-0005-0000-0000-000077020000}"/>
    <cellStyle name="20% - Énfasis4 2 2" xfId="12005" xr:uid="{00000000-0005-0000-0000-000051000000}"/>
    <cellStyle name="20% - Énfasis4 2 3" xfId="11768" xr:uid="{00000000-0005-0000-0000-000052000000}"/>
    <cellStyle name="20% - Énfasis4 2 4" xfId="11688" xr:uid="{00000000-0005-0000-0000-000050000000}"/>
    <cellStyle name="20% - Énfasis4 3" xfId="11705" xr:uid="{00000000-0005-0000-0000-000053000000}"/>
    <cellStyle name="20% - Énfasis4 3 2" xfId="12021" xr:uid="{00000000-0005-0000-0000-000054000000}"/>
    <cellStyle name="20% - Énfasis4 3 3" xfId="11785" xr:uid="{00000000-0005-0000-0000-000055000000}"/>
    <cellStyle name="20% - Énfasis4 4" xfId="11720" xr:uid="{00000000-0005-0000-0000-000056000000}"/>
    <cellStyle name="20% - Énfasis4 4 2" xfId="12037" xr:uid="{00000000-0005-0000-0000-000057000000}"/>
    <cellStyle name="20% - Énfasis4 4 3" xfId="11801" xr:uid="{00000000-0005-0000-0000-000058000000}"/>
    <cellStyle name="20% - Énfasis4 5" xfId="11736" xr:uid="{00000000-0005-0000-0000-000059000000}"/>
    <cellStyle name="20% - Énfasis4 5 2" xfId="12053" xr:uid="{00000000-0005-0000-0000-00005A000000}"/>
    <cellStyle name="20% - Énfasis4 5 3" xfId="11818" xr:uid="{00000000-0005-0000-0000-00005B000000}"/>
    <cellStyle name="20% - Énfasis4 6" xfId="11835" xr:uid="{00000000-0005-0000-0000-00005C000000}"/>
    <cellStyle name="20% - Énfasis4 7" xfId="11848" xr:uid="{00000000-0005-0000-0000-00005D000000}"/>
    <cellStyle name="20% - Énfasis4 8" xfId="11862" xr:uid="{00000000-0005-0000-0000-00005E000000}"/>
    <cellStyle name="20% - Énfasis4 9" xfId="11875" xr:uid="{00000000-0005-0000-0000-00005F000000}"/>
    <cellStyle name="20% - Énfasis5" xfId="479" builtinId="46" customBuiltin="1"/>
    <cellStyle name="20% - Énfasis5 10" xfId="11890" xr:uid="{00000000-0005-0000-0000-000061000000}"/>
    <cellStyle name="20% - Énfasis5 11" xfId="11904" xr:uid="{00000000-0005-0000-0000-000062000000}"/>
    <cellStyle name="20% - Énfasis5 12" xfId="11918" xr:uid="{00000000-0005-0000-0000-000063000000}"/>
    <cellStyle name="20% - Énfasis5 13" xfId="11933" xr:uid="{00000000-0005-0000-0000-000064000000}"/>
    <cellStyle name="20% - Énfasis5 14" xfId="11948" xr:uid="{00000000-0005-0000-0000-000065000000}"/>
    <cellStyle name="20% - Énfasis5 15" xfId="11986" xr:uid="{00000000-0005-0000-0000-000066000000}"/>
    <cellStyle name="20% - Énfasis5 16" xfId="11751" xr:uid="{00000000-0005-0000-0000-000067000000}"/>
    <cellStyle name="20% - Énfasis5 2" xfId="651" xr:uid="{00000000-0005-0000-0000-000078020000}"/>
    <cellStyle name="20% - Énfasis5 2 2" xfId="12007" xr:uid="{00000000-0005-0000-0000-000069000000}"/>
    <cellStyle name="20% - Énfasis5 2 3" xfId="11770" xr:uid="{00000000-0005-0000-0000-00006A000000}"/>
    <cellStyle name="20% - Énfasis5 2 4" xfId="11690" xr:uid="{00000000-0005-0000-0000-000068000000}"/>
    <cellStyle name="20% - Énfasis5 3" xfId="11707" xr:uid="{00000000-0005-0000-0000-00006B000000}"/>
    <cellStyle name="20% - Énfasis5 3 2" xfId="12023" xr:uid="{00000000-0005-0000-0000-00006C000000}"/>
    <cellStyle name="20% - Énfasis5 3 3" xfId="11787" xr:uid="{00000000-0005-0000-0000-00006D000000}"/>
    <cellStyle name="20% - Énfasis5 4" xfId="11722" xr:uid="{00000000-0005-0000-0000-00006E000000}"/>
    <cellStyle name="20% - Énfasis5 4 2" xfId="12039" xr:uid="{00000000-0005-0000-0000-00006F000000}"/>
    <cellStyle name="20% - Énfasis5 4 3" xfId="11803" xr:uid="{00000000-0005-0000-0000-000070000000}"/>
    <cellStyle name="20% - Énfasis5 5" xfId="11738" xr:uid="{00000000-0005-0000-0000-000071000000}"/>
    <cellStyle name="20% - Énfasis5 5 2" xfId="12055" xr:uid="{00000000-0005-0000-0000-000072000000}"/>
    <cellStyle name="20% - Énfasis5 5 3" xfId="11820" xr:uid="{00000000-0005-0000-0000-000073000000}"/>
    <cellStyle name="20% - Énfasis5 6" xfId="11837" xr:uid="{00000000-0005-0000-0000-000074000000}"/>
    <cellStyle name="20% - Énfasis5 7" xfId="11850" xr:uid="{00000000-0005-0000-0000-000075000000}"/>
    <cellStyle name="20% - Énfasis5 8" xfId="11864" xr:uid="{00000000-0005-0000-0000-000076000000}"/>
    <cellStyle name="20% - Énfasis5 9" xfId="11877" xr:uid="{00000000-0005-0000-0000-000077000000}"/>
    <cellStyle name="20% - Énfasis6" xfId="482" builtinId="50" customBuiltin="1"/>
    <cellStyle name="20% - Énfasis6 10" xfId="11892" xr:uid="{00000000-0005-0000-0000-000079000000}"/>
    <cellStyle name="20% - Énfasis6 11" xfId="11906" xr:uid="{00000000-0005-0000-0000-00007A000000}"/>
    <cellStyle name="20% - Énfasis6 12" xfId="11920" xr:uid="{00000000-0005-0000-0000-00007B000000}"/>
    <cellStyle name="20% - Énfasis6 13" xfId="11935" xr:uid="{00000000-0005-0000-0000-00007C000000}"/>
    <cellStyle name="20% - Énfasis6 14" xfId="11950" xr:uid="{00000000-0005-0000-0000-00007D000000}"/>
    <cellStyle name="20% - Énfasis6 15" xfId="11987" xr:uid="{00000000-0005-0000-0000-00007E000000}"/>
    <cellStyle name="20% - Énfasis6 16" xfId="11753" xr:uid="{00000000-0005-0000-0000-00007F000000}"/>
    <cellStyle name="20% - Énfasis6 2" xfId="655" xr:uid="{00000000-0005-0000-0000-000079020000}"/>
    <cellStyle name="20% - Énfasis6 2 2" xfId="12009" xr:uid="{00000000-0005-0000-0000-000081000000}"/>
    <cellStyle name="20% - Énfasis6 2 3" xfId="11772" xr:uid="{00000000-0005-0000-0000-000082000000}"/>
    <cellStyle name="20% - Énfasis6 2 4" xfId="11692" xr:uid="{00000000-0005-0000-0000-000080000000}"/>
    <cellStyle name="20% - Énfasis6 3" xfId="11709" xr:uid="{00000000-0005-0000-0000-000083000000}"/>
    <cellStyle name="20% - Énfasis6 3 2" xfId="12025" xr:uid="{00000000-0005-0000-0000-000084000000}"/>
    <cellStyle name="20% - Énfasis6 3 3" xfId="11789" xr:uid="{00000000-0005-0000-0000-000085000000}"/>
    <cellStyle name="20% - Énfasis6 4" xfId="11724" xr:uid="{00000000-0005-0000-0000-000086000000}"/>
    <cellStyle name="20% - Énfasis6 4 2" xfId="12041" xr:uid="{00000000-0005-0000-0000-000087000000}"/>
    <cellStyle name="20% - Énfasis6 4 3" xfId="11805" xr:uid="{00000000-0005-0000-0000-000088000000}"/>
    <cellStyle name="20% - Énfasis6 5" xfId="11740" xr:uid="{00000000-0005-0000-0000-000089000000}"/>
    <cellStyle name="20% - Énfasis6 5 2" xfId="12057" xr:uid="{00000000-0005-0000-0000-00008A000000}"/>
    <cellStyle name="20% - Énfasis6 5 3" xfId="11822" xr:uid="{00000000-0005-0000-0000-00008B000000}"/>
    <cellStyle name="20% - Énfasis6 6" xfId="11839" xr:uid="{00000000-0005-0000-0000-00008C000000}"/>
    <cellStyle name="20% - Énfasis6 7" xfId="11852" xr:uid="{00000000-0005-0000-0000-00008D000000}"/>
    <cellStyle name="20% - Énfasis6 8" xfId="11866" xr:uid="{00000000-0005-0000-0000-00008E000000}"/>
    <cellStyle name="20% - Énfasis6 9" xfId="11879" xr:uid="{00000000-0005-0000-0000-00008F000000}"/>
    <cellStyle name="40% - Accent1" xfId="11513" xr:uid="{00000000-0005-0000-0000-000006000000}"/>
    <cellStyle name="40% - Accent2" xfId="11514" xr:uid="{00000000-0005-0000-0000-000007000000}"/>
    <cellStyle name="40% - Accent3" xfId="11515" xr:uid="{00000000-0005-0000-0000-000008000000}"/>
    <cellStyle name="40% - Accent4" xfId="11516" xr:uid="{00000000-0005-0000-0000-000009000000}"/>
    <cellStyle name="40% - Accent5" xfId="11517" xr:uid="{00000000-0005-0000-0000-00000A000000}"/>
    <cellStyle name="40% - Accent6" xfId="11518" xr:uid="{00000000-0005-0000-0000-00000B000000}"/>
    <cellStyle name="40% - Énfasis1" xfId="468" builtinId="31" customBuiltin="1"/>
    <cellStyle name="40% - Énfasis1 10" xfId="11883" xr:uid="{00000000-0005-0000-0000-000091000000}"/>
    <cellStyle name="40% - Énfasis1 11" xfId="11897" xr:uid="{00000000-0005-0000-0000-000092000000}"/>
    <cellStyle name="40% - Énfasis1 12" xfId="11911" xr:uid="{00000000-0005-0000-0000-000093000000}"/>
    <cellStyle name="40% - Énfasis1 13" xfId="11926" xr:uid="{00000000-0005-0000-0000-000094000000}"/>
    <cellStyle name="40% - Énfasis1 14" xfId="11941" xr:uid="{00000000-0005-0000-0000-000095000000}"/>
    <cellStyle name="40% - Énfasis1 15" xfId="11988" xr:uid="{00000000-0005-0000-0000-000096000000}"/>
    <cellStyle name="40% - Énfasis1 16" xfId="11744" xr:uid="{00000000-0005-0000-0000-000097000000}"/>
    <cellStyle name="40% - Énfasis1 2" xfId="636" xr:uid="{00000000-0005-0000-0000-00007A020000}"/>
    <cellStyle name="40% - Énfasis1 2 2" xfId="12000" xr:uid="{00000000-0005-0000-0000-000099000000}"/>
    <cellStyle name="40% - Énfasis1 2 3" xfId="11763" xr:uid="{00000000-0005-0000-0000-00009A000000}"/>
    <cellStyle name="40% - Énfasis1 2 4" xfId="11683" xr:uid="{00000000-0005-0000-0000-000098000000}"/>
    <cellStyle name="40% - Énfasis1 3" xfId="11700" xr:uid="{00000000-0005-0000-0000-00009B000000}"/>
    <cellStyle name="40% - Énfasis1 3 2" xfId="12016" xr:uid="{00000000-0005-0000-0000-00009C000000}"/>
    <cellStyle name="40% - Énfasis1 3 3" xfId="11780" xr:uid="{00000000-0005-0000-0000-00009D000000}"/>
    <cellStyle name="40% - Énfasis1 4" xfId="11715" xr:uid="{00000000-0005-0000-0000-00009E000000}"/>
    <cellStyle name="40% - Énfasis1 4 2" xfId="12032" xr:uid="{00000000-0005-0000-0000-00009F000000}"/>
    <cellStyle name="40% - Énfasis1 4 3" xfId="11796" xr:uid="{00000000-0005-0000-0000-0000A0000000}"/>
    <cellStyle name="40% - Énfasis1 5" xfId="11731" xr:uid="{00000000-0005-0000-0000-0000A1000000}"/>
    <cellStyle name="40% - Énfasis1 5 2" xfId="12048" xr:uid="{00000000-0005-0000-0000-0000A2000000}"/>
    <cellStyle name="40% - Énfasis1 5 3" xfId="11813" xr:uid="{00000000-0005-0000-0000-0000A3000000}"/>
    <cellStyle name="40% - Énfasis1 6" xfId="11830" xr:uid="{00000000-0005-0000-0000-0000A4000000}"/>
    <cellStyle name="40% - Énfasis1 7" xfId="11843" xr:uid="{00000000-0005-0000-0000-0000A5000000}"/>
    <cellStyle name="40% - Énfasis1 8" xfId="11857" xr:uid="{00000000-0005-0000-0000-0000A6000000}"/>
    <cellStyle name="40% - Énfasis1 9" xfId="11870" xr:uid="{00000000-0005-0000-0000-0000A7000000}"/>
    <cellStyle name="40% - Énfasis2" xfId="471" builtinId="35" customBuiltin="1"/>
    <cellStyle name="40% - Énfasis2 10" xfId="11885" xr:uid="{00000000-0005-0000-0000-0000A9000000}"/>
    <cellStyle name="40% - Énfasis2 11" xfId="11899" xr:uid="{00000000-0005-0000-0000-0000AA000000}"/>
    <cellStyle name="40% - Énfasis2 12" xfId="11913" xr:uid="{00000000-0005-0000-0000-0000AB000000}"/>
    <cellStyle name="40% - Énfasis2 13" xfId="11928" xr:uid="{00000000-0005-0000-0000-0000AC000000}"/>
    <cellStyle name="40% - Énfasis2 14" xfId="11943" xr:uid="{00000000-0005-0000-0000-0000AD000000}"/>
    <cellStyle name="40% - Énfasis2 15" xfId="11989" xr:uid="{00000000-0005-0000-0000-0000AE000000}"/>
    <cellStyle name="40% - Énfasis2 16" xfId="11746" xr:uid="{00000000-0005-0000-0000-0000AF000000}"/>
    <cellStyle name="40% - Énfasis2 2" xfId="640" xr:uid="{00000000-0005-0000-0000-00007B020000}"/>
    <cellStyle name="40% - Énfasis2 2 2" xfId="12002" xr:uid="{00000000-0005-0000-0000-0000B1000000}"/>
    <cellStyle name="40% - Énfasis2 2 3" xfId="11765" xr:uid="{00000000-0005-0000-0000-0000B2000000}"/>
    <cellStyle name="40% - Énfasis2 2 4" xfId="11685" xr:uid="{00000000-0005-0000-0000-0000B0000000}"/>
    <cellStyle name="40% - Énfasis2 3" xfId="11702" xr:uid="{00000000-0005-0000-0000-0000B3000000}"/>
    <cellStyle name="40% - Énfasis2 3 2" xfId="12018" xr:uid="{00000000-0005-0000-0000-0000B4000000}"/>
    <cellStyle name="40% - Énfasis2 3 3" xfId="11782" xr:uid="{00000000-0005-0000-0000-0000B5000000}"/>
    <cellStyle name="40% - Énfasis2 4" xfId="11717" xr:uid="{00000000-0005-0000-0000-0000B6000000}"/>
    <cellStyle name="40% - Énfasis2 4 2" xfId="12034" xr:uid="{00000000-0005-0000-0000-0000B7000000}"/>
    <cellStyle name="40% - Énfasis2 4 3" xfId="11798" xr:uid="{00000000-0005-0000-0000-0000B8000000}"/>
    <cellStyle name="40% - Énfasis2 5" xfId="11733" xr:uid="{00000000-0005-0000-0000-0000B9000000}"/>
    <cellStyle name="40% - Énfasis2 5 2" xfId="12050" xr:uid="{00000000-0005-0000-0000-0000BA000000}"/>
    <cellStyle name="40% - Énfasis2 5 3" xfId="11815" xr:uid="{00000000-0005-0000-0000-0000BB000000}"/>
    <cellStyle name="40% - Énfasis2 6" xfId="11832" xr:uid="{00000000-0005-0000-0000-0000BC000000}"/>
    <cellStyle name="40% - Énfasis2 7" xfId="11845" xr:uid="{00000000-0005-0000-0000-0000BD000000}"/>
    <cellStyle name="40% - Énfasis2 8" xfId="11859" xr:uid="{00000000-0005-0000-0000-0000BE000000}"/>
    <cellStyle name="40% - Énfasis2 9" xfId="11872" xr:uid="{00000000-0005-0000-0000-0000BF000000}"/>
    <cellStyle name="40% - Énfasis3" xfId="474" builtinId="39" customBuiltin="1"/>
    <cellStyle name="40% - Énfasis3 10" xfId="11887" xr:uid="{00000000-0005-0000-0000-0000C1000000}"/>
    <cellStyle name="40% - Énfasis3 11" xfId="11901" xr:uid="{00000000-0005-0000-0000-0000C2000000}"/>
    <cellStyle name="40% - Énfasis3 12" xfId="11915" xr:uid="{00000000-0005-0000-0000-0000C3000000}"/>
    <cellStyle name="40% - Énfasis3 13" xfId="11930" xr:uid="{00000000-0005-0000-0000-0000C4000000}"/>
    <cellStyle name="40% - Énfasis3 14" xfId="11945" xr:uid="{00000000-0005-0000-0000-0000C5000000}"/>
    <cellStyle name="40% - Énfasis3 15" xfId="11990" xr:uid="{00000000-0005-0000-0000-0000C6000000}"/>
    <cellStyle name="40% - Énfasis3 16" xfId="11748" xr:uid="{00000000-0005-0000-0000-0000C7000000}"/>
    <cellStyle name="40% - Énfasis3 2" xfId="644" xr:uid="{00000000-0005-0000-0000-00007C020000}"/>
    <cellStyle name="40% - Énfasis3 2 2" xfId="12004" xr:uid="{00000000-0005-0000-0000-0000C9000000}"/>
    <cellStyle name="40% - Énfasis3 2 3" xfId="11767" xr:uid="{00000000-0005-0000-0000-0000CA000000}"/>
    <cellStyle name="40% - Énfasis3 2 4" xfId="11687" xr:uid="{00000000-0005-0000-0000-0000C8000000}"/>
    <cellStyle name="40% - Énfasis3 3" xfId="11704" xr:uid="{00000000-0005-0000-0000-0000CB000000}"/>
    <cellStyle name="40% - Énfasis3 3 2" xfId="12020" xr:uid="{00000000-0005-0000-0000-0000CC000000}"/>
    <cellStyle name="40% - Énfasis3 3 3" xfId="11784" xr:uid="{00000000-0005-0000-0000-0000CD000000}"/>
    <cellStyle name="40% - Énfasis3 4" xfId="11719" xr:uid="{00000000-0005-0000-0000-0000CE000000}"/>
    <cellStyle name="40% - Énfasis3 4 2" xfId="12036" xr:uid="{00000000-0005-0000-0000-0000CF000000}"/>
    <cellStyle name="40% - Énfasis3 4 3" xfId="11800" xr:uid="{00000000-0005-0000-0000-0000D0000000}"/>
    <cellStyle name="40% - Énfasis3 5" xfId="11735" xr:uid="{00000000-0005-0000-0000-0000D1000000}"/>
    <cellStyle name="40% - Énfasis3 5 2" xfId="12052" xr:uid="{00000000-0005-0000-0000-0000D2000000}"/>
    <cellStyle name="40% - Énfasis3 5 3" xfId="11817" xr:uid="{00000000-0005-0000-0000-0000D3000000}"/>
    <cellStyle name="40% - Énfasis3 6" xfId="11834" xr:uid="{00000000-0005-0000-0000-0000D4000000}"/>
    <cellStyle name="40% - Énfasis3 7" xfId="11847" xr:uid="{00000000-0005-0000-0000-0000D5000000}"/>
    <cellStyle name="40% - Énfasis3 8" xfId="11861" xr:uid="{00000000-0005-0000-0000-0000D6000000}"/>
    <cellStyle name="40% - Énfasis3 9" xfId="11874" xr:uid="{00000000-0005-0000-0000-0000D7000000}"/>
    <cellStyle name="40% - Énfasis4" xfId="477" builtinId="43" customBuiltin="1"/>
    <cellStyle name="40% - Énfasis4 10" xfId="11889" xr:uid="{00000000-0005-0000-0000-0000D9000000}"/>
    <cellStyle name="40% - Énfasis4 11" xfId="11903" xr:uid="{00000000-0005-0000-0000-0000DA000000}"/>
    <cellStyle name="40% - Énfasis4 12" xfId="11917" xr:uid="{00000000-0005-0000-0000-0000DB000000}"/>
    <cellStyle name="40% - Énfasis4 13" xfId="11932" xr:uid="{00000000-0005-0000-0000-0000DC000000}"/>
    <cellStyle name="40% - Énfasis4 14" xfId="11947" xr:uid="{00000000-0005-0000-0000-0000DD000000}"/>
    <cellStyle name="40% - Énfasis4 15" xfId="11991" xr:uid="{00000000-0005-0000-0000-0000DE000000}"/>
    <cellStyle name="40% - Énfasis4 16" xfId="11750" xr:uid="{00000000-0005-0000-0000-0000DF000000}"/>
    <cellStyle name="40% - Énfasis4 2" xfId="648" xr:uid="{00000000-0005-0000-0000-00007D020000}"/>
    <cellStyle name="40% - Énfasis4 2 2" xfId="12006" xr:uid="{00000000-0005-0000-0000-0000E1000000}"/>
    <cellStyle name="40% - Énfasis4 2 3" xfId="11769" xr:uid="{00000000-0005-0000-0000-0000E2000000}"/>
    <cellStyle name="40% - Énfasis4 2 4" xfId="11689" xr:uid="{00000000-0005-0000-0000-0000E0000000}"/>
    <cellStyle name="40% - Énfasis4 3" xfId="11706" xr:uid="{00000000-0005-0000-0000-0000E3000000}"/>
    <cellStyle name="40% - Énfasis4 3 2" xfId="12022" xr:uid="{00000000-0005-0000-0000-0000E4000000}"/>
    <cellStyle name="40% - Énfasis4 3 3" xfId="11786" xr:uid="{00000000-0005-0000-0000-0000E5000000}"/>
    <cellStyle name="40% - Énfasis4 4" xfId="11721" xr:uid="{00000000-0005-0000-0000-0000E6000000}"/>
    <cellStyle name="40% - Énfasis4 4 2" xfId="12038" xr:uid="{00000000-0005-0000-0000-0000E7000000}"/>
    <cellStyle name="40% - Énfasis4 4 3" xfId="11802" xr:uid="{00000000-0005-0000-0000-0000E8000000}"/>
    <cellStyle name="40% - Énfasis4 5" xfId="11737" xr:uid="{00000000-0005-0000-0000-0000E9000000}"/>
    <cellStyle name="40% - Énfasis4 5 2" xfId="12054" xr:uid="{00000000-0005-0000-0000-0000EA000000}"/>
    <cellStyle name="40% - Énfasis4 5 3" xfId="11819" xr:uid="{00000000-0005-0000-0000-0000EB000000}"/>
    <cellStyle name="40% - Énfasis4 6" xfId="11836" xr:uid="{00000000-0005-0000-0000-0000EC000000}"/>
    <cellStyle name="40% - Énfasis4 7" xfId="11849" xr:uid="{00000000-0005-0000-0000-0000ED000000}"/>
    <cellStyle name="40% - Énfasis4 8" xfId="11863" xr:uid="{00000000-0005-0000-0000-0000EE000000}"/>
    <cellStyle name="40% - Énfasis4 9" xfId="11876" xr:uid="{00000000-0005-0000-0000-0000EF000000}"/>
    <cellStyle name="40% - Énfasis5" xfId="480" builtinId="47" customBuiltin="1"/>
    <cellStyle name="40% - Énfasis5 10" xfId="11891" xr:uid="{00000000-0005-0000-0000-0000F1000000}"/>
    <cellStyle name="40% - Énfasis5 11" xfId="11905" xr:uid="{00000000-0005-0000-0000-0000F2000000}"/>
    <cellStyle name="40% - Énfasis5 12" xfId="11919" xr:uid="{00000000-0005-0000-0000-0000F3000000}"/>
    <cellStyle name="40% - Énfasis5 13" xfId="11934" xr:uid="{00000000-0005-0000-0000-0000F4000000}"/>
    <cellStyle name="40% - Énfasis5 14" xfId="11949" xr:uid="{00000000-0005-0000-0000-0000F5000000}"/>
    <cellStyle name="40% - Énfasis5 15" xfId="11992" xr:uid="{00000000-0005-0000-0000-0000F6000000}"/>
    <cellStyle name="40% - Énfasis5 16" xfId="11752" xr:uid="{00000000-0005-0000-0000-0000F7000000}"/>
    <cellStyle name="40% - Énfasis5 2" xfId="652" xr:uid="{00000000-0005-0000-0000-00007E020000}"/>
    <cellStyle name="40% - Énfasis5 2 2" xfId="12008" xr:uid="{00000000-0005-0000-0000-0000F9000000}"/>
    <cellStyle name="40% - Énfasis5 2 3" xfId="11771" xr:uid="{00000000-0005-0000-0000-0000FA000000}"/>
    <cellStyle name="40% - Énfasis5 2 4" xfId="11691" xr:uid="{00000000-0005-0000-0000-0000F8000000}"/>
    <cellStyle name="40% - Énfasis5 3" xfId="11708" xr:uid="{00000000-0005-0000-0000-0000FB000000}"/>
    <cellStyle name="40% - Énfasis5 3 2" xfId="12024" xr:uid="{00000000-0005-0000-0000-0000FC000000}"/>
    <cellStyle name="40% - Énfasis5 3 3" xfId="11788" xr:uid="{00000000-0005-0000-0000-0000FD000000}"/>
    <cellStyle name="40% - Énfasis5 4" xfId="11723" xr:uid="{00000000-0005-0000-0000-0000FE000000}"/>
    <cellStyle name="40% - Énfasis5 4 2" xfId="12040" xr:uid="{00000000-0005-0000-0000-0000FF000000}"/>
    <cellStyle name="40% - Énfasis5 4 3" xfId="11804" xr:uid="{00000000-0005-0000-0000-000000010000}"/>
    <cellStyle name="40% - Énfasis5 5" xfId="11739" xr:uid="{00000000-0005-0000-0000-000001010000}"/>
    <cellStyle name="40% - Énfasis5 5 2" xfId="12056" xr:uid="{00000000-0005-0000-0000-000002010000}"/>
    <cellStyle name="40% - Énfasis5 5 3" xfId="11821" xr:uid="{00000000-0005-0000-0000-000003010000}"/>
    <cellStyle name="40% - Énfasis5 6" xfId="11838" xr:uid="{00000000-0005-0000-0000-000004010000}"/>
    <cellStyle name="40% - Énfasis5 7" xfId="11851" xr:uid="{00000000-0005-0000-0000-000005010000}"/>
    <cellStyle name="40% - Énfasis5 8" xfId="11865" xr:uid="{00000000-0005-0000-0000-000006010000}"/>
    <cellStyle name="40% - Énfasis5 9" xfId="11878" xr:uid="{00000000-0005-0000-0000-000007010000}"/>
    <cellStyle name="40% - Énfasis6" xfId="483" builtinId="51" customBuiltin="1"/>
    <cellStyle name="40% - Énfasis6 10" xfId="11893" xr:uid="{00000000-0005-0000-0000-000009010000}"/>
    <cellStyle name="40% - Énfasis6 11" xfId="11907" xr:uid="{00000000-0005-0000-0000-00000A010000}"/>
    <cellStyle name="40% - Énfasis6 12" xfId="11921" xr:uid="{00000000-0005-0000-0000-00000B010000}"/>
    <cellStyle name="40% - Énfasis6 13" xfId="11936" xr:uid="{00000000-0005-0000-0000-00000C010000}"/>
    <cellStyle name="40% - Énfasis6 14" xfId="11951" xr:uid="{00000000-0005-0000-0000-00000D010000}"/>
    <cellStyle name="40% - Énfasis6 15" xfId="11993" xr:uid="{00000000-0005-0000-0000-00000E010000}"/>
    <cellStyle name="40% - Énfasis6 16" xfId="11754" xr:uid="{00000000-0005-0000-0000-00000F010000}"/>
    <cellStyle name="40% - Énfasis6 2" xfId="656" xr:uid="{00000000-0005-0000-0000-00007F020000}"/>
    <cellStyle name="40% - Énfasis6 2 2" xfId="12010" xr:uid="{00000000-0005-0000-0000-000011010000}"/>
    <cellStyle name="40% - Énfasis6 2 3" xfId="11773" xr:uid="{00000000-0005-0000-0000-000012010000}"/>
    <cellStyle name="40% - Énfasis6 2 4" xfId="11693" xr:uid="{00000000-0005-0000-0000-000010010000}"/>
    <cellStyle name="40% - Énfasis6 3" xfId="11710" xr:uid="{00000000-0005-0000-0000-000013010000}"/>
    <cellStyle name="40% - Énfasis6 3 2" xfId="12026" xr:uid="{00000000-0005-0000-0000-000014010000}"/>
    <cellStyle name="40% - Énfasis6 3 3" xfId="11790" xr:uid="{00000000-0005-0000-0000-000015010000}"/>
    <cellStyle name="40% - Énfasis6 4" xfId="11725" xr:uid="{00000000-0005-0000-0000-000016010000}"/>
    <cellStyle name="40% - Énfasis6 4 2" xfId="12042" xr:uid="{00000000-0005-0000-0000-000017010000}"/>
    <cellStyle name="40% - Énfasis6 4 3" xfId="11806" xr:uid="{00000000-0005-0000-0000-000018010000}"/>
    <cellStyle name="40% - Énfasis6 5" xfId="11741" xr:uid="{00000000-0005-0000-0000-000019010000}"/>
    <cellStyle name="40% - Énfasis6 5 2" xfId="12058" xr:uid="{00000000-0005-0000-0000-00001A010000}"/>
    <cellStyle name="40% - Énfasis6 5 3" xfId="11823" xr:uid="{00000000-0005-0000-0000-00001B010000}"/>
    <cellStyle name="40% - Énfasis6 6" xfId="11840" xr:uid="{00000000-0005-0000-0000-00001C010000}"/>
    <cellStyle name="40% - Énfasis6 7" xfId="11853" xr:uid="{00000000-0005-0000-0000-00001D010000}"/>
    <cellStyle name="40% - Énfasis6 8" xfId="11867" xr:uid="{00000000-0005-0000-0000-00001E010000}"/>
    <cellStyle name="40% - Énfasis6 9" xfId="11880" xr:uid="{00000000-0005-0000-0000-00001F010000}"/>
    <cellStyle name="60% - Accent1" xfId="11519" xr:uid="{00000000-0005-0000-0000-00000C000000}"/>
    <cellStyle name="60% - Accent2" xfId="11520" xr:uid="{00000000-0005-0000-0000-00000D000000}"/>
    <cellStyle name="60% - Accent3" xfId="11521" xr:uid="{00000000-0005-0000-0000-00000E000000}"/>
    <cellStyle name="60% - Accent4" xfId="11522" xr:uid="{00000000-0005-0000-0000-00000F000000}"/>
    <cellStyle name="60% - Accent5" xfId="11523" xr:uid="{00000000-0005-0000-0000-000010000000}"/>
    <cellStyle name="60% - Accent6" xfId="11524" xr:uid="{00000000-0005-0000-0000-000011000000}"/>
    <cellStyle name="60% - Énfasis1 2" xfId="637" xr:uid="{00000000-0005-0000-0000-000080020000}"/>
    <cellStyle name="60% - Énfasis1 3" xfId="751" xr:uid="{00000000-0005-0000-0000-000005030000}"/>
    <cellStyle name="60% - Énfasis2 2" xfId="641" xr:uid="{00000000-0005-0000-0000-000081020000}"/>
    <cellStyle name="60% - Énfasis2 3" xfId="742" xr:uid="{00000000-0005-0000-0000-000006030000}"/>
    <cellStyle name="60% - Énfasis3 2" xfId="645" xr:uid="{00000000-0005-0000-0000-000082020000}"/>
    <cellStyle name="60% - Énfasis3 3" xfId="739" xr:uid="{00000000-0005-0000-0000-000007030000}"/>
    <cellStyle name="60% - Énfasis4 2" xfId="649" xr:uid="{00000000-0005-0000-0000-000083020000}"/>
    <cellStyle name="60% - Énfasis4 3" xfId="738" xr:uid="{00000000-0005-0000-0000-000008030000}"/>
    <cellStyle name="60% - Énfasis5 2" xfId="653" xr:uid="{00000000-0005-0000-0000-000084020000}"/>
    <cellStyle name="60% - Énfasis5 3" xfId="737" xr:uid="{00000000-0005-0000-0000-000009030000}"/>
    <cellStyle name="60% - Énfasis6 2" xfId="657" xr:uid="{00000000-0005-0000-0000-000085020000}"/>
    <cellStyle name="60% - Énfasis6 3" xfId="733" xr:uid="{00000000-0005-0000-0000-00000A030000}"/>
    <cellStyle name="Accent1" xfId="11525" xr:uid="{00000000-0005-0000-0000-000012000000}"/>
    <cellStyle name="Accent2" xfId="11526" xr:uid="{00000000-0005-0000-0000-000013000000}"/>
    <cellStyle name="Accent3" xfId="11527" xr:uid="{00000000-0005-0000-0000-000014000000}"/>
    <cellStyle name="Accent4" xfId="11528" xr:uid="{00000000-0005-0000-0000-000015000000}"/>
    <cellStyle name="Accent5" xfId="11529" xr:uid="{00000000-0005-0000-0000-000016000000}"/>
    <cellStyle name="Accent6" xfId="11530" xr:uid="{00000000-0005-0000-0000-000017000000}"/>
    <cellStyle name="Bad" xfId="11531" xr:uid="{00000000-0005-0000-0000-000018000000}"/>
    <cellStyle name="Buena" xfId="11546" xr:uid="{00000000-0005-0000-0000-000019000000}"/>
    <cellStyle name="Buena 2" xfId="11532" xr:uid="{00000000-0005-0000-0000-00001A000000}"/>
    <cellStyle name="Bueno" xfId="455" builtinId="26" customBuiltin="1"/>
    <cellStyle name="Bueno 2" xfId="488" xr:uid="{00000000-0005-0000-0000-000086020000}"/>
    <cellStyle name="Calculation" xfId="11533" xr:uid="{00000000-0005-0000-0000-00001B000000}"/>
    <cellStyle name="Calculation 2" xfId="12650" xr:uid="{E3FA5227-3846-430F-B173-58A9F2E5188E}"/>
    <cellStyle name="Calculation 3" xfId="12677" xr:uid="{E02F3815-D5F1-41E9-959B-C31583FDE67E}"/>
    <cellStyle name="Cálculo" xfId="459" builtinId="22" customBuiltin="1"/>
    <cellStyle name="Cálculo 2" xfId="627" xr:uid="{00000000-0005-0000-0000-000087020000}"/>
    <cellStyle name="Celda de comprobación" xfId="461" builtinId="23" customBuiltin="1"/>
    <cellStyle name="Celda de comprobación 2" xfId="629" xr:uid="{00000000-0005-0000-0000-000088020000}"/>
    <cellStyle name="Celda de comprobación 2 2" xfId="11534" xr:uid="{00000000-0005-0000-0000-00001D000000}"/>
    <cellStyle name="Celda de comprobación 3" xfId="11536" xr:uid="{00000000-0005-0000-0000-00001C000000}"/>
    <cellStyle name="Celda vinculada" xfId="460" builtinId="24" customBuiltin="1"/>
    <cellStyle name="Celda vinculada 2" xfId="628" xr:uid="{00000000-0005-0000-0000-000089020000}"/>
    <cellStyle name="Celda vinculada 2 2" xfId="11535" xr:uid="{00000000-0005-0000-0000-00001F000000}"/>
    <cellStyle name="Celda vinculada 3" xfId="11556" xr:uid="{00000000-0005-0000-0000-00001E000000}"/>
    <cellStyle name="Check Cell 2" xfId="11537" xr:uid="{00000000-0005-0000-0000-000020000000}"/>
    <cellStyle name="Comma [0]" xfId="162" xr:uid="{00000000-0005-0000-0000-000000000000}"/>
    <cellStyle name="Comma [0] 2" xfId="623" xr:uid="{00000000-0005-0000-0000-000000000000}"/>
    <cellStyle name="Comma [0] 2 10" xfId="10942" xr:uid="{00000000-0005-0000-0000-000000000000}"/>
    <cellStyle name="Comma [0] 2 11" xfId="11422" xr:uid="{00000000-0005-0000-0000-000000000000}"/>
    <cellStyle name="Comma [0] 2 12" xfId="12565" xr:uid="{AE0F6DD1-5ECE-4F57-BCCD-C3660AF5329F}"/>
    <cellStyle name="Comma [0] 2 2" xfId="1686" xr:uid="{00000000-0005-0000-0000-000000000000}"/>
    <cellStyle name="Comma [0] 2 2 2" xfId="3610" xr:uid="{00000000-0005-0000-0000-000000000000}"/>
    <cellStyle name="Comma [0] 2 2 3" xfId="5562" xr:uid="{00000000-0005-0000-0000-000000000000}"/>
    <cellStyle name="Comma [0] 2 2 4" xfId="7492" xr:uid="{00000000-0005-0000-0000-000000000000}"/>
    <cellStyle name="Comma [0] 2 2 5" xfId="9502" xr:uid="{00000000-0005-0000-0000-000000000000}"/>
    <cellStyle name="Comma [0] 2 2 6" xfId="12063" xr:uid="{00000000-0005-0000-0000-00002A010000}"/>
    <cellStyle name="Comma [0] 2 3" xfId="2166" xr:uid="{00000000-0005-0000-0000-000000000000}"/>
    <cellStyle name="Comma [0] 2 3 2" xfId="4090" xr:uid="{00000000-0005-0000-0000-000000000000}"/>
    <cellStyle name="Comma [0] 2 3 3" xfId="6042" xr:uid="{00000000-0005-0000-0000-000000000000}"/>
    <cellStyle name="Comma [0] 2 3 4" xfId="7972" xr:uid="{00000000-0005-0000-0000-000000000000}"/>
    <cellStyle name="Comma [0] 2 3 5" xfId="9980" xr:uid="{00000000-0005-0000-0000-000000000000}"/>
    <cellStyle name="Comma [0] 2 4" xfId="2649" xr:uid="{00000000-0005-0000-0000-000000000000}"/>
    <cellStyle name="Comma [0] 2 4 2" xfId="4570" xr:uid="{00000000-0005-0000-0000-000000000000}"/>
    <cellStyle name="Comma [0] 2 4 3" xfId="6526" xr:uid="{00000000-0005-0000-0000-000000000000}"/>
    <cellStyle name="Comma [0] 2 4 4" xfId="8452" xr:uid="{00000000-0005-0000-0000-000000000000}"/>
    <cellStyle name="Comma [0] 2 4 5" xfId="10458" xr:uid="{00000000-0005-0000-0000-000000000000}"/>
    <cellStyle name="Comma [0] 2 5" xfId="1207" xr:uid="{00000000-0005-0000-0000-000000000000}"/>
    <cellStyle name="Comma [0] 2 6" xfId="3131" xr:uid="{00000000-0005-0000-0000-000000000000}"/>
    <cellStyle name="Comma [0] 2 7" xfId="5075" xr:uid="{00000000-0005-0000-0000-000000000000}"/>
    <cellStyle name="Comma [0] 2 8" xfId="7012" xr:uid="{00000000-0005-0000-0000-000000000000}"/>
    <cellStyle name="Comma [0] 2 9" xfId="9029" xr:uid="{00000000-0005-0000-0000-000000000000}"/>
    <cellStyle name="Comma 10" xfId="11538" xr:uid="{00000000-0005-0000-0000-000021000000}"/>
    <cellStyle name="Comma 10 2" xfId="11539" xr:uid="{00000000-0005-0000-0000-000022000000}"/>
    <cellStyle name="Comma 10 2 2" xfId="11605" xr:uid="{83FBFD5F-F68F-4974-9449-DF5E555F198F}"/>
    <cellStyle name="Comma 10 2 2 2" xfId="11641" xr:uid="{22A8379C-7002-4EF4-A949-EDA0DA723FC2}"/>
    <cellStyle name="Comma 10 2 2 3" xfId="11652" xr:uid="{BF873D63-05D9-4002-B09F-29B30236F2AB}"/>
    <cellStyle name="Comma 10 2 3" xfId="12652" xr:uid="{12B83899-D7CC-425A-AFBD-CC2ACDAE11C3}"/>
    <cellStyle name="Comma 10 3" xfId="11604" xr:uid="{EAD1F3B0-9971-4B2D-AC40-ECD4CE2B8EF7}"/>
    <cellStyle name="Comma 10 3 2" xfId="11640" xr:uid="{174C0763-9240-4BB9-B9DA-6F0407658878}"/>
    <cellStyle name="Comma 10 3 3" xfId="11651" xr:uid="{C77B5C0F-2957-4996-B0A0-68F48A912997}"/>
    <cellStyle name="Comma 10 4" xfId="12651" xr:uid="{55330B2C-1672-408F-A02F-F61D7B7EDB9B}"/>
    <cellStyle name="Comma 13" xfId="667" xr:uid="{00000000-0005-0000-0000-000016000000}"/>
    <cellStyle name="Comma 13 10" xfId="9036" xr:uid="{00000000-0005-0000-0000-000016000000}"/>
    <cellStyle name="Comma 13 11" xfId="10949" xr:uid="{00000000-0005-0000-0000-000016000000}"/>
    <cellStyle name="Comma 13 12" xfId="11429" xr:uid="{00000000-0005-0000-0000-000016000000}"/>
    <cellStyle name="Comma 13 13" xfId="12573" xr:uid="{E05E7142-C46E-4838-9B19-CAFC3F5DC275}"/>
    <cellStyle name="Comma 13 2" xfId="686" xr:uid="{00000000-0005-0000-0000-000017000000}"/>
    <cellStyle name="Comma 13 2 10" xfId="10963" xr:uid="{00000000-0005-0000-0000-000017000000}"/>
    <cellStyle name="Comma 13 2 11" xfId="11443" xr:uid="{00000000-0005-0000-0000-000017000000}"/>
    <cellStyle name="Comma 13 2 12" xfId="12587" xr:uid="{155FBC1B-79D3-42D0-8C17-F36ADD67745D}"/>
    <cellStyle name="Comma 13 2 2" xfId="1707" xr:uid="{00000000-0005-0000-0000-000017000000}"/>
    <cellStyle name="Comma 13 2 2 2" xfId="3631" xr:uid="{00000000-0005-0000-0000-000017000000}"/>
    <cellStyle name="Comma 13 2 2 3" xfId="5583" xr:uid="{00000000-0005-0000-0000-000017000000}"/>
    <cellStyle name="Comma 13 2 2 4" xfId="7513" xr:uid="{00000000-0005-0000-0000-000017000000}"/>
    <cellStyle name="Comma 13 2 2 5" xfId="9522" xr:uid="{00000000-0005-0000-0000-000017000000}"/>
    <cellStyle name="Comma 13 2 3" xfId="2187" xr:uid="{00000000-0005-0000-0000-000017000000}"/>
    <cellStyle name="Comma 13 2 3 2" xfId="4111" xr:uid="{00000000-0005-0000-0000-000017000000}"/>
    <cellStyle name="Comma 13 2 3 3" xfId="6063" xr:uid="{00000000-0005-0000-0000-000017000000}"/>
    <cellStyle name="Comma 13 2 3 4" xfId="7993" xr:uid="{00000000-0005-0000-0000-000017000000}"/>
    <cellStyle name="Comma 13 2 3 5" xfId="10000" xr:uid="{00000000-0005-0000-0000-000017000000}"/>
    <cellStyle name="Comma 13 2 4" xfId="2670" xr:uid="{00000000-0005-0000-0000-000017000000}"/>
    <cellStyle name="Comma 13 2 4 2" xfId="4591" xr:uid="{00000000-0005-0000-0000-000017000000}"/>
    <cellStyle name="Comma 13 2 4 3" xfId="6547" xr:uid="{00000000-0005-0000-0000-000017000000}"/>
    <cellStyle name="Comma 13 2 4 4" xfId="8473" xr:uid="{00000000-0005-0000-0000-000017000000}"/>
    <cellStyle name="Comma 13 2 4 5" xfId="10478" xr:uid="{00000000-0005-0000-0000-000017000000}"/>
    <cellStyle name="Comma 13 2 5" xfId="1228" xr:uid="{00000000-0005-0000-0000-000017000000}"/>
    <cellStyle name="Comma 13 2 6" xfId="3152" xr:uid="{00000000-0005-0000-0000-000017000000}"/>
    <cellStyle name="Comma 13 2 7" xfId="5099" xr:uid="{00000000-0005-0000-0000-000017000000}"/>
    <cellStyle name="Comma 13 2 8" xfId="7034" xr:uid="{00000000-0005-0000-0000-000017000000}"/>
    <cellStyle name="Comma 13 2 9" xfId="9047" xr:uid="{00000000-0005-0000-0000-000017000000}"/>
    <cellStyle name="Comma 13 3" xfId="1693" xr:uid="{00000000-0005-0000-0000-000016000000}"/>
    <cellStyle name="Comma 13 3 2" xfId="3617" xr:uid="{00000000-0005-0000-0000-000016000000}"/>
    <cellStyle name="Comma 13 3 3" xfId="5569" xr:uid="{00000000-0005-0000-0000-000016000000}"/>
    <cellStyle name="Comma 13 3 4" xfId="7499" xr:uid="{00000000-0005-0000-0000-000016000000}"/>
    <cellStyle name="Comma 13 3 5" xfId="9509" xr:uid="{00000000-0005-0000-0000-000016000000}"/>
    <cellStyle name="Comma 13 4" xfId="2173" xr:uid="{00000000-0005-0000-0000-000016000000}"/>
    <cellStyle name="Comma 13 4 2" xfId="4097" xr:uid="{00000000-0005-0000-0000-000016000000}"/>
    <cellStyle name="Comma 13 4 3" xfId="6049" xr:uid="{00000000-0005-0000-0000-000016000000}"/>
    <cellStyle name="Comma 13 4 4" xfId="7979" xr:uid="{00000000-0005-0000-0000-000016000000}"/>
    <cellStyle name="Comma 13 4 5" xfId="9987" xr:uid="{00000000-0005-0000-0000-000016000000}"/>
    <cellStyle name="Comma 13 5" xfId="2656" xr:uid="{00000000-0005-0000-0000-000016000000}"/>
    <cellStyle name="Comma 13 5 2" xfId="4577" xr:uid="{00000000-0005-0000-0000-000016000000}"/>
    <cellStyle name="Comma 13 5 3" xfId="6533" xr:uid="{00000000-0005-0000-0000-000016000000}"/>
    <cellStyle name="Comma 13 5 4" xfId="8459" xr:uid="{00000000-0005-0000-0000-000016000000}"/>
    <cellStyle name="Comma 13 5 5" xfId="10465" xr:uid="{00000000-0005-0000-0000-000016000000}"/>
    <cellStyle name="Comma 13 6" xfId="1214" xr:uid="{00000000-0005-0000-0000-000016000000}"/>
    <cellStyle name="Comma 13 7" xfId="3138" xr:uid="{00000000-0005-0000-0000-000016000000}"/>
    <cellStyle name="Comma 13 8" xfId="5082" xr:uid="{00000000-0005-0000-0000-000016000000}"/>
    <cellStyle name="Comma 13 9" xfId="7020" xr:uid="{00000000-0005-0000-0000-000016000000}"/>
    <cellStyle name="Comma 2" xfId="100" xr:uid="{00000000-0005-0000-0000-000072000000}"/>
    <cellStyle name="Comma 2 2" xfId="673" xr:uid="{00000000-0005-0000-0000-000019000000}"/>
    <cellStyle name="Comma 2 2 10" xfId="8583" xr:uid="{00000000-0005-0000-0000-00001E000000}"/>
    <cellStyle name="Comma 2 2 11" xfId="10954" xr:uid="{00000000-0005-0000-0000-000019000000}"/>
    <cellStyle name="Comma 2 2 12" xfId="11434" xr:uid="{00000000-0005-0000-0000-000019000000}"/>
    <cellStyle name="Comma 2 2 13" xfId="12578" xr:uid="{4EDC6FB1-BCB3-4147-8BD6-2EF85FBE3B45}"/>
    <cellStyle name="Comma 2 2 2" xfId="691" xr:uid="{00000000-0005-0000-0000-00001A000000}"/>
    <cellStyle name="Comma 2 2 2 10" xfId="10967" xr:uid="{00000000-0005-0000-0000-00001A000000}"/>
    <cellStyle name="Comma 2 2 2 11" xfId="11447" xr:uid="{00000000-0005-0000-0000-00001A000000}"/>
    <cellStyle name="Comma 2 2 2 12" xfId="12591" xr:uid="{C5A139E7-B252-4A09-A399-69B5A33B38C2}"/>
    <cellStyle name="Comma 2 2 2 2" xfId="1711" xr:uid="{00000000-0005-0000-0000-00001A000000}"/>
    <cellStyle name="Comma 2 2 2 2 2" xfId="3635" xr:uid="{00000000-0005-0000-0000-00001A000000}"/>
    <cellStyle name="Comma 2 2 2 2 2 2" xfId="5046" xr:uid="{14B6FE28-A3B4-4B4C-8446-71D29CA4BF43}"/>
    <cellStyle name="Comma 2 2 2 2 2 3" xfId="8549" xr:uid="{14B6FE28-A3B4-4B4C-8446-71D29CA4BF43}"/>
    <cellStyle name="Comma 2 2 2 2 2 4" xfId="8671" xr:uid="{14B6FE28-A3B4-4B4C-8446-71D29CA4BF43}"/>
    <cellStyle name="Comma 2 2 2 2 2 5" xfId="12776" xr:uid="{796AC3D8-A2A8-4DCE-888F-77DB97E2DA60}"/>
    <cellStyle name="Comma 2 2 2 2 3" xfId="5587" xr:uid="{00000000-0005-0000-0000-00001A000000}"/>
    <cellStyle name="Comma 2 2 2 2 3 2" xfId="12734" xr:uid="{DDF6FAD6-0D9E-40A3-859A-1913D03CA794}"/>
    <cellStyle name="Comma 2 2 2 2 4" xfId="7517" xr:uid="{00000000-0005-0000-0000-00001A000000}"/>
    <cellStyle name="Comma 2 2 2 2 5" xfId="8629" xr:uid="{AC134CDE-2472-4AEA-B2BA-E859E71C7AFF}"/>
    <cellStyle name="Comma 2 2 2 2 6" xfId="11607" xr:uid="{0B7D00F4-749C-46BB-B601-1D18C0775FAF}"/>
    <cellStyle name="Comma 2 2 2 3" xfId="2191" xr:uid="{00000000-0005-0000-0000-00001A000000}"/>
    <cellStyle name="Comma 2 2 2 3 2" xfId="4115" xr:uid="{00000000-0005-0000-0000-00001A000000}"/>
    <cellStyle name="Comma 2 2 2 3 3" xfId="6067" xr:uid="{00000000-0005-0000-0000-00001A000000}"/>
    <cellStyle name="Comma 2 2 2 3 4" xfId="7997" xr:uid="{00000000-0005-0000-0000-00001A000000}"/>
    <cellStyle name="Comma 2 2 2 3 5" xfId="8637" xr:uid="{C768B4D1-C924-41AB-9922-26541DFAF7B0}"/>
    <cellStyle name="Comma 2 2 2 3 6" xfId="12742" xr:uid="{E111AFF0-C4AC-44CA-BC86-63FF0F274028}"/>
    <cellStyle name="Comma 2 2 2 4" xfId="2674" xr:uid="{00000000-0005-0000-0000-00001A000000}"/>
    <cellStyle name="Comma 2 2 2 4 2" xfId="4595" xr:uid="{00000000-0005-0000-0000-00001A000000}"/>
    <cellStyle name="Comma 2 2 2 4 3" xfId="6551" xr:uid="{00000000-0005-0000-0000-00001A000000}"/>
    <cellStyle name="Comma 2 2 2 4 4" xfId="8477" xr:uid="{00000000-0005-0000-0000-00001A000000}"/>
    <cellStyle name="Comma 2 2 2 4 5" xfId="10482" xr:uid="{00000000-0005-0000-0000-00001A000000}"/>
    <cellStyle name="Comma 2 2 2 4 6" xfId="12700" xr:uid="{B55EB7E4-3E8E-4161-BDAF-C5E2A3065100}"/>
    <cellStyle name="Comma 2 2 2 5" xfId="1232" xr:uid="{00000000-0005-0000-0000-00001A000000}"/>
    <cellStyle name="Comma 2 2 2 6" xfId="3156" xr:uid="{00000000-0005-0000-0000-00001A000000}"/>
    <cellStyle name="Comma 2 2 2 7" xfId="5103" xr:uid="{00000000-0005-0000-0000-00001A000000}"/>
    <cellStyle name="Comma 2 2 2 8" xfId="7038" xr:uid="{00000000-0005-0000-0000-00001A000000}"/>
    <cellStyle name="Comma 2 2 2 9" xfId="8589" xr:uid="{C3F003F2-4C68-4379-8ABA-FD1DFC6371A6}"/>
    <cellStyle name="Comma 2 2 3" xfId="1698" xr:uid="{00000000-0005-0000-0000-000019000000}"/>
    <cellStyle name="Comma 2 2 3 2" xfId="3622" xr:uid="{00000000-0005-0000-0000-000019000000}"/>
    <cellStyle name="Comma 2 2 3 2 2" xfId="5037" xr:uid="{126F044A-3594-47FA-9E55-C54D684C1871}"/>
    <cellStyle name="Comma 2 2 3 2 3" xfId="8540" xr:uid="{126F044A-3594-47FA-9E55-C54D684C1871}"/>
    <cellStyle name="Comma 2 2 3 2 4" xfId="8667" xr:uid="{126F044A-3594-47FA-9E55-C54D684C1871}"/>
    <cellStyle name="Comma 2 2 3 2 5" xfId="12772" xr:uid="{E99B440F-4A67-4697-9E49-9688C2331525}"/>
    <cellStyle name="Comma 2 2 3 3" xfId="5574" xr:uid="{00000000-0005-0000-0000-000019000000}"/>
    <cellStyle name="Comma 2 2 3 3 2" xfId="12730" xr:uid="{6913F42D-3B95-4EB6-A01E-91A4D0C796FB}"/>
    <cellStyle name="Comma 2 2 3 4" xfId="7504" xr:uid="{00000000-0005-0000-0000-000019000000}"/>
    <cellStyle name="Comma 2 2 3 5" xfId="8625" xr:uid="{91DE0A4D-7EF0-4082-A4DA-74F513BFB2E6}"/>
    <cellStyle name="Comma 2 2 3 6" xfId="11541" xr:uid="{00000000-0005-0000-0000-000024000000}"/>
    <cellStyle name="Comma 2 2 4" xfId="2178" xr:uid="{00000000-0005-0000-0000-000019000000}"/>
    <cellStyle name="Comma 2 2 4 2" xfId="4102" xr:uid="{00000000-0005-0000-0000-000019000000}"/>
    <cellStyle name="Comma 2 2 4 3" xfId="6054" xr:uid="{00000000-0005-0000-0000-000019000000}"/>
    <cellStyle name="Comma 2 2 4 4" xfId="7984" xr:uid="{00000000-0005-0000-0000-000019000000}"/>
    <cellStyle name="Comma 2 2 4 5" xfId="8633" xr:uid="{851A79FC-B217-476B-990C-1F7F9FB63575}"/>
    <cellStyle name="Comma 2 2 4 6" xfId="12738" xr:uid="{6FA0D20F-C551-4253-982B-54A9A0A9F781}"/>
    <cellStyle name="Comma 2 2 5" xfId="2661" xr:uid="{00000000-0005-0000-0000-000019000000}"/>
    <cellStyle name="Comma 2 2 5 2" xfId="4582" xr:uid="{00000000-0005-0000-0000-000019000000}"/>
    <cellStyle name="Comma 2 2 5 3" xfId="6538" xr:uid="{00000000-0005-0000-0000-000019000000}"/>
    <cellStyle name="Comma 2 2 5 4" xfId="8464" xr:uid="{00000000-0005-0000-0000-000019000000}"/>
    <cellStyle name="Comma 2 2 5 5" xfId="8675" xr:uid="{181A6D08-7934-45EC-878D-C634A5D35749}"/>
    <cellStyle name="Comma 2 2 5 6" xfId="12780" xr:uid="{4867F28A-2B4F-4EEC-A546-4CC697D7AD0A}"/>
    <cellStyle name="Comma 2 2 6" xfId="1219" xr:uid="{00000000-0005-0000-0000-000019000000}"/>
    <cellStyle name="Comma 2 2 6 2" xfId="12696" xr:uid="{BA5AA4D4-6B82-4352-89EC-2BB5A21A5512}"/>
    <cellStyle name="Comma 2 2 7" xfId="3143" xr:uid="{00000000-0005-0000-0000-000019000000}"/>
    <cellStyle name="Comma 2 2 8" xfId="5088" xr:uid="{00000000-0005-0000-0000-000019000000}"/>
    <cellStyle name="Comma 2 2 9" xfId="7025" xr:uid="{00000000-0005-0000-0000-000019000000}"/>
    <cellStyle name="Comma 2 3" xfId="688" xr:uid="{00000000-0005-0000-0000-00001B000000}"/>
    <cellStyle name="Comma 2 3 10" xfId="10965" xr:uid="{00000000-0005-0000-0000-00001B000000}"/>
    <cellStyle name="Comma 2 3 11" xfId="11445" xr:uid="{00000000-0005-0000-0000-00001B000000}"/>
    <cellStyle name="Comma 2 3 12" xfId="12589" xr:uid="{16372639-D543-4161-9422-B3FE8F25D0CC}"/>
    <cellStyle name="Comma 2 3 2" xfId="1709" xr:uid="{00000000-0005-0000-0000-00001B000000}"/>
    <cellStyle name="Comma 2 3 2 2" xfId="3633" xr:uid="{00000000-0005-0000-0000-00001B000000}"/>
    <cellStyle name="Comma 2 3 2 3" xfId="5585" xr:uid="{00000000-0005-0000-0000-00001B000000}"/>
    <cellStyle name="Comma 2 3 2 4" xfId="7515" xr:uid="{00000000-0005-0000-0000-00001B000000}"/>
    <cellStyle name="Comma 2 3 2 5" xfId="9524" xr:uid="{00000000-0005-0000-0000-00001B000000}"/>
    <cellStyle name="Comma 2 3 2 6" xfId="11606" xr:uid="{9193B358-507D-4E37-86BF-402777C71518}"/>
    <cellStyle name="Comma 2 3 3" xfId="2189" xr:uid="{00000000-0005-0000-0000-00001B000000}"/>
    <cellStyle name="Comma 2 3 3 2" xfId="4113" xr:uid="{00000000-0005-0000-0000-00001B000000}"/>
    <cellStyle name="Comma 2 3 3 3" xfId="6065" xr:uid="{00000000-0005-0000-0000-00001B000000}"/>
    <cellStyle name="Comma 2 3 3 4" xfId="7995" xr:uid="{00000000-0005-0000-0000-00001B000000}"/>
    <cellStyle name="Comma 2 3 3 5" xfId="10002" xr:uid="{00000000-0005-0000-0000-00001B000000}"/>
    <cellStyle name="Comma 2 3 4" xfId="2672" xr:uid="{00000000-0005-0000-0000-00001B000000}"/>
    <cellStyle name="Comma 2 3 4 2" xfId="4593" xr:uid="{00000000-0005-0000-0000-00001B000000}"/>
    <cellStyle name="Comma 2 3 4 3" xfId="6549" xr:uid="{00000000-0005-0000-0000-00001B000000}"/>
    <cellStyle name="Comma 2 3 4 4" xfId="8475" xr:uid="{00000000-0005-0000-0000-00001B000000}"/>
    <cellStyle name="Comma 2 3 4 5" xfId="10480" xr:uid="{00000000-0005-0000-0000-00001B000000}"/>
    <cellStyle name="Comma 2 3 5" xfId="1230" xr:uid="{00000000-0005-0000-0000-00001B000000}"/>
    <cellStyle name="Comma 2 3 6" xfId="3154" xr:uid="{00000000-0005-0000-0000-00001B000000}"/>
    <cellStyle name="Comma 2 3 7" xfId="5101" xr:uid="{00000000-0005-0000-0000-00001B000000}"/>
    <cellStyle name="Comma 2 3 8" xfId="7036" xr:uid="{00000000-0005-0000-0000-00001B000000}"/>
    <cellStyle name="Comma 2 3 9" xfId="9049" xr:uid="{00000000-0005-0000-0000-00001B000000}"/>
    <cellStyle name="Comma 2 4" xfId="670" xr:uid="{00000000-0005-0000-0000-00001C000000}"/>
    <cellStyle name="Comma 2 4 10" xfId="9039" xr:uid="{00000000-0005-0000-0000-00001C000000}"/>
    <cellStyle name="Comma 2 4 11" xfId="10952" xr:uid="{00000000-0005-0000-0000-00001C000000}"/>
    <cellStyle name="Comma 2 4 12" xfId="11432" xr:uid="{00000000-0005-0000-0000-00001C000000}"/>
    <cellStyle name="Comma 2 4 13" xfId="12576" xr:uid="{123077D8-E96F-4DA3-BF3E-EB8191A21874}"/>
    <cellStyle name="Comma 2 4 2" xfId="689" xr:uid="{00000000-0005-0000-0000-00001D000000}"/>
    <cellStyle name="Comma 2 4 2 10" xfId="10966" xr:uid="{00000000-0005-0000-0000-00001D000000}"/>
    <cellStyle name="Comma 2 4 2 11" xfId="11446" xr:uid="{00000000-0005-0000-0000-00001D000000}"/>
    <cellStyle name="Comma 2 4 2 12" xfId="12590" xr:uid="{F73218C4-5B77-4AFF-BFB5-BC95087FF8B9}"/>
    <cellStyle name="Comma 2 4 2 2" xfId="1710" xr:uid="{00000000-0005-0000-0000-00001D000000}"/>
    <cellStyle name="Comma 2 4 2 2 2" xfId="3634" xr:uid="{00000000-0005-0000-0000-00001D000000}"/>
    <cellStyle name="Comma 2 4 2 2 3" xfId="5586" xr:uid="{00000000-0005-0000-0000-00001D000000}"/>
    <cellStyle name="Comma 2 4 2 2 4" xfId="7516" xr:uid="{00000000-0005-0000-0000-00001D000000}"/>
    <cellStyle name="Comma 2 4 2 2 5" xfId="9525" xr:uid="{00000000-0005-0000-0000-00001D000000}"/>
    <cellStyle name="Comma 2 4 2 3" xfId="2190" xr:uid="{00000000-0005-0000-0000-00001D000000}"/>
    <cellStyle name="Comma 2 4 2 3 2" xfId="4114" xr:uid="{00000000-0005-0000-0000-00001D000000}"/>
    <cellStyle name="Comma 2 4 2 3 3" xfId="6066" xr:uid="{00000000-0005-0000-0000-00001D000000}"/>
    <cellStyle name="Comma 2 4 2 3 4" xfId="7996" xr:uid="{00000000-0005-0000-0000-00001D000000}"/>
    <cellStyle name="Comma 2 4 2 3 5" xfId="10003" xr:uid="{00000000-0005-0000-0000-00001D000000}"/>
    <cellStyle name="Comma 2 4 2 4" xfId="2673" xr:uid="{00000000-0005-0000-0000-00001D000000}"/>
    <cellStyle name="Comma 2 4 2 4 2" xfId="4594" xr:uid="{00000000-0005-0000-0000-00001D000000}"/>
    <cellStyle name="Comma 2 4 2 4 3" xfId="6550" xr:uid="{00000000-0005-0000-0000-00001D000000}"/>
    <cellStyle name="Comma 2 4 2 4 4" xfId="8476" xr:uid="{00000000-0005-0000-0000-00001D000000}"/>
    <cellStyle name="Comma 2 4 2 4 5" xfId="10481" xr:uid="{00000000-0005-0000-0000-00001D000000}"/>
    <cellStyle name="Comma 2 4 2 5" xfId="1231" xr:uid="{00000000-0005-0000-0000-00001D000000}"/>
    <cellStyle name="Comma 2 4 2 6" xfId="3155" xr:uid="{00000000-0005-0000-0000-00001D000000}"/>
    <cellStyle name="Comma 2 4 2 7" xfId="5102" xr:uid="{00000000-0005-0000-0000-00001D000000}"/>
    <cellStyle name="Comma 2 4 2 8" xfId="7037" xr:uid="{00000000-0005-0000-0000-00001D000000}"/>
    <cellStyle name="Comma 2 4 2 9" xfId="9050" xr:uid="{00000000-0005-0000-0000-00001D000000}"/>
    <cellStyle name="Comma 2 4 3" xfId="1696" xr:uid="{00000000-0005-0000-0000-00001C000000}"/>
    <cellStyle name="Comma 2 4 3 2" xfId="3620" xr:uid="{00000000-0005-0000-0000-00001C000000}"/>
    <cellStyle name="Comma 2 4 3 3" xfId="5572" xr:uid="{00000000-0005-0000-0000-00001C000000}"/>
    <cellStyle name="Comma 2 4 3 4" xfId="7502" xr:uid="{00000000-0005-0000-0000-00001C000000}"/>
    <cellStyle name="Comma 2 4 3 5" xfId="9512" xr:uid="{00000000-0005-0000-0000-00001C000000}"/>
    <cellStyle name="Comma 2 4 4" xfId="2176" xr:uid="{00000000-0005-0000-0000-00001C000000}"/>
    <cellStyle name="Comma 2 4 4 2" xfId="4100" xr:uid="{00000000-0005-0000-0000-00001C000000}"/>
    <cellStyle name="Comma 2 4 4 3" xfId="6052" xr:uid="{00000000-0005-0000-0000-00001C000000}"/>
    <cellStyle name="Comma 2 4 4 4" xfId="7982" xr:uid="{00000000-0005-0000-0000-00001C000000}"/>
    <cellStyle name="Comma 2 4 4 5" xfId="9990" xr:uid="{00000000-0005-0000-0000-00001C000000}"/>
    <cellStyle name="Comma 2 4 5" xfId="2659" xr:uid="{00000000-0005-0000-0000-00001C000000}"/>
    <cellStyle name="Comma 2 4 5 2" xfId="4580" xr:uid="{00000000-0005-0000-0000-00001C000000}"/>
    <cellStyle name="Comma 2 4 5 3" xfId="6536" xr:uid="{00000000-0005-0000-0000-00001C000000}"/>
    <cellStyle name="Comma 2 4 5 4" xfId="8462" xr:uid="{00000000-0005-0000-0000-00001C000000}"/>
    <cellStyle name="Comma 2 4 5 5" xfId="10468" xr:uid="{00000000-0005-0000-0000-00001C000000}"/>
    <cellStyle name="Comma 2 4 6" xfId="1217" xr:uid="{00000000-0005-0000-0000-00001C000000}"/>
    <cellStyle name="Comma 2 4 7" xfId="3141" xr:uid="{00000000-0005-0000-0000-00001C000000}"/>
    <cellStyle name="Comma 2 4 8" xfId="5085" xr:uid="{00000000-0005-0000-0000-00001C000000}"/>
    <cellStyle name="Comma 2 4 9" xfId="7023" xr:uid="{00000000-0005-0000-0000-00001C000000}"/>
    <cellStyle name="Comma 2 5" xfId="772" xr:uid="{EFFBF99B-D33C-4056-B41D-BA4CCE3BD137}"/>
    <cellStyle name="Comma 2 5 10" xfId="11008" xr:uid="{EFFBF99B-D33C-4056-B41D-BA4CCE3BD137}"/>
    <cellStyle name="Comma 2 5 11" xfId="11488" xr:uid="{EFFBF99B-D33C-4056-B41D-BA4CCE3BD137}"/>
    <cellStyle name="Comma 2 5 12" xfId="12632" xr:uid="{58D9BF6C-734D-42DE-AA53-A16A49BB9411}"/>
    <cellStyle name="Comma 2 5 2" xfId="1752" xr:uid="{EFFBF99B-D33C-4056-B41D-BA4CCE3BD137}"/>
    <cellStyle name="Comma 2 5 2 2" xfId="3676" xr:uid="{EFFBF99B-D33C-4056-B41D-BA4CCE3BD137}"/>
    <cellStyle name="Comma 2 5 2 3" xfId="5628" xr:uid="{EFFBF99B-D33C-4056-B41D-BA4CCE3BD137}"/>
    <cellStyle name="Comma 2 5 2 4" xfId="7558" xr:uid="{EFFBF99B-D33C-4056-B41D-BA4CCE3BD137}"/>
    <cellStyle name="Comma 2 5 2 5" xfId="9566" xr:uid="{EFFBF99B-D33C-4056-B41D-BA4CCE3BD137}"/>
    <cellStyle name="Comma 2 5 3" xfId="2232" xr:uid="{EFFBF99B-D33C-4056-B41D-BA4CCE3BD137}"/>
    <cellStyle name="Comma 2 5 3 2" xfId="4156" xr:uid="{EFFBF99B-D33C-4056-B41D-BA4CCE3BD137}"/>
    <cellStyle name="Comma 2 5 3 3" xfId="6108" xr:uid="{EFFBF99B-D33C-4056-B41D-BA4CCE3BD137}"/>
    <cellStyle name="Comma 2 5 3 4" xfId="8038" xr:uid="{EFFBF99B-D33C-4056-B41D-BA4CCE3BD137}"/>
    <cellStyle name="Comma 2 5 3 5" xfId="10044" xr:uid="{EFFBF99B-D33C-4056-B41D-BA4CCE3BD137}"/>
    <cellStyle name="Comma 2 5 4" xfId="2715" xr:uid="{EFFBF99B-D33C-4056-B41D-BA4CCE3BD137}"/>
    <cellStyle name="Comma 2 5 4 2" xfId="4636" xr:uid="{EFFBF99B-D33C-4056-B41D-BA4CCE3BD137}"/>
    <cellStyle name="Comma 2 5 4 3" xfId="6592" xr:uid="{EFFBF99B-D33C-4056-B41D-BA4CCE3BD137}"/>
    <cellStyle name="Comma 2 5 4 4" xfId="8518" xr:uid="{EFFBF99B-D33C-4056-B41D-BA4CCE3BD137}"/>
    <cellStyle name="Comma 2 5 4 5" xfId="10523" xr:uid="{EFFBF99B-D33C-4056-B41D-BA4CCE3BD137}"/>
    <cellStyle name="Comma 2 5 5" xfId="1273" xr:uid="{EFFBF99B-D33C-4056-B41D-BA4CCE3BD137}"/>
    <cellStyle name="Comma 2 5 6" xfId="3197" xr:uid="{EFFBF99B-D33C-4056-B41D-BA4CCE3BD137}"/>
    <cellStyle name="Comma 2 5 7" xfId="5148" xr:uid="{EFFBF99B-D33C-4056-B41D-BA4CCE3BD137}"/>
    <cellStyle name="Comma 2 5 8" xfId="7079" xr:uid="{EFFBF99B-D33C-4056-B41D-BA4CCE3BD137}"/>
    <cellStyle name="Comma 2 5 9" xfId="9091" xr:uid="{EFFBF99B-D33C-4056-B41D-BA4CCE3BD137}"/>
    <cellStyle name="Comma 2 6" xfId="669" xr:uid="{00000000-0005-0000-0000-000018000000}"/>
    <cellStyle name="Comma 2 6 10" xfId="10951" xr:uid="{00000000-0005-0000-0000-000018000000}"/>
    <cellStyle name="Comma 2 6 11" xfId="11431" xr:uid="{00000000-0005-0000-0000-000018000000}"/>
    <cellStyle name="Comma 2 6 12" xfId="12575" xr:uid="{601FFB33-5000-44C5-B692-E0C42A99790E}"/>
    <cellStyle name="Comma 2 6 2" xfId="1695" xr:uid="{00000000-0005-0000-0000-000018000000}"/>
    <cellStyle name="Comma 2 6 2 2" xfId="3619" xr:uid="{00000000-0005-0000-0000-000018000000}"/>
    <cellStyle name="Comma 2 6 2 3" xfId="5571" xr:uid="{00000000-0005-0000-0000-000018000000}"/>
    <cellStyle name="Comma 2 6 2 4" xfId="7501" xr:uid="{00000000-0005-0000-0000-000018000000}"/>
    <cellStyle name="Comma 2 6 2 5" xfId="9511" xr:uid="{00000000-0005-0000-0000-000018000000}"/>
    <cellStyle name="Comma 2 6 3" xfId="2175" xr:uid="{00000000-0005-0000-0000-000018000000}"/>
    <cellStyle name="Comma 2 6 3 2" xfId="4099" xr:uid="{00000000-0005-0000-0000-000018000000}"/>
    <cellStyle name="Comma 2 6 3 3" xfId="6051" xr:uid="{00000000-0005-0000-0000-000018000000}"/>
    <cellStyle name="Comma 2 6 3 4" xfId="7981" xr:uid="{00000000-0005-0000-0000-000018000000}"/>
    <cellStyle name="Comma 2 6 3 5" xfId="9989" xr:uid="{00000000-0005-0000-0000-000018000000}"/>
    <cellStyle name="Comma 2 6 4" xfId="2658" xr:uid="{00000000-0005-0000-0000-000018000000}"/>
    <cellStyle name="Comma 2 6 4 2" xfId="4579" xr:uid="{00000000-0005-0000-0000-000018000000}"/>
    <cellStyle name="Comma 2 6 4 3" xfId="6535" xr:uid="{00000000-0005-0000-0000-000018000000}"/>
    <cellStyle name="Comma 2 6 4 4" xfId="8461" xr:uid="{00000000-0005-0000-0000-000018000000}"/>
    <cellStyle name="Comma 2 6 4 5" xfId="10467" xr:uid="{00000000-0005-0000-0000-000018000000}"/>
    <cellStyle name="Comma 2 6 5" xfId="1216" xr:uid="{00000000-0005-0000-0000-000018000000}"/>
    <cellStyle name="Comma 2 6 6" xfId="3140" xr:uid="{00000000-0005-0000-0000-000018000000}"/>
    <cellStyle name="Comma 2 6 7" xfId="5084" xr:uid="{00000000-0005-0000-0000-000018000000}"/>
    <cellStyle name="Comma 2 6 8" xfId="7022" xr:uid="{00000000-0005-0000-0000-000018000000}"/>
    <cellStyle name="Comma 2 6 9" xfId="9038" xr:uid="{00000000-0005-0000-0000-000018000000}"/>
    <cellStyle name="Comma 2 7" xfId="11540" xr:uid="{00000000-0005-0000-0000-000023000000}"/>
    <cellStyle name="Comma 3" xfId="163" xr:uid="{00000000-0005-0000-0000-000001000000}"/>
    <cellStyle name="Comma 3 2" xfId="267" xr:uid="{00000000-0005-0000-0000-000037010000}"/>
    <cellStyle name="Comma 4" xfId="666" xr:uid="{00000000-0005-0000-0000-00001E000000}"/>
    <cellStyle name="Comma 4 10" xfId="9035" xr:uid="{00000000-0005-0000-0000-00001E000000}"/>
    <cellStyle name="Comma 4 11" xfId="10948" xr:uid="{00000000-0005-0000-0000-00001E000000}"/>
    <cellStyle name="Comma 4 12" xfId="11428" xr:uid="{00000000-0005-0000-0000-00001E000000}"/>
    <cellStyle name="Comma 4 13" xfId="12572" xr:uid="{744C84BB-A7EF-4D3C-A8B1-E7A8F56F35E1}"/>
    <cellStyle name="Comma 4 2" xfId="563" xr:uid="{00000000-0005-0000-0000-000001000000}"/>
    <cellStyle name="Comma 4 2 10" xfId="3101" xr:uid="{00000000-0005-0000-0000-000001000000}"/>
    <cellStyle name="Comma 4 2 11" xfId="5043" xr:uid="{00000000-0005-0000-0000-000001000000}"/>
    <cellStyle name="Comma 4 2 12" xfId="6982" xr:uid="{00000000-0005-0000-0000-000001000000}"/>
    <cellStyle name="Comma 4 2 13" xfId="8999" xr:uid="{00000000-0005-0000-0000-000001000000}"/>
    <cellStyle name="Comma 4 2 14" xfId="10912" xr:uid="{00000000-0005-0000-0000-000001000000}"/>
    <cellStyle name="Comma 4 2 15" xfId="11392" xr:uid="{00000000-0005-0000-0000-000001000000}"/>
    <cellStyle name="Comma 4 2 16" xfId="12535" xr:uid="{70C4CE18-84F7-4BAF-9F66-D2511C09BC08}"/>
    <cellStyle name="Comma 4 2 2" xfId="767" xr:uid="{EFC10F40-34EF-4918-B20A-ECFAC74F8D27}"/>
    <cellStyle name="Comma 4 2 2 10" xfId="11003" xr:uid="{EFC10F40-34EF-4918-B20A-ECFAC74F8D27}"/>
    <cellStyle name="Comma 4 2 2 11" xfId="11483" xr:uid="{EFC10F40-34EF-4918-B20A-ECFAC74F8D27}"/>
    <cellStyle name="Comma 4 2 2 12" xfId="12627" xr:uid="{317E0286-8AE6-46AC-9C1F-DD192E64275D}"/>
    <cellStyle name="Comma 4 2 2 2" xfId="1747" xr:uid="{EFC10F40-34EF-4918-B20A-ECFAC74F8D27}"/>
    <cellStyle name="Comma 4 2 2 2 2" xfId="3671" xr:uid="{EFC10F40-34EF-4918-B20A-ECFAC74F8D27}"/>
    <cellStyle name="Comma 4 2 2 2 3" xfId="5623" xr:uid="{EFC10F40-34EF-4918-B20A-ECFAC74F8D27}"/>
    <cellStyle name="Comma 4 2 2 2 4" xfId="7553" xr:uid="{EFC10F40-34EF-4918-B20A-ECFAC74F8D27}"/>
    <cellStyle name="Comma 4 2 2 2 5" xfId="9561" xr:uid="{EFC10F40-34EF-4918-B20A-ECFAC74F8D27}"/>
    <cellStyle name="Comma 4 2 2 3" xfId="2227" xr:uid="{EFC10F40-34EF-4918-B20A-ECFAC74F8D27}"/>
    <cellStyle name="Comma 4 2 2 3 2" xfId="4151" xr:uid="{EFC10F40-34EF-4918-B20A-ECFAC74F8D27}"/>
    <cellStyle name="Comma 4 2 2 3 3" xfId="6103" xr:uid="{EFC10F40-34EF-4918-B20A-ECFAC74F8D27}"/>
    <cellStyle name="Comma 4 2 2 3 4" xfId="8033" xr:uid="{EFC10F40-34EF-4918-B20A-ECFAC74F8D27}"/>
    <cellStyle name="Comma 4 2 2 3 5" xfId="10039" xr:uid="{EFC10F40-34EF-4918-B20A-ECFAC74F8D27}"/>
    <cellStyle name="Comma 4 2 2 4" xfId="2710" xr:uid="{EFC10F40-34EF-4918-B20A-ECFAC74F8D27}"/>
    <cellStyle name="Comma 4 2 2 4 2" xfId="4631" xr:uid="{EFC10F40-34EF-4918-B20A-ECFAC74F8D27}"/>
    <cellStyle name="Comma 4 2 2 4 3" xfId="6587" xr:uid="{EFC10F40-34EF-4918-B20A-ECFAC74F8D27}"/>
    <cellStyle name="Comma 4 2 2 4 4" xfId="8513" xr:uid="{EFC10F40-34EF-4918-B20A-ECFAC74F8D27}"/>
    <cellStyle name="Comma 4 2 2 4 5" xfId="10518" xr:uid="{EFC10F40-34EF-4918-B20A-ECFAC74F8D27}"/>
    <cellStyle name="Comma 4 2 2 5" xfId="1268" xr:uid="{EFC10F40-34EF-4918-B20A-ECFAC74F8D27}"/>
    <cellStyle name="Comma 4 2 2 6" xfId="3192" xr:uid="{EFC10F40-34EF-4918-B20A-ECFAC74F8D27}"/>
    <cellStyle name="Comma 4 2 2 7" xfId="5143" xr:uid="{EFC10F40-34EF-4918-B20A-ECFAC74F8D27}"/>
    <cellStyle name="Comma 4 2 2 8" xfId="7074" xr:uid="{EFC10F40-34EF-4918-B20A-ECFAC74F8D27}"/>
    <cellStyle name="Comma 4 2 2 9" xfId="9086" xr:uid="{EFC10F40-34EF-4918-B20A-ECFAC74F8D27}"/>
    <cellStyle name="Comma 4 2 3" xfId="745" xr:uid="{402D9B6D-EEE6-47CF-B885-0BE42E1F41BE}"/>
    <cellStyle name="Comma 4 2 3 10" xfId="10988" xr:uid="{402D9B6D-EEE6-47CF-B885-0BE42E1F41BE}"/>
    <cellStyle name="Comma 4 2 3 11" xfId="11468" xr:uid="{402D9B6D-EEE6-47CF-B885-0BE42E1F41BE}"/>
    <cellStyle name="Comma 4 2 3 12" xfId="12612" xr:uid="{AFE412F5-57FB-4914-85E2-A47E38BEA14E}"/>
    <cellStyle name="Comma 4 2 3 2" xfId="1732" xr:uid="{402D9B6D-EEE6-47CF-B885-0BE42E1F41BE}"/>
    <cellStyle name="Comma 4 2 3 2 2" xfId="3656" xr:uid="{402D9B6D-EEE6-47CF-B885-0BE42E1F41BE}"/>
    <cellStyle name="Comma 4 2 3 2 3" xfId="5608" xr:uid="{402D9B6D-EEE6-47CF-B885-0BE42E1F41BE}"/>
    <cellStyle name="Comma 4 2 3 2 4" xfId="7538" xr:uid="{402D9B6D-EEE6-47CF-B885-0BE42E1F41BE}"/>
    <cellStyle name="Comma 4 2 3 2 5" xfId="9546" xr:uid="{402D9B6D-EEE6-47CF-B885-0BE42E1F41BE}"/>
    <cellStyle name="Comma 4 2 3 3" xfId="2212" xr:uid="{402D9B6D-EEE6-47CF-B885-0BE42E1F41BE}"/>
    <cellStyle name="Comma 4 2 3 3 2" xfId="4136" xr:uid="{402D9B6D-EEE6-47CF-B885-0BE42E1F41BE}"/>
    <cellStyle name="Comma 4 2 3 3 3" xfId="6088" xr:uid="{402D9B6D-EEE6-47CF-B885-0BE42E1F41BE}"/>
    <cellStyle name="Comma 4 2 3 3 4" xfId="8018" xr:uid="{402D9B6D-EEE6-47CF-B885-0BE42E1F41BE}"/>
    <cellStyle name="Comma 4 2 3 3 5" xfId="10024" xr:uid="{402D9B6D-EEE6-47CF-B885-0BE42E1F41BE}"/>
    <cellStyle name="Comma 4 2 3 4" xfId="2695" xr:uid="{402D9B6D-EEE6-47CF-B885-0BE42E1F41BE}"/>
    <cellStyle name="Comma 4 2 3 4 2" xfId="4616" xr:uid="{402D9B6D-EEE6-47CF-B885-0BE42E1F41BE}"/>
    <cellStyle name="Comma 4 2 3 4 3" xfId="6572" xr:uid="{402D9B6D-EEE6-47CF-B885-0BE42E1F41BE}"/>
    <cellStyle name="Comma 4 2 3 4 4" xfId="8498" xr:uid="{402D9B6D-EEE6-47CF-B885-0BE42E1F41BE}"/>
    <cellStyle name="Comma 4 2 3 4 5" xfId="10503" xr:uid="{402D9B6D-EEE6-47CF-B885-0BE42E1F41BE}"/>
    <cellStyle name="Comma 4 2 3 5" xfId="1253" xr:uid="{402D9B6D-EEE6-47CF-B885-0BE42E1F41BE}"/>
    <cellStyle name="Comma 4 2 3 6" xfId="3177" xr:uid="{402D9B6D-EEE6-47CF-B885-0BE42E1F41BE}"/>
    <cellStyle name="Comma 4 2 3 7" xfId="5126" xr:uid="{402D9B6D-EEE6-47CF-B885-0BE42E1F41BE}"/>
    <cellStyle name="Comma 4 2 3 8" xfId="7059" xr:uid="{402D9B6D-EEE6-47CF-B885-0BE42E1F41BE}"/>
    <cellStyle name="Comma 4 2 3 9" xfId="9071" xr:uid="{402D9B6D-EEE6-47CF-B885-0BE42E1F41BE}"/>
    <cellStyle name="Comma 4 2 4" xfId="685" xr:uid="{00000000-0005-0000-0000-00001F000000}"/>
    <cellStyle name="Comma 4 2 4 10" xfId="10962" xr:uid="{00000000-0005-0000-0000-00001F000000}"/>
    <cellStyle name="Comma 4 2 4 11" xfId="11442" xr:uid="{00000000-0005-0000-0000-00001F000000}"/>
    <cellStyle name="Comma 4 2 4 12" xfId="12586" xr:uid="{3F614B16-EC44-459B-8637-939F1F6E6FEC}"/>
    <cellStyle name="Comma 4 2 4 2" xfId="1706" xr:uid="{00000000-0005-0000-0000-00001F000000}"/>
    <cellStyle name="Comma 4 2 4 2 2" xfId="3630" xr:uid="{00000000-0005-0000-0000-00001F000000}"/>
    <cellStyle name="Comma 4 2 4 2 3" xfId="5582" xr:uid="{00000000-0005-0000-0000-00001F000000}"/>
    <cellStyle name="Comma 4 2 4 2 4" xfId="7512" xr:uid="{00000000-0005-0000-0000-00001F000000}"/>
    <cellStyle name="Comma 4 2 4 2 5" xfId="9521" xr:uid="{00000000-0005-0000-0000-00001F000000}"/>
    <cellStyle name="Comma 4 2 4 3" xfId="2186" xr:uid="{00000000-0005-0000-0000-00001F000000}"/>
    <cellStyle name="Comma 4 2 4 3 2" xfId="4110" xr:uid="{00000000-0005-0000-0000-00001F000000}"/>
    <cellStyle name="Comma 4 2 4 3 3" xfId="6062" xr:uid="{00000000-0005-0000-0000-00001F000000}"/>
    <cellStyle name="Comma 4 2 4 3 4" xfId="7992" xr:uid="{00000000-0005-0000-0000-00001F000000}"/>
    <cellStyle name="Comma 4 2 4 3 5" xfId="9999" xr:uid="{00000000-0005-0000-0000-00001F000000}"/>
    <cellStyle name="Comma 4 2 4 4" xfId="2669" xr:uid="{00000000-0005-0000-0000-00001F000000}"/>
    <cellStyle name="Comma 4 2 4 4 2" xfId="4590" xr:uid="{00000000-0005-0000-0000-00001F000000}"/>
    <cellStyle name="Comma 4 2 4 4 3" xfId="6546" xr:uid="{00000000-0005-0000-0000-00001F000000}"/>
    <cellStyle name="Comma 4 2 4 4 4" xfId="8472" xr:uid="{00000000-0005-0000-0000-00001F000000}"/>
    <cellStyle name="Comma 4 2 4 4 5" xfId="10477" xr:uid="{00000000-0005-0000-0000-00001F000000}"/>
    <cellStyle name="Comma 4 2 4 5" xfId="1227" xr:uid="{00000000-0005-0000-0000-00001F000000}"/>
    <cellStyle name="Comma 4 2 4 6" xfId="3151" xr:uid="{00000000-0005-0000-0000-00001F000000}"/>
    <cellStyle name="Comma 4 2 4 7" xfId="5098" xr:uid="{00000000-0005-0000-0000-00001F000000}"/>
    <cellStyle name="Comma 4 2 4 8" xfId="7033" xr:uid="{00000000-0005-0000-0000-00001F000000}"/>
    <cellStyle name="Comma 4 2 4 9" xfId="9046" xr:uid="{00000000-0005-0000-0000-00001F000000}"/>
    <cellStyle name="Comma 4 2 5" xfId="750" xr:uid="{00000000-0005-0000-0000-000000000000}"/>
    <cellStyle name="Comma 4 2 5 10" xfId="10992" xr:uid="{00000000-0005-0000-0000-000000000000}"/>
    <cellStyle name="Comma 4 2 5 11" xfId="11472" xr:uid="{00000000-0005-0000-0000-000000000000}"/>
    <cellStyle name="Comma 4 2 5 12" xfId="12616" xr:uid="{5E821CBF-6FF5-4D38-AD94-8A2BD9D1A70F}"/>
    <cellStyle name="Comma 4 2 5 2" xfId="1736" xr:uid="{00000000-0005-0000-0000-000000000000}"/>
    <cellStyle name="Comma 4 2 5 2 2" xfId="3660" xr:uid="{00000000-0005-0000-0000-000000000000}"/>
    <cellStyle name="Comma 4 2 5 2 3" xfId="5612" xr:uid="{00000000-0005-0000-0000-000000000000}"/>
    <cellStyle name="Comma 4 2 5 2 4" xfId="7542" xr:uid="{00000000-0005-0000-0000-000000000000}"/>
    <cellStyle name="Comma 4 2 5 2 5" xfId="9550" xr:uid="{00000000-0005-0000-0000-000000000000}"/>
    <cellStyle name="Comma 4 2 5 3" xfId="2216" xr:uid="{00000000-0005-0000-0000-000000000000}"/>
    <cellStyle name="Comma 4 2 5 3 2" xfId="4140" xr:uid="{00000000-0005-0000-0000-000000000000}"/>
    <cellStyle name="Comma 4 2 5 3 3" xfId="6092" xr:uid="{00000000-0005-0000-0000-000000000000}"/>
    <cellStyle name="Comma 4 2 5 3 4" xfId="8022" xr:uid="{00000000-0005-0000-0000-000000000000}"/>
    <cellStyle name="Comma 4 2 5 3 5" xfId="10028" xr:uid="{00000000-0005-0000-0000-000000000000}"/>
    <cellStyle name="Comma 4 2 5 4" xfId="2699" xr:uid="{00000000-0005-0000-0000-000000000000}"/>
    <cellStyle name="Comma 4 2 5 4 2" xfId="4620" xr:uid="{00000000-0005-0000-0000-000000000000}"/>
    <cellStyle name="Comma 4 2 5 4 3" xfId="6576" xr:uid="{00000000-0005-0000-0000-000000000000}"/>
    <cellStyle name="Comma 4 2 5 4 4" xfId="8502" xr:uid="{00000000-0005-0000-0000-000000000000}"/>
    <cellStyle name="Comma 4 2 5 4 5" xfId="10507" xr:uid="{00000000-0005-0000-0000-000000000000}"/>
    <cellStyle name="Comma 4 2 5 5" xfId="1257" xr:uid="{00000000-0005-0000-0000-000000000000}"/>
    <cellStyle name="Comma 4 2 5 6" xfId="3181" xr:uid="{00000000-0005-0000-0000-000000000000}"/>
    <cellStyle name="Comma 4 2 5 7" xfId="5130" xr:uid="{00000000-0005-0000-0000-000000000000}"/>
    <cellStyle name="Comma 4 2 5 8" xfId="7063" xr:uid="{00000000-0005-0000-0000-000000000000}"/>
    <cellStyle name="Comma 4 2 5 9" xfId="9075" xr:uid="{00000000-0005-0000-0000-000000000000}"/>
    <cellStyle name="Comma 4 2 6" xfId="1656" xr:uid="{00000000-0005-0000-0000-000001000000}"/>
    <cellStyle name="Comma 4 2 6 2" xfId="3580" xr:uid="{00000000-0005-0000-0000-000001000000}"/>
    <cellStyle name="Comma 4 2 6 3" xfId="5532" xr:uid="{00000000-0005-0000-0000-000001000000}"/>
    <cellStyle name="Comma 4 2 6 4" xfId="7462" xr:uid="{00000000-0005-0000-0000-000001000000}"/>
    <cellStyle name="Comma 4 2 6 5" xfId="9472" xr:uid="{00000000-0005-0000-0000-000001000000}"/>
    <cellStyle name="Comma 4 2 7" xfId="2136" xr:uid="{00000000-0005-0000-0000-000001000000}"/>
    <cellStyle name="Comma 4 2 7 2" xfId="4060" xr:uid="{00000000-0005-0000-0000-000001000000}"/>
    <cellStyle name="Comma 4 2 7 3" xfId="6012" xr:uid="{00000000-0005-0000-0000-000001000000}"/>
    <cellStyle name="Comma 4 2 7 4" xfId="7942" xr:uid="{00000000-0005-0000-0000-000001000000}"/>
    <cellStyle name="Comma 4 2 7 5" xfId="9950" xr:uid="{00000000-0005-0000-0000-000001000000}"/>
    <cellStyle name="Comma 4 2 8" xfId="2619" xr:uid="{00000000-0005-0000-0000-000001000000}"/>
    <cellStyle name="Comma 4 2 8 2" xfId="4540" xr:uid="{00000000-0005-0000-0000-000001000000}"/>
    <cellStyle name="Comma 4 2 8 3" xfId="6496" xr:uid="{00000000-0005-0000-0000-000001000000}"/>
    <cellStyle name="Comma 4 2 8 4" xfId="8422" xr:uid="{00000000-0005-0000-0000-000001000000}"/>
    <cellStyle name="Comma 4 2 8 5" xfId="10428" xr:uid="{00000000-0005-0000-0000-000001000000}"/>
    <cellStyle name="Comma 4 2 9" xfId="1177" xr:uid="{00000000-0005-0000-0000-000001000000}"/>
    <cellStyle name="Comma 4 3" xfId="1692" xr:uid="{00000000-0005-0000-0000-00001E000000}"/>
    <cellStyle name="Comma 4 3 2" xfId="3616" xr:uid="{00000000-0005-0000-0000-00001E000000}"/>
    <cellStyle name="Comma 4 3 3" xfId="5568" xr:uid="{00000000-0005-0000-0000-00001E000000}"/>
    <cellStyle name="Comma 4 3 4" xfId="7498" xr:uid="{00000000-0005-0000-0000-00001E000000}"/>
    <cellStyle name="Comma 4 3 5" xfId="9508" xr:uid="{00000000-0005-0000-0000-00001E000000}"/>
    <cellStyle name="Comma 4 4" xfId="2172" xr:uid="{00000000-0005-0000-0000-00001E000000}"/>
    <cellStyle name="Comma 4 4 2" xfId="4096" xr:uid="{00000000-0005-0000-0000-00001E000000}"/>
    <cellStyle name="Comma 4 4 3" xfId="6048" xr:uid="{00000000-0005-0000-0000-00001E000000}"/>
    <cellStyle name="Comma 4 4 4" xfId="7978" xr:uid="{00000000-0005-0000-0000-00001E000000}"/>
    <cellStyle name="Comma 4 4 5" xfId="9986" xr:uid="{00000000-0005-0000-0000-00001E000000}"/>
    <cellStyle name="Comma 4 5" xfId="2655" xr:uid="{00000000-0005-0000-0000-00001E000000}"/>
    <cellStyle name="Comma 4 5 2" xfId="4576" xr:uid="{00000000-0005-0000-0000-00001E000000}"/>
    <cellStyle name="Comma 4 5 3" xfId="6532" xr:uid="{00000000-0005-0000-0000-00001E000000}"/>
    <cellStyle name="Comma 4 5 4" xfId="8458" xr:uid="{00000000-0005-0000-0000-00001E000000}"/>
    <cellStyle name="Comma 4 5 5" xfId="10464" xr:uid="{00000000-0005-0000-0000-00001E000000}"/>
    <cellStyle name="Comma 4 6" xfId="1213" xr:uid="{00000000-0005-0000-0000-00001E000000}"/>
    <cellStyle name="Comma 4 7" xfId="3137" xr:uid="{00000000-0005-0000-0000-00001E000000}"/>
    <cellStyle name="Comma 4 8" xfId="5081" xr:uid="{00000000-0005-0000-0000-00001E000000}"/>
    <cellStyle name="Comma 4 9" xfId="7019" xr:uid="{00000000-0005-0000-0000-00001E000000}"/>
    <cellStyle name="Comma_Comparativo 2004" xfId="101" xr:uid="{00000000-0005-0000-0000-000073000000}"/>
    <cellStyle name="Currency_HOJA DE TRABAJO" xfId="727" xr:uid="{98DED3AA-6D16-483C-863F-063FFDE2D24C}"/>
    <cellStyle name="Encabezado 1" xfId="451" builtinId="16" customBuiltin="1"/>
    <cellStyle name="Encabezado 1 2" xfId="580" xr:uid="{00000000-0005-0000-0000-000098020000}"/>
    <cellStyle name="Encabezado 4" xfId="454" builtinId="19" customBuiltin="1"/>
    <cellStyle name="Encabezado 4 2" xfId="585" xr:uid="{00000000-0005-0000-0000-000099020000}"/>
    <cellStyle name="Encabezado 4 2 2" xfId="11542" xr:uid="{00000000-0005-0000-0000-000027000000}"/>
    <cellStyle name="Encabezado 4 3" xfId="11552" xr:uid="{00000000-0005-0000-0000-000026000000}"/>
    <cellStyle name="Énfasis1" xfId="466" builtinId="29" customBuiltin="1"/>
    <cellStyle name="Énfasis1 2" xfId="634" xr:uid="{00000000-0005-0000-0000-00009A020000}"/>
    <cellStyle name="Énfasis2" xfId="469" builtinId="33" customBuiltin="1"/>
    <cellStyle name="Énfasis2 2" xfId="638" xr:uid="{00000000-0005-0000-0000-00009B020000}"/>
    <cellStyle name="Énfasis3" xfId="472" builtinId="37" customBuiltin="1"/>
    <cellStyle name="Énfasis3 2" xfId="642" xr:uid="{00000000-0005-0000-0000-00009C020000}"/>
    <cellStyle name="Énfasis4" xfId="475" builtinId="41" customBuiltin="1"/>
    <cellStyle name="Énfasis4 2" xfId="646" xr:uid="{00000000-0005-0000-0000-00009D020000}"/>
    <cellStyle name="Énfasis5" xfId="478" builtinId="45" customBuiltin="1"/>
    <cellStyle name="Énfasis5 2" xfId="650" xr:uid="{00000000-0005-0000-0000-00009E020000}"/>
    <cellStyle name="Énfasis6" xfId="481" builtinId="49" customBuiltin="1"/>
    <cellStyle name="Énfasis6 2" xfId="654" xr:uid="{00000000-0005-0000-0000-00009F020000}"/>
    <cellStyle name="Entrada" xfId="457" builtinId="20" customBuiltin="1"/>
    <cellStyle name="Entrada 2" xfId="625" xr:uid="{00000000-0005-0000-0000-0000A0020000}"/>
    <cellStyle name="Entrada 2 2" xfId="11543" xr:uid="{00000000-0005-0000-0000-000029000000}"/>
    <cellStyle name="Entrada 2 2 2" xfId="12653" xr:uid="{531FBA78-F591-4266-A23E-04F2E228A5F4}"/>
    <cellStyle name="Entrada 2 2 3" xfId="12673" xr:uid="{F316E447-99E0-4D34-BAED-12E12D47BF9D}"/>
    <cellStyle name="Entrada 3" xfId="11554" xr:uid="{00000000-0005-0000-0000-000028000000}"/>
    <cellStyle name="Entrada 3 2" xfId="12654" xr:uid="{7B5F80A7-EEB8-450C-9115-70FEDD7190FE}"/>
    <cellStyle name="Entrada 3 3" xfId="12525" xr:uid="{A640BF02-B460-47F2-B598-AE7EDE91A534}"/>
    <cellStyle name="Euro" xfId="11544" xr:uid="{00000000-0005-0000-0000-00002A000000}"/>
    <cellStyle name="Euro 2" xfId="11608" xr:uid="{F180E580-A6D7-45F6-A96E-D51C5EB5532C}"/>
    <cellStyle name="Euro 3" xfId="12064" xr:uid="{00000000-0005-0000-0000-00003401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 Built-in Normal 3" xfId="11956" xr:uid="{00000000-0005-0000-0000-000035010000}"/>
    <cellStyle name="Excel_BuiltIn_Comma 1" xfId="166" xr:uid="{00000000-0005-0000-0000-000004000000}"/>
    <cellStyle name="Explanatory Text" xfId="11545" xr:uid="{00000000-0005-0000-0000-00002B000000}"/>
    <cellStyle name="Good 2" xfId="11547" xr:uid="{00000000-0005-0000-0000-00002C000000}"/>
    <cellStyle name="Heading" xfId="167" xr:uid="{00000000-0005-0000-0000-000006000000}"/>
    <cellStyle name="Heading 1" xfId="168" xr:uid="{00000000-0005-0000-0000-000007000000}"/>
    <cellStyle name="Heading 1 2" xfId="11549" xr:uid="{00000000-0005-0000-0000-00002E000000}"/>
    <cellStyle name="Heading 2" xfId="11550" xr:uid="{00000000-0005-0000-0000-00002F000000}"/>
    <cellStyle name="Heading 3" xfId="11551" xr:uid="{00000000-0005-0000-0000-000030000000}"/>
    <cellStyle name="Heading 4" xfId="11548" xr:uid="{00000000-0005-0000-0000-00002D000000}"/>
    <cellStyle name="Heading 4 2" xfId="11553" xr:uid="{00000000-0005-0000-0000-000031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2 2" xfId="621" xr:uid="{00000000-0005-0000-0000-000004000000}"/>
    <cellStyle name="Hipervínculo 2 3" xfId="698" xr:uid="{931D4E34-55D6-4E77-963D-AB33F18BC16B}"/>
    <cellStyle name="Hipervínculo 3" xfId="269" xr:uid="{00000000-0005-0000-0000-000039010000}"/>
    <cellStyle name="Hipervínculo 4" xfId="716" xr:uid="{00000000-0005-0000-0000-0000A1020000}"/>
    <cellStyle name="Hipervínculo 5" xfId="12161" xr:uid="{00000000-0005-0000-0000-0000C7050000}"/>
    <cellStyle name="Hyperlink 2" xfId="270" xr:uid="{00000000-0005-0000-0000-00003A010000}"/>
    <cellStyle name="Incorrecto" xfId="456" builtinId="27" customBuiltin="1"/>
    <cellStyle name="Incorrecto 2" xfId="622" xr:uid="{00000000-0005-0000-0000-0000A3020000}"/>
    <cellStyle name="Input 2" xfId="11555" xr:uid="{00000000-0005-0000-0000-000032000000}"/>
    <cellStyle name="Input 2 2" xfId="12655" xr:uid="{3E57D56D-622C-4AF0-9562-46C721774804}"/>
    <cellStyle name="Input 2 3" xfId="12681" xr:uid="{D775A066-1B76-4EBD-B0E1-B97D14B6D5C2}"/>
    <cellStyle name="Intermitente" xfId="785" xr:uid="{291B5DD6-96DB-46D5-942F-48552C574993}"/>
    <cellStyle name="Linked Cell 2" xfId="11557" xr:uid="{00000000-0005-0000-0000-000033000000}"/>
    <cellStyle name="Millares" xfId="1" builtinId="3"/>
    <cellStyle name="Millares [0]" xfId="67" builtinId="6"/>
    <cellStyle name="Millares [0] 10" xfId="297" xr:uid="{00000000-0005-0000-0000-00003F010000}"/>
    <cellStyle name="Millares [0] 10 10" xfId="8843" xr:uid="{00000000-0005-0000-0000-00003F010000}"/>
    <cellStyle name="Millares [0] 10 11" xfId="10749" xr:uid="{00000000-0005-0000-0000-00003F010000}"/>
    <cellStyle name="Millares [0] 10 12" xfId="11229" xr:uid="{00000000-0005-0000-0000-00003F010000}"/>
    <cellStyle name="Millares [0] 10 13" xfId="12370" xr:uid="{8A98EB24-B5A5-4B8D-B900-888B71B278CD}"/>
    <cellStyle name="Millares [0] 10 2" xfId="590" xr:uid="{00000000-0005-0000-0000-000007000000}"/>
    <cellStyle name="Millares [0] 10 2 10" xfId="10925" xr:uid="{00000000-0005-0000-0000-000007000000}"/>
    <cellStyle name="Millares [0] 10 2 11" xfId="11405" xr:uid="{00000000-0005-0000-0000-000007000000}"/>
    <cellStyle name="Millares [0] 10 2 12" xfId="12548" xr:uid="{91CE7C65-7650-490B-BCD3-339ECA0FE0C0}"/>
    <cellStyle name="Millares [0] 10 2 2" xfId="1669" xr:uid="{00000000-0005-0000-0000-000007000000}"/>
    <cellStyle name="Millares [0] 10 2 2 2" xfId="3593" xr:uid="{00000000-0005-0000-0000-000007000000}"/>
    <cellStyle name="Millares [0] 10 2 2 3" xfId="5545" xr:uid="{00000000-0005-0000-0000-000007000000}"/>
    <cellStyle name="Millares [0] 10 2 2 4" xfId="7475" xr:uid="{00000000-0005-0000-0000-000007000000}"/>
    <cellStyle name="Millares [0] 10 2 2 5" xfId="9485" xr:uid="{00000000-0005-0000-0000-000007000000}"/>
    <cellStyle name="Millares [0] 10 2 3" xfId="2149" xr:uid="{00000000-0005-0000-0000-000007000000}"/>
    <cellStyle name="Millares [0] 10 2 3 2" xfId="4073" xr:uid="{00000000-0005-0000-0000-000007000000}"/>
    <cellStyle name="Millares [0] 10 2 3 3" xfId="6025" xr:uid="{00000000-0005-0000-0000-000007000000}"/>
    <cellStyle name="Millares [0] 10 2 3 4" xfId="7955" xr:uid="{00000000-0005-0000-0000-000007000000}"/>
    <cellStyle name="Millares [0] 10 2 3 5" xfId="9963" xr:uid="{00000000-0005-0000-0000-000007000000}"/>
    <cellStyle name="Millares [0] 10 2 4" xfId="2632" xr:uid="{00000000-0005-0000-0000-000007000000}"/>
    <cellStyle name="Millares [0] 10 2 4 2" xfId="4553" xr:uid="{00000000-0005-0000-0000-000007000000}"/>
    <cellStyle name="Millares [0] 10 2 4 3" xfId="6509" xr:uid="{00000000-0005-0000-0000-000007000000}"/>
    <cellStyle name="Millares [0] 10 2 4 4" xfId="8435" xr:uid="{00000000-0005-0000-0000-000007000000}"/>
    <cellStyle name="Millares [0] 10 2 4 5" xfId="10441" xr:uid="{00000000-0005-0000-0000-000007000000}"/>
    <cellStyle name="Millares [0] 10 2 5" xfId="1190" xr:uid="{00000000-0005-0000-0000-000007000000}"/>
    <cellStyle name="Millares [0] 10 2 6" xfId="3114" xr:uid="{00000000-0005-0000-0000-000007000000}"/>
    <cellStyle name="Millares [0] 10 2 7" xfId="5057" xr:uid="{00000000-0005-0000-0000-000007000000}"/>
    <cellStyle name="Millares [0] 10 2 8" xfId="6995" xr:uid="{00000000-0005-0000-0000-000007000000}"/>
    <cellStyle name="Millares [0] 10 2 9" xfId="9012" xr:uid="{00000000-0005-0000-0000-000007000000}"/>
    <cellStyle name="Millares [0] 10 3" xfId="1493" xr:uid="{00000000-0005-0000-0000-00003F010000}"/>
    <cellStyle name="Millares [0] 10 3 2" xfId="3417" xr:uid="{00000000-0005-0000-0000-00003F010000}"/>
    <cellStyle name="Millares [0] 10 3 3" xfId="5369" xr:uid="{00000000-0005-0000-0000-00003F010000}"/>
    <cellStyle name="Millares [0] 10 3 4" xfId="7299" xr:uid="{00000000-0005-0000-0000-00003F010000}"/>
    <cellStyle name="Millares [0] 10 3 5" xfId="9309" xr:uid="{00000000-0005-0000-0000-00003F010000}"/>
    <cellStyle name="Millares [0] 10 4" xfId="1973" xr:uid="{00000000-0005-0000-0000-00003F010000}"/>
    <cellStyle name="Millares [0] 10 4 2" xfId="3897" xr:uid="{00000000-0005-0000-0000-00003F010000}"/>
    <cellStyle name="Millares [0] 10 4 3" xfId="5849" xr:uid="{00000000-0005-0000-0000-00003F010000}"/>
    <cellStyle name="Millares [0] 10 4 4" xfId="7779" xr:uid="{00000000-0005-0000-0000-00003F010000}"/>
    <cellStyle name="Millares [0] 10 4 5" xfId="9787" xr:uid="{00000000-0005-0000-0000-00003F010000}"/>
    <cellStyle name="Millares [0] 10 5" xfId="2455" xr:uid="{00000000-0005-0000-0000-00003F010000}"/>
    <cellStyle name="Millares [0] 10 5 2" xfId="4376" xr:uid="{00000000-0005-0000-0000-00003F010000}"/>
    <cellStyle name="Millares [0] 10 5 3" xfId="6332" xr:uid="{00000000-0005-0000-0000-00003F010000}"/>
    <cellStyle name="Millares [0] 10 5 4" xfId="8258" xr:uid="{00000000-0005-0000-0000-00003F010000}"/>
    <cellStyle name="Millares [0] 10 5 5" xfId="10264" xr:uid="{00000000-0005-0000-0000-00003F010000}"/>
    <cellStyle name="Millares [0] 10 6" xfId="1013" xr:uid="{00000000-0005-0000-0000-00003F010000}"/>
    <cellStyle name="Millares [0] 10 7" xfId="2937" xr:uid="{00000000-0005-0000-0000-00003F010000}"/>
    <cellStyle name="Millares [0] 10 8" xfId="4875" xr:uid="{00000000-0005-0000-0000-00003F010000}"/>
    <cellStyle name="Millares [0] 10 9" xfId="6816" xr:uid="{00000000-0005-0000-0000-00003F010000}"/>
    <cellStyle name="Millares [0] 11" xfId="593" xr:uid="{00000000-0005-0000-0000-000008000000}"/>
    <cellStyle name="Millares [0] 11 10" xfId="9015" xr:uid="{00000000-0005-0000-0000-000008000000}"/>
    <cellStyle name="Millares [0] 11 11" xfId="10928" xr:uid="{00000000-0005-0000-0000-000008000000}"/>
    <cellStyle name="Millares [0] 11 12" xfId="11408" xr:uid="{00000000-0005-0000-0000-000008000000}"/>
    <cellStyle name="Millares [0] 11 13" xfId="12551" xr:uid="{854FCD84-6801-490D-8086-5B9B2BAC1165}"/>
    <cellStyle name="Millares [0] 11 2" xfId="620" xr:uid="{00000000-0005-0000-0000-000009000000}"/>
    <cellStyle name="Millares [0] 11 2 10" xfId="10941" xr:uid="{00000000-0005-0000-0000-000009000000}"/>
    <cellStyle name="Millares [0] 11 2 11" xfId="11421" xr:uid="{00000000-0005-0000-0000-000009000000}"/>
    <cellStyle name="Millares [0] 11 2 12" xfId="12564" xr:uid="{3CC3B7EA-D5DC-40C0-A30E-0C0C5148AAA5}"/>
    <cellStyle name="Millares [0] 11 2 2" xfId="1685" xr:uid="{00000000-0005-0000-0000-000009000000}"/>
    <cellStyle name="Millares [0] 11 2 2 2" xfId="3609" xr:uid="{00000000-0005-0000-0000-000009000000}"/>
    <cellStyle name="Millares [0] 11 2 2 3" xfId="5561" xr:uid="{00000000-0005-0000-0000-000009000000}"/>
    <cellStyle name="Millares [0] 11 2 2 4" xfId="7491" xr:uid="{00000000-0005-0000-0000-000009000000}"/>
    <cellStyle name="Millares [0] 11 2 2 5" xfId="9501" xr:uid="{00000000-0005-0000-0000-000009000000}"/>
    <cellStyle name="Millares [0] 11 2 3" xfId="2165" xr:uid="{00000000-0005-0000-0000-000009000000}"/>
    <cellStyle name="Millares [0] 11 2 3 2" xfId="4089" xr:uid="{00000000-0005-0000-0000-000009000000}"/>
    <cellStyle name="Millares [0] 11 2 3 3" xfId="6041" xr:uid="{00000000-0005-0000-0000-000009000000}"/>
    <cellStyle name="Millares [0] 11 2 3 4" xfId="7971" xr:uid="{00000000-0005-0000-0000-000009000000}"/>
    <cellStyle name="Millares [0] 11 2 3 5" xfId="9979" xr:uid="{00000000-0005-0000-0000-000009000000}"/>
    <cellStyle name="Millares [0] 11 2 4" xfId="2648" xr:uid="{00000000-0005-0000-0000-000009000000}"/>
    <cellStyle name="Millares [0] 11 2 4 2" xfId="4569" xr:uid="{00000000-0005-0000-0000-000009000000}"/>
    <cellStyle name="Millares [0] 11 2 4 3" xfId="6525" xr:uid="{00000000-0005-0000-0000-000009000000}"/>
    <cellStyle name="Millares [0] 11 2 4 4" xfId="8451" xr:uid="{00000000-0005-0000-0000-000009000000}"/>
    <cellStyle name="Millares [0] 11 2 4 5" xfId="10457" xr:uid="{00000000-0005-0000-0000-000009000000}"/>
    <cellStyle name="Millares [0] 11 2 5" xfId="1206" xr:uid="{00000000-0005-0000-0000-000009000000}"/>
    <cellStyle name="Millares [0] 11 2 6" xfId="3130" xr:uid="{00000000-0005-0000-0000-000009000000}"/>
    <cellStyle name="Millares [0] 11 2 7" xfId="5074" xr:uid="{00000000-0005-0000-0000-000009000000}"/>
    <cellStyle name="Millares [0] 11 2 8" xfId="7011" xr:uid="{00000000-0005-0000-0000-000009000000}"/>
    <cellStyle name="Millares [0] 11 2 9" xfId="9028" xr:uid="{00000000-0005-0000-0000-000009000000}"/>
    <cellStyle name="Millares [0] 11 3" xfId="1672" xr:uid="{00000000-0005-0000-0000-000008000000}"/>
    <cellStyle name="Millares [0] 11 3 2" xfId="3596" xr:uid="{00000000-0005-0000-0000-000008000000}"/>
    <cellStyle name="Millares [0] 11 3 3" xfId="5548" xr:uid="{00000000-0005-0000-0000-000008000000}"/>
    <cellStyle name="Millares [0] 11 3 4" xfId="7478" xr:uid="{00000000-0005-0000-0000-000008000000}"/>
    <cellStyle name="Millares [0] 11 3 5" xfId="9488" xr:uid="{00000000-0005-0000-0000-000008000000}"/>
    <cellStyle name="Millares [0] 11 4" xfId="2152" xr:uid="{00000000-0005-0000-0000-000008000000}"/>
    <cellStyle name="Millares [0] 11 4 2" xfId="4076" xr:uid="{00000000-0005-0000-0000-000008000000}"/>
    <cellStyle name="Millares [0] 11 4 3" xfId="6028" xr:uid="{00000000-0005-0000-0000-000008000000}"/>
    <cellStyle name="Millares [0] 11 4 4" xfId="7958" xr:uid="{00000000-0005-0000-0000-000008000000}"/>
    <cellStyle name="Millares [0] 11 4 5" xfId="9966" xr:uid="{00000000-0005-0000-0000-000008000000}"/>
    <cellStyle name="Millares [0] 11 5" xfId="2635" xr:uid="{00000000-0005-0000-0000-000008000000}"/>
    <cellStyle name="Millares [0] 11 5 2" xfId="4556" xr:uid="{00000000-0005-0000-0000-000008000000}"/>
    <cellStyle name="Millares [0] 11 5 3" xfId="6512" xr:uid="{00000000-0005-0000-0000-000008000000}"/>
    <cellStyle name="Millares [0] 11 5 4" xfId="8438" xr:uid="{00000000-0005-0000-0000-000008000000}"/>
    <cellStyle name="Millares [0] 11 5 5" xfId="10444" xr:uid="{00000000-0005-0000-0000-000008000000}"/>
    <cellStyle name="Millares [0] 11 6" xfId="1193" xr:uid="{00000000-0005-0000-0000-000008000000}"/>
    <cellStyle name="Millares [0] 11 7" xfId="3117" xr:uid="{00000000-0005-0000-0000-000008000000}"/>
    <cellStyle name="Millares [0] 11 8" xfId="5060" xr:uid="{00000000-0005-0000-0000-000008000000}"/>
    <cellStyle name="Millares [0] 11 9" xfId="6998" xr:uid="{00000000-0005-0000-0000-000008000000}"/>
    <cellStyle name="Millares [0] 12" xfId="486" xr:uid="{00000000-0005-0000-0000-0000F4010000}"/>
    <cellStyle name="Millares [0] 12 10" xfId="10904" xr:uid="{00000000-0005-0000-0000-0000F4010000}"/>
    <cellStyle name="Millares [0] 12 11" xfId="11384" xr:uid="{00000000-0005-0000-0000-0000F4010000}"/>
    <cellStyle name="Millares [0] 12 12" xfId="12527" xr:uid="{16E037A2-2665-4840-82C4-0EE80EF7FC19}"/>
    <cellStyle name="Millares [0] 12 2" xfId="1648" xr:uid="{00000000-0005-0000-0000-0000F4010000}"/>
    <cellStyle name="Millares [0] 12 2 2" xfId="3572" xr:uid="{00000000-0005-0000-0000-0000F4010000}"/>
    <cellStyle name="Millares [0] 12 2 3" xfId="5524" xr:uid="{00000000-0005-0000-0000-0000F4010000}"/>
    <cellStyle name="Millares [0] 12 2 4" xfId="7454" xr:uid="{00000000-0005-0000-0000-0000F4010000}"/>
    <cellStyle name="Millares [0] 12 2 5" xfId="9464" xr:uid="{00000000-0005-0000-0000-0000F4010000}"/>
    <cellStyle name="Millares [0] 12 3" xfId="2128" xr:uid="{00000000-0005-0000-0000-0000F4010000}"/>
    <cellStyle name="Millares [0] 12 3 2" xfId="4052" xr:uid="{00000000-0005-0000-0000-0000F4010000}"/>
    <cellStyle name="Millares [0] 12 3 3" xfId="6004" xr:uid="{00000000-0005-0000-0000-0000F4010000}"/>
    <cellStyle name="Millares [0] 12 3 4" xfId="7934" xr:uid="{00000000-0005-0000-0000-0000F4010000}"/>
    <cellStyle name="Millares [0] 12 3 5" xfId="9942" xr:uid="{00000000-0005-0000-0000-0000F4010000}"/>
    <cellStyle name="Millares [0] 12 4" xfId="2611" xr:uid="{00000000-0005-0000-0000-0000F4010000}"/>
    <cellStyle name="Millares [0] 12 4 2" xfId="4532" xr:uid="{00000000-0005-0000-0000-0000F4010000}"/>
    <cellStyle name="Millares [0] 12 4 3" xfId="6488" xr:uid="{00000000-0005-0000-0000-0000F4010000}"/>
    <cellStyle name="Millares [0] 12 4 4" xfId="8414" xr:uid="{00000000-0005-0000-0000-0000F4010000}"/>
    <cellStyle name="Millares [0] 12 4 5" xfId="10420" xr:uid="{00000000-0005-0000-0000-0000F4010000}"/>
    <cellStyle name="Millares [0] 12 5" xfId="1169" xr:uid="{00000000-0005-0000-0000-0000F4010000}"/>
    <cellStyle name="Millares [0] 12 6" xfId="3093" xr:uid="{00000000-0005-0000-0000-0000F4010000}"/>
    <cellStyle name="Millares [0] 12 7" xfId="5031" xr:uid="{00000000-0005-0000-0000-0000F4010000}"/>
    <cellStyle name="Millares [0] 12 8" xfId="6972" xr:uid="{00000000-0005-0000-0000-0000F4010000}"/>
    <cellStyle name="Millares [0] 12 9" xfId="8990" xr:uid="{00000000-0005-0000-0000-0000F4010000}"/>
    <cellStyle name="Millares [0] 13" xfId="674" xr:uid="{00000000-0005-0000-0000-0000A5020000}"/>
    <cellStyle name="Millares [0] 13 10" xfId="10955" xr:uid="{00000000-0005-0000-0000-0000A5020000}"/>
    <cellStyle name="Millares [0] 13 11" xfId="11435" xr:uid="{00000000-0005-0000-0000-0000A5020000}"/>
    <cellStyle name="Millares [0] 13 12" xfId="12579" xr:uid="{A638BBED-E093-4858-AD11-DB827B3A35AD}"/>
    <cellStyle name="Millares [0] 13 2" xfId="1699" xr:uid="{00000000-0005-0000-0000-0000A5020000}"/>
    <cellStyle name="Millares [0] 13 2 2" xfId="3623" xr:uid="{00000000-0005-0000-0000-0000A5020000}"/>
    <cellStyle name="Millares [0] 13 2 3" xfId="5575" xr:uid="{00000000-0005-0000-0000-0000A5020000}"/>
    <cellStyle name="Millares [0] 13 2 4" xfId="7505" xr:uid="{00000000-0005-0000-0000-0000A5020000}"/>
    <cellStyle name="Millares [0] 13 2 5" xfId="9514" xr:uid="{00000000-0005-0000-0000-0000A5020000}"/>
    <cellStyle name="Millares [0] 13 3" xfId="2179" xr:uid="{00000000-0005-0000-0000-0000A5020000}"/>
    <cellStyle name="Millares [0] 13 3 2" xfId="4103" xr:uid="{00000000-0005-0000-0000-0000A5020000}"/>
    <cellStyle name="Millares [0] 13 3 3" xfId="6055" xr:uid="{00000000-0005-0000-0000-0000A5020000}"/>
    <cellStyle name="Millares [0] 13 3 4" xfId="7985" xr:uid="{00000000-0005-0000-0000-0000A5020000}"/>
    <cellStyle name="Millares [0] 13 3 5" xfId="9992" xr:uid="{00000000-0005-0000-0000-0000A5020000}"/>
    <cellStyle name="Millares [0] 13 4" xfId="2662" xr:uid="{00000000-0005-0000-0000-0000A5020000}"/>
    <cellStyle name="Millares [0] 13 4 2" xfId="4583" xr:uid="{00000000-0005-0000-0000-0000A5020000}"/>
    <cellStyle name="Millares [0] 13 4 3" xfId="6539" xr:uid="{00000000-0005-0000-0000-0000A5020000}"/>
    <cellStyle name="Millares [0] 13 4 4" xfId="8465" xr:uid="{00000000-0005-0000-0000-0000A5020000}"/>
    <cellStyle name="Millares [0] 13 4 5" xfId="10470" xr:uid="{00000000-0005-0000-0000-0000A5020000}"/>
    <cellStyle name="Millares [0] 13 5" xfId="1220" xr:uid="{00000000-0005-0000-0000-0000A5020000}"/>
    <cellStyle name="Millares [0] 13 6" xfId="3144" xr:uid="{00000000-0005-0000-0000-0000A5020000}"/>
    <cellStyle name="Millares [0] 13 7" xfId="5089" xr:uid="{00000000-0005-0000-0000-0000A5020000}"/>
    <cellStyle name="Millares [0] 13 8" xfId="7026" xr:uid="{00000000-0005-0000-0000-0000A5020000}"/>
    <cellStyle name="Millares [0] 13 9" xfId="9041" xr:uid="{00000000-0005-0000-0000-0000A5020000}"/>
    <cellStyle name="Millares [0] 14" xfId="801" xr:uid="{00000000-0005-0000-0000-00002C030000}"/>
    <cellStyle name="Millares [0] 14 10" xfId="11025" xr:uid="{00000000-0005-0000-0000-00002C030000}"/>
    <cellStyle name="Millares [0] 14 11" xfId="11505" xr:uid="{00000000-0005-0000-0000-00002C030000}"/>
    <cellStyle name="Millares [0] 14 12" xfId="12649" xr:uid="{D7299C18-7598-4E95-894C-66BA6981A129}"/>
    <cellStyle name="Millares [0] 14 2" xfId="1769" xr:uid="{00000000-0005-0000-0000-00002C030000}"/>
    <cellStyle name="Millares [0] 14 2 2" xfId="3693" xr:uid="{00000000-0005-0000-0000-00002C030000}"/>
    <cellStyle name="Millares [0] 14 2 3" xfId="5645" xr:uid="{00000000-0005-0000-0000-00002C030000}"/>
    <cellStyle name="Millares [0] 14 2 4" xfId="7575" xr:uid="{00000000-0005-0000-0000-00002C030000}"/>
    <cellStyle name="Millares [0] 14 2 5" xfId="9583" xr:uid="{00000000-0005-0000-0000-00002C030000}"/>
    <cellStyle name="Millares [0] 14 3" xfId="2249" xr:uid="{00000000-0005-0000-0000-00002C030000}"/>
    <cellStyle name="Millares [0] 14 3 2" xfId="4173" xr:uid="{00000000-0005-0000-0000-00002C030000}"/>
    <cellStyle name="Millares [0] 14 3 3" xfId="6125" xr:uid="{00000000-0005-0000-0000-00002C030000}"/>
    <cellStyle name="Millares [0] 14 3 4" xfId="8055" xr:uid="{00000000-0005-0000-0000-00002C030000}"/>
    <cellStyle name="Millares [0] 14 3 5" xfId="10061" xr:uid="{00000000-0005-0000-0000-00002C030000}"/>
    <cellStyle name="Millares [0] 14 4" xfId="2732" xr:uid="{00000000-0005-0000-0000-00002C030000}"/>
    <cellStyle name="Millares [0] 14 4 2" xfId="4653" xr:uid="{00000000-0005-0000-0000-00002C030000}"/>
    <cellStyle name="Millares [0] 14 4 3" xfId="6609" xr:uid="{00000000-0005-0000-0000-00002C030000}"/>
    <cellStyle name="Millares [0] 14 4 4" xfId="8535" xr:uid="{00000000-0005-0000-0000-00002C030000}"/>
    <cellStyle name="Millares [0] 14 4 5" xfId="10540" xr:uid="{00000000-0005-0000-0000-00002C030000}"/>
    <cellStyle name="Millares [0] 14 5" xfId="1290" xr:uid="{00000000-0005-0000-0000-00002C030000}"/>
    <cellStyle name="Millares [0] 14 6" xfId="3214" xr:uid="{00000000-0005-0000-0000-00002C030000}"/>
    <cellStyle name="Millares [0] 14 7" xfId="5166" xr:uid="{00000000-0005-0000-0000-00002C030000}"/>
    <cellStyle name="Millares [0] 14 8" xfId="7096" xr:uid="{00000000-0005-0000-0000-00002C030000}"/>
    <cellStyle name="Millares [0] 14 9" xfId="9106" xr:uid="{00000000-0005-0000-0000-00002C030000}"/>
    <cellStyle name="Millares [0] 15" xfId="805" xr:uid="{00000000-0005-0000-0000-00002F030000}"/>
    <cellStyle name="Millares [0] 15 2" xfId="2251" xr:uid="{00000000-0005-0000-0000-00002F030000}"/>
    <cellStyle name="Millares [0] 15 3" xfId="1315" xr:uid="{00000000-0005-0000-0000-00003F030000}"/>
    <cellStyle name="Millares [0] 15 4" xfId="3239" xr:uid="{00000000-0005-0000-0000-00003F030000}"/>
    <cellStyle name="Millares [0] 15 5" xfId="5191" xr:uid="{00000000-0005-0000-0000-00003F030000}"/>
    <cellStyle name="Millares [0] 15 6" xfId="7121" xr:uid="{00000000-0005-0000-0000-00003F030000}"/>
    <cellStyle name="Millares [0] 15 7" xfId="9131" xr:uid="{00000000-0005-0000-0000-00003F030000}"/>
    <cellStyle name="Millares [0] 16" xfId="1795" xr:uid="{00000000-0005-0000-0000-00001F050000}"/>
    <cellStyle name="Millares [0] 16 2" xfId="3719" xr:uid="{00000000-0005-0000-0000-00001F050000}"/>
    <cellStyle name="Millares [0] 16 3" xfId="5671" xr:uid="{00000000-0005-0000-0000-00001F050000}"/>
    <cellStyle name="Millares [0] 16 4" xfId="7601" xr:uid="{00000000-0005-0000-0000-00001F050000}"/>
    <cellStyle name="Millares [0] 16 5" xfId="9609" xr:uid="{00000000-0005-0000-0000-00001F050000}"/>
    <cellStyle name="Millares [0] 16 6" xfId="11578" xr:uid="{00000000-0005-0000-0000-000039010000}"/>
    <cellStyle name="Millares [0] 17" xfId="2277" xr:uid="{00000000-0005-0000-0000-000007070000}"/>
    <cellStyle name="Millares [0] 17 2" xfId="4198" xr:uid="{00000000-0005-0000-0000-000007070000}"/>
    <cellStyle name="Millares [0] 17 3" xfId="6154" xr:uid="{00000000-0005-0000-0000-000007070000}"/>
    <cellStyle name="Millares [0] 17 4" xfId="8080" xr:uid="{00000000-0005-0000-0000-000007070000}"/>
    <cellStyle name="Millares [0] 17 5" xfId="10086" xr:uid="{00000000-0005-0000-0000-000007070000}"/>
    <cellStyle name="Millares [0] 17 6" xfId="12159" xr:uid="{00000000-0005-0000-0000-0000C5050000}"/>
    <cellStyle name="Millares [0] 18" xfId="835" xr:uid="{00000000-0005-0000-0000-000078030000}"/>
    <cellStyle name="Millares [0] 18 2" xfId="12694" xr:uid="{B30BA391-0C20-45CB-8DBA-BFEC969FB94B}"/>
    <cellStyle name="Millares [0] 19" xfId="2759" xr:uid="{00000000-0005-0000-0000-0000FC0A0000}"/>
    <cellStyle name="Millares [0] 2" xfId="23" xr:uid="{00000000-0005-0000-0000-000005000000}"/>
    <cellStyle name="Millares [0] 2 10" xfId="730" xr:uid="{00000000-0005-0000-0000-000028000000}"/>
    <cellStyle name="Millares [0] 2 10 10" xfId="10983" xr:uid="{00000000-0005-0000-0000-000028000000}"/>
    <cellStyle name="Millares [0] 2 10 11" xfId="11463" xr:uid="{00000000-0005-0000-0000-000028000000}"/>
    <cellStyle name="Millares [0] 2 10 12" xfId="12607" xr:uid="{BD0D6463-AD7E-4496-864D-5487B379E06A}"/>
    <cellStyle name="Millares [0] 2 10 2" xfId="1727" xr:uid="{00000000-0005-0000-0000-000028000000}"/>
    <cellStyle name="Millares [0] 2 10 2 2" xfId="3651" xr:uid="{00000000-0005-0000-0000-000028000000}"/>
    <cellStyle name="Millares [0] 2 10 2 3" xfId="5603" xr:uid="{00000000-0005-0000-0000-000028000000}"/>
    <cellStyle name="Millares [0] 2 10 2 4" xfId="7533" xr:uid="{00000000-0005-0000-0000-000028000000}"/>
    <cellStyle name="Millares [0] 2 10 2 5" xfId="9541" xr:uid="{00000000-0005-0000-0000-000028000000}"/>
    <cellStyle name="Millares [0] 2 10 3" xfId="2207" xr:uid="{00000000-0005-0000-0000-000028000000}"/>
    <cellStyle name="Millares [0] 2 10 3 2" xfId="4131" xr:uid="{00000000-0005-0000-0000-000028000000}"/>
    <cellStyle name="Millares [0] 2 10 3 3" xfId="6083" xr:uid="{00000000-0005-0000-0000-000028000000}"/>
    <cellStyle name="Millares [0] 2 10 3 4" xfId="8013" xr:uid="{00000000-0005-0000-0000-000028000000}"/>
    <cellStyle name="Millares [0] 2 10 3 5" xfId="10019" xr:uid="{00000000-0005-0000-0000-000028000000}"/>
    <cellStyle name="Millares [0] 2 10 4" xfId="2690" xr:uid="{00000000-0005-0000-0000-000028000000}"/>
    <cellStyle name="Millares [0] 2 10 4 2" xfId="4611" xr:uid="{00000000-0005-0000-0000-000028000000}"/>
    <cellStyle name="Millares [0] 2 10 4 3" xfId="6567" xr:uid="{00000000-0005-0000-0000-000028000000}"/>
    <cellStyle name="Millares [0] 2 10 4 4" xfId="8493" xr:uid="{00000000-0005-0000-0000-000028000000}"/>
    <cellStyle name="Millares [0] 2 10 4 5" xfId="10498" xr:uid="{00000000-0005-0000-0000-000028000000}"/>
    <cellStyle name="Millares [0] 2 10 5" xfId="1248" xr:uid="{00000000-0005-0000-0000-000028000000}"/>
    <cellStyle name="Millares [0] 2 10 6" xfId="3172" xr:uid="{00000000-0005-0000-0000-000028000000}"/>
    <cellStyle name="Millares [0] 2 10 7" xfId="5121" xr:uid="{00000000-0005-0000-0000-000028000000}"/>
    <cellStyle name="Millares [0] 2 10 8" xfId="7054" xr:uid="{00000000-0005-0000-0000-000028000000}"/>
    <cellStyle name="Millares [0] 2 10 9" xfId="9066" xr:uid="{00000000-0005-0000-0000-000028000000}"/>
    <cellStyle name="Millares [0] 2 11" xfId="1296" xr:uid="{00000000-0005-0000-0000-000005000000}"/>
    <cellStyle name="Millares [0] 2 11 2" xfId="3220" xr:uid="{00000000-0005-0000-0000-000005000000}"/>
    <cellStyle name="Millares [0] 2 11 3" xfId="5172" xr:uid="{00000000-0005-0000-0000-000005000000}"/>
    <cellStyle name="Millares [0] 2 11 4" xfId="7102" xr:uid="{00000000-0005-0000-0000-000005000000}"/>
    <cellStyle name="Millares [0] 2 11 5" xfId="9112" xr:uid="{00000000-0005-0000-0000-000005000000}"/>
    <cellStyle name="Millares [0] 2 11 6" xfId="11756" xr:uid="{00000000-0005-0000-0000-00003A010000}"/>
    <cellStyle name="Millares [0] 2 12" xfId="1776" xr:uid="{00000000-0005-0000-0000-000005000000}"/>
    <cellStyle name="Millares [0] 2 12 2" xfId="3700" xr:uid="{00000000-0005-0000-0000-000005000000}"/>
    <cellStyle name="Millares [0] 2 12 3" xfId="5652" xr:uid="{00000000-0005-0000-0000-000005000000}"/>
    <cellStyle name="Millares [0] 2 12 4" xfId="7582" xr:uid="{00000000-0005-0000-0000-000005000000}"/>
    <cellStyle name="Millares [0] 2 12 5" xfId="9590" xr:uid="{00000000-0005-0000-0000-000005000000}"/>
    <cellStyle name="Millares [0] 2 13" xfId="2258" xr:uid="{00000000-0005-0000-0000-000005000000}"/>
    <cellStyle name="Millares [0] 2 13 2" xfId="4179" xr:uid="{00000000-0005-0000-0000-000005000000}"/>
    <cellStyle name="Millares [0] 2 13 3" xfId="6135" xr:uid="{00000000-0005-0000-0000-000005000000}"/>
    <cellStyle name="Millares [0] 2 13 4" xfId="8061" xr:uid="{00000000-0005-0000-0000-000005000000}"/>
    <cellStyle name="Millares [0] 2 13 5" xfId="10067" xr:uid="{00000000-0005-0000-0000-000005000000}"/>
    <cellStyle name="Millares [0] 2 14" xfId="816" xr:uid="{00000000-0005-0000-0000-000005000000}"/>
    <cellStyle name="Millares [0] 2 15" xfId="2740" xr:uid="{00000000-0005-0000-0000-000005000000}"/>
    <cellStyle name="Millares [0] 2 16" xfId="4669" xr:uid="{00000000-0005-0000-0000-000005000000}"/>
    <cellStyle name="Millares [0] 2 17" xfId="6618" xr:uid="{00000000-0005-0000-0000-000005000000}"/>
    <cellStyle name="Millares [0] 2 18" xfId="8567" xr:uid="{00000000-0005-0000-0000-000005000000}"/>
    <cellStyle name="Millares [0] 2 19" xfId="10552" xr:uid="{00000000-0005-0000-0000-000005000000}"/>
    <cellStyle name="Millares [0] 2 2" xfId="81" xr:uid="{00000000-0005-0000-0000-000005000000}"/>
    <cellStyle name="Millares [0] 2 2 10" xfId="2285" xr:uid="{00000000-0005-0000-0000-000005000000}"/>
    <cellStyle name="Millares [0] 2 2 10 2" xfId="4206" xr:uid="{00000000-0005-0000-0000-000005000000}"/>
    <cellStyle name="Millares [0] 2 2 10 3" xfId="6162" xr:uid="{00000000-0005-0000-0000-000005000000}"/>
    <cellStyle name="Millares [0] 2 2 10 4" xfId="8088" xr:uid="{00000000-0005-0000-0000-000005000000}"/>
    <cellStyle name="Millares [0] 2 2 10 5" xfId="10094" xr:uid="{00000000-0005-0000-0000-000005000000}"/>
    <cellStyle name="Millares [0] 2 2 10 6" xfId="12695" xr:uid="{8A05A68B-A9D5-4A81-B6F2-7A5041521174}"/>
    <cellStyle name="Millares [0] 2 2 11" xfId="843" xr:uid="{00000000-0005-0000-0000-000005000000}"/>
    <cellStyle name="Millares [0] 2 2 12" xfId="2767" xr:uid="{00000000-0005-0000-0000-000005000000}"/>
    <cellStyle name="Millares [0] 2 2 13" xfId="4700" xr:uid="{00000000-0005-0000-0000-000005000000}"/>
    <cellStyle name="Millares [0] 2 2 14" xfId="6646" xr:uid="{00000000-0005-0000-0000-000005000000}"/>
    <cellStyle name="Millares [0] 2 2 15" xfId="8582" xr:uid="{00000000-0005-0000-0000-000029000000}"/>
    <cellStyle name="Millares [0] 2 2 16" xfId="8681" xr:uid="{00000000-0005-0000-0000-000005000000}"/>
    <cellStyle name="Millares [0] 2 2 17" xfId="10579" xr:uid="{00000000-0005-0000-0000-000005000000}"/>
    <cellStyle name="Millares [0] 2 2 18" xfId="11059" xr:uid="{00000000-0005-0000-0000-000005000000}"/>
    <cellStyle name="Millares [0] 2 2 19" xfId="12200" xr:uid="{2B96660B-EA42-4C49-9FDB-763F2DEB000E}"/>
    <cellStyle name="Millares [0] 2 2 2" xfId="139" xr:uid="{00000000-0005-0000-0000-000005000000}"/>
    <cellStyle name="Millares [0] 2 2 2 10" xfId="4752" xr:uid="{00000000-0005-0000-0000-000005000000}"/>
    <cellStyle name="Millares [0] 2 2 2 11" xfId="6698" xr:uid="{00000000-0005-0000-0000-000005000000}"/>
    <cellStyle name="Millares [0] 2 2 2 12" xfId="8588" xr:uid="{01A3EA54-97F3-44B5-8FE8-D9DB95B74A1F}"/>
    <cellStyle name="Millares [0] 2 2 2 13" xfId="8728" xr:uid="{00000000-0005-0000-0000-000005000000}"/>
    <cellStyle name="Millares [0] 2 2 2 14" xfId="10631" xr:uid="{00000000-0005-0000-0000-000005000000}"/>
    <cellStyle name="Millares [0] 2 2 2 15" xfId="11111" xr:uid="{00000000-0005-0000-0000-000005000000}"/>
    <cellStyle name="Millares [0] 2 2 2 16" xfId="12252" xr:uid="{EE3AC0C1-6FE2-4E23-BC75-512B18BF9F7E}"/>
    <cellStyle name="Millares [0] 2 2 2 2" xfId="357" xr:uid="{00000000-0005-0000-0000-000005000000}"/>
    <cellStyle name="Millares [0] 2 2 2 2 10" xfId="8545" xr:uid="{353AF502-E9AE-43A5-A2EF-9130765B8D62}"/>
    <cellStyle name="Millares [0] 2 2 2 2 11" xfId="8628" xr:uid="{353AF502-E9AE-43A5-A2EF-9130765B8D62}"/>
    <cellStyle name="Millares [0] 2 2 2 2 12" xfId="8897" xr:uid="{00000000-0005-0000-0000-000005000000}"/>
    <cellStyle name="Millares [0] 2 2 2 2 13" xfId="10809" xr:uid="{00000000-0005-0000-0000-000005000000}"/>
    <cellStyle name="Millares [0] 2 2 2 2 14" xfId="11289" xr:uid="{00000000-0005-0000-0000-000005000000}"/>
    <cellStyle name="Millares [0] 2 2 2 2 15" xfId="12430" xr:uid="{579A2064-CA74-476C-85A5-5565EB3CAB95}"/>
    <cellStyle name="Millares [0] 2 2 2 2 2" xfId="1553" xr:uid="{00000000-0005-0000-0000-000005000000}"/>
    <cellStyle name="Millares [0] 2 2 2 2 2 2" xfId="3477" xr:uid="{00000000-0005-0000-0000-000005000000}"/>
    <cellStyle name="Millares [0] 2 2 2 2 2 3" xfId="5429" xr:uid="{00000000-0005-0000-0000-000005000000}"/>
    <cellStyle name="Millares [0] 2 2 2 2 2 4" xfId="4664" xr:uid="{A183287D-B497-470F-802E-0BC35069333C}"/>
    <cellStyle name="Millares [0] 2 2 2 2 2 5" xfId="7359" xr:uid="{00000000-0005-0000-0000-000005000000}"/>
    <cellStyle name="Millares [0] 2 2 2 2 2 6" xfId="8541" xr:uid="{A183287D-B497-470F-802E-0BC35069333C}"/>
    <cellStyle name="Millares [0] 2 2 2 2 2 7" xfId="8670" xr:uid="{A183287D-B497-470F-802E-0BC35069333C}"/>
    <cellStyle name="Millares [0] 2 2 2 2 2 8" xfId="9369" xr:uid="{00000000-0005-0000-0000-000005000000}"/>
    <cellStyle name="Millares [0] 2 2 2 2 2 9" xfId="12775" xr:uid="{224B6E10-BB48-4BB1-8872-7046052AAE43}"/>
    <cellStyle name="Millares [0] 2 2 2 2 3" xfId="2033" xr:uid="{00000000-0005-0000-0000-000005000000}"/>
    <cellStyle name="Millares [0] 2 2 2 2 3 2" xfId="3957" xr:uid="{00000000-0005-0000-0000-000005000000}"/>
    <cellStyle name="Millares [0] 2 2 2 2 3 3" xfId="5909" xr:uid="{00000000-0005-0000-0000-000005000000}"/>
    <cellStyle name="Millares [0] 2 2 2 2 3 4" xfId="7839" xr:uid="{00000000-0005-0000-0000-000005000000}"/>
    <cellStyle name="Millares [0] 2 2 2 2 3 5" xfId="9847" xr:uid="{00000000-0005-0000-0000-000005000000}"/>
    <cellStyle name="Millares [0] 2 2 2 2 3 6" xfId="12733" xr:uid="{B0155929-D696-4834-BB40-86286D0D8F32}"/>
    <cellStyle name="Millares [0] 2 2 2 2 4" xfId="2515" xr:uid="{00000000-0005-0000-0000-000005000000}"/>
    <cellStyle name="Millares [0] 2 2 2 2 4 2" xfId="4436" xr:uid="{00000000-0005-0000-0000-000005000000}"/>
    <cellStyle name="Millares [0] 2 2 2 2 4 3" xfId="6392" xr:uid="{00000000-0005-0000-0000-000005000000}"/>
    <cellStyle name="Millares [0] 2 2 2 2 4 4" xfId="8318" xr:uid="{00000000-0005-0000-0000-000005000000}"/>
    <cellStyle name="Millares [0] 2 2 2 2 4 5" xfId="10324" xr:uid="{00000000-0005-0000-0000-000005000000}"/>
    <cellStyle name="Millares [0] 2 2 2 2 5" xfId="1073" xr:uid="{00000000-0005-0000-0000-000005000000}"/>
    <cellStyle name="Millares [0] 2 2 2 2 6" xfId="2997" xr:uid="{00000000-0005-0000-0000-000005000000}"/>
    <cellStyle name="Millares [0] 2 2 2 2 7" xfId="4935" xr:uid="{00000000-0005-0000-0000-000005000000}"/>
    <cellStyle name="Millares [0] 2 2 2 2 8" xfId="5136" xr:uid="{353AF502-E9AE-43A5-A2EF-9130765B8D62}"/>
    <cellStyle name="Millares [0] 2 2 2 2 9" xfId="6876" xr:uid="{00000000-0005-0000-0000-000005000000}"/>
    <cellStyle name="Millares [0] 2 2 2 3" xfId="678" xr:uid="{00000000-0005-0000-0000-000030000000}"/>
    <cellStyle name="Millares [0] 2 2 2 3 10" xfId="8542" xr:uid="{11C5F2E8-429C-44B3-9C87-5E2602524575}"/>
    <cellStyle name="Millares [0] 2 2 2 3 11" xfId="8636" xr:uid="{11C5F2E8-429C-44B3-9C87-5E2602524575}"/>
    <cellStyle name="Millares [0] 2 2 2 3 12" xfId="9043" xr:uid="{00000000-0005-0000-0000-000030000000}"/>
    <cellStyle name="Millares [0] 2 2 2 3 13" xfId="10958" xr:uid="{00000000-0005-0000-0000-000030000000}"/>
    <cellStyle name="Millares [0] 2 2 2 3 14" xfId="11438" xr:uid="{00000000-0005-0000-0000-000030000000}"/>
    <cellStyle name="Millares [0] 2 2 2 3 15" xfId="12582" xr:uid="{932AB8B6-6CC2-47A4-80E8-039407DEC3A9}"/>
    <cellStyle name="Millares [0] 2 2 2 3 2" xfId="1702" xr:uid="{00000000-0005-0000-0000-000030000000}"/>
    <cellStyle name="Millares [0] 2 2 2 3 2 2" xfId="3626" xr:uid="{00000000-0005-0000-0000-000030000000}"/>
    <cellStyle name="Millares [0] 2 2 2 3 2 3" xfId="5578" xr:uid="{00000000-0005-0000-0000-000030000000}"/>
    <cellStyle name="Millares [0] 2 2 2 3 2 4" xfId="7508" xr:uid="{00000000-0005-0000-0000-000030000000}"/>
    <cellStyle name="Millares [0] 2 2 2 3 2 5" xfId="9517" xr:uid="{00000000-0005-0000-0000-000030000000}"/>
    <cellStyle name="Millares [0] 2 2 2 3 2 6" xfId="12741" xr:uid="{EF5205C3-E2FA-4693-A217-AD37A72C67B7}"/>
    <cellStyle name="Millares [0] 2 2 2 3 3" xfId="2182" xr:uid="{00000000-0005-0000-0000-000030000000}"/>
    <cellStyle name="Millares [0] 2 2 2 3 3 2" xfId="4106" xr:uid="{00000000-0005-0000-0000-000030000000}"/>
    <cellStyle name="Millares [0] 2 2 2 3 3 3" xfId="6058" xr:uid="{00000000-0005-0000-0000-000030000000}"/>
    <cellStyle name="Millares [0] 2 2 2 3 3 4" xfId="7988" xr:uid="{00000000-0005-0000-0000-000030000000}"/>
    <cellStyle name="Millares [0] 2 2 2 3 3 5" xfId="9995" xr:uid="{00000000-0005-0000-0000-000030000000}"/>
    <cellStyle name="Millares [0] 2 2 2 3 4" xfId="2665" xr:uid="{00000000-0005-0000-0000-000030000000}"/>
    <cellStyle name="Millares [0] 2 2 2 3 4 2" xfId="4586" xr:uid="{00000000-0005-0000-0000-000030000000}"/>
    <cellStyle name="Millares [0] 2 2 2 3 4 3" xfId="6542" xr:uid="{00000000-0005-0000-0000-000030000000}"/>
    <cellStyle name="Millares [0] 2 2 2 3 4 4" xfId="8468" xr:uid="{00000000-0005-0000-0000-000030000000}"/>
    <cellStyle name="Millares [0] 2 2 2 3 4 5" xfId="10473" xr:uid="{00000000-0005-0000-0000-000030000000}"/>
    <cellStyle name="Millares [0] 2 2 2 3 5" xfId="1223" xr:uid="{00000000-0005-0000-0000-000030000000}"/>
    <cellStyle name="Millares [0] 2 2 2 3 6" xfId="3147" xr:uid="{00000000-0005-0000-0000-000030000000}"/>
    <cellStyle name="Millares [0] 2 2 2 3 7" xfId="5093" xr:uid="{00000000-0005-0000-0000-000030000000}"/>
    <cellStyle name="Millares [0] 2 2 2 3 8" xfId="5114" xr:uid="{11C5F2E8-429C-44B3-9C87-5E2602524575}"/>
    <cellStyle name="Millares [0] 2 2 2 3 9" xfId="7029" xr:uid="{00000000-0005-0000-0000-000030000000}"/>
    <cellStyle name="Millares [0] 2 2 2 4" xfId="672" xr:uid="{01A3EA54-97F3-44B5-8FE8-D9DB95B74A1F}"/>
    <cellStyle name="Millares [0] 2 2 2 4 10" xfId="10953" xr:uid="{01A3EA54-97F3-44B5-8FE8-D9DB95B74A1F}"/>
    <cellStyle name="Millares [0] 2 2 2 4 11" xfId="11433" xr:uid="{01A3EA54-97F3-44B5-8FE8-D9DB95B74A1F}"/>
    <cellStyle name="Millares [0] 2 2 2 4 12" xfId="12577" xr:uid="{413A81AF-14E9-4AEF-AC98-B91C30915559}"/>
    <cellStyle name="Millares [0] 2 2 2 4 2" xfId="1697" xr:uid="{01A3EA54-97F3-44B5-8FE8-D9DB95B74A1F}"/>
    <cellStyle name="Millares [0] 2 2 2 4 2 2" xfId="3621" xr:uid="{01A3EA54-97F3-44B5-8FE8-D9DB95B74A1F}"/>
    <cellStyle name="Millares [0] 2 2 2 4 2 3" xfId="5573" xr:uid="{01A3EA54-97F3-44B5-8FE8-D9DB95B74A1F}"/>
    <cellStyle name="Millares [0] 2 2 2 4 2 4" xfId="7503" xr:uid="{01A3EA54-97F3-44B5-8FE8-D9DB95B74A1F}"/>
    <cellStyle name="Millares [0] 2 2 2 4 2 5" xfId="9513" xr:uid="{01A3EA54-97F3-44B5-8FE8-D9DB95B74A1F}"/>
    <cellStyle name="Millares [0] 2 2 2 4 3" xfId="2177" xr:uid="{01A3EA54-97F3-44B5-8FE8-D9DB95B74A1F}"/>
    <cellStyle name="Millares [0] 2 2 2 4 3 2" xfId="4101" xr:uid="{01A3EA54-97F3-44B5-8FE8-D9DB95B74A1F}"/>
    <cellStyle name="Millares [0] 2 2 2 4 3 3" xfId="6053" xr:uid="{01A3EA54-97F3-44B5-8FE8-D9DB95B74A1F}"/>
    <cellStyle name="Millares [0] 2 2 2 4 3 4" xfId="7983" xr:uid="{01A3EA54-97F3-44B5-8FE8-D9DB95B74A1F}"/>
    <cellStyle name="Millares [0] 2 2 2 4 3 5" xfId="9991" xr:uid="{01A3EA54-97F3-44B5-8FE8-D9DB95B74A1F}"/>
    <cellStyle name="Millares [0] 2 2 2 4 4" xfId="2660" xr:uid="{01A3EA54-97F3-44B5-8FE8-D9DB95B74A1F}"/>
    <cellStyle name="Millares [0] 2 2 2 4 4 2" xfId="4581" xr:uid="{01A3EA54-97F3-44B5-8FE8-D9DB95B74A1F}"/>
    <cellStyle name="Millares [0] 2 2 2 4 4 3" xfId="6537" xr:uid="{01A3EA54-97F3-44B5-8FE8-D9DB95B74A1F}"/>
    <cellStyle name="Millares [0] 2 2 2 4 4 4" xfId="8463" xr:uid="{01A3EA54-97F3-44B5-8FE8-D9DB95B74A1F}"/>
    <cellStyle name="Millares [0] 2 2 2 4 4 5" xfId="10469" xr:uid="{01A3EA54-97F3-44B5-8FE8-D9DB95B74A1F}"/>
    <cellStyle name="Millares [0] 2 2 2 4 5" xfId="1218" xr:uid="{01A3EA54-97F3-44B5-8FE8-D9DB95B74A1F}"/>
    <cellStyle name="Millares [0] 2 2 2 4 6" xfId="3142" xr:uid="{01A3EA54-97F3-44B5-8FE8-D9DB95B74A1F}"/>
    <cellStyle name="Millares [0] 2 2 2 4 7" xfId="5087" xr:uid="{01A3EA54-97F3-44B5-8FE8-D9DB95B74A1F}"/>
    <cellStyle name="Millares [0] 2 2 2 4 8" xfId="7024" xr:uid="{01A3EA54-97F3-44B5-8FE8-D9DB95B74A1F}"/>
    <cellStyle name="Millares [0] 2 2 2 4 9" xfId="9040" xr:uid="{01A3EA54-97F3-44B5-8FE8-D9DB95B74A1F}"/>
    <cellStyle name="Millares [0] 2 2 2 5" xfId="1375" xr:uid="{00000000-0005-0000-0000-000005000000}"/>
    <cellStyle name="Millares [0] 2 2 2 5 2" xfId="3299" xr:uid="{00000000-0005-0000-0000-000005000000}"/>
    <cellStyle name="Millares [0] 2 2 2 5 3" xfId="5251" xr:uid="{00000000-0005-0000-0000-000005000000}"/>
    <cellStyle name="Millares [0] 2 2 2 5 4" xfId="7181" xr:uid="{00000000-0005-0000-0000-000005000000}"/>
    <cellStyle name="Millares [0] 2 2 2 5 5" xfId="9191" xr:uid="{00000000-0005-0000-0000-000005000000}"/>
    <cellStyle name="Millares [0] 2 2 2 5 6" xfId="11643" xr:uid="{20973A5F-F316-4EBB-8D20-7550A80D9101}"/>
    <cellStyle name="Millares [0] 2 2 2 6" xfId="1855" xr:uid="{00000000-0005-0000-0000-000005000000}"/>
    <cellStyle name="Millares [0] 2 2 2 6 2" xfId="3779" xr:uid="{00000000-0005-0000-0000-000005000000}"/>
    <cellStyle name="Millares [0] 2 2 2 6 3" xfId="5731" xr:uid="{00000000-0005-0000-0000-000005000000}"/>
    <cellStyle name="Millares [0] 2 2 2 6 4" xfId="7661" xr:uid="{00000000-0005-0000-0000-000005000000}"/>
    <cellStyle name="Millares [0] 2 2 2 6 5" xfId="9669" xr:uid="{00000000-0005-0000-0000-000005000000}"/>
    <cellStyle name="Millares [0] 2 2 2 6 6" xfId="12699" xr:uid="{75403A58-9FD8-4645-A0D4-0707D3BED068}"/>
    <cellStyle name="Millares [0] 2 2 2 7" xfId="2337" xr:uid="{00000000-0005-0000-0000-000005000000}"/>
    <cellStyle name="Millares [0] 2 2 2 7 2" xfId="4258" xr:uid="{00000000-0005-0000-0000-000005000000}"/>
    <cellStyle name="Millares [0] 2 2 2 7 3" xfId="6214" xr:uid="{00000000-0005-0000-0000-000005000000}"/>
    <cellStyle name="Millares [0] 2 2 2 7 4" xfId="8140" xr:uid="{00000000-0005-0000-0000-000005000000}"/>
    <cellStyle name="Millares [0] 2 2 2 7 5" xfId="10146" xr:uid="{00000000-0005-0000-0000-000005000000}"/>
    <cellStyle name="Millares [0] 2 2 2 8" xfId="895" xr:uid="{00000000-0005-0000-0000-000005000000}"/>
    <cellStyle name="Millares [0] 2 2 2 9" xfId="2819" xr:uid="{00000000-0005-0000-0000-000005000000}"/>
    <cellStyle name="Millares [0] 2 2 3" xfId="305" xr:uid="{00000000-0005-0000-0000-000005000000}"/>
    <cellStyle name="Millares [0] 2 2 3 10" xfId="8552" xr:uid="{9CA80A75-6B87-42B9-87C4-9B05DCF7528B}"/>
    <cellStyle name="Millares [0] 2 2 3 11" xfId="8624" xr:uid="{9CA80A75-6B87-42B9-87C4-9B05DCF7528B}"/>
    <cellStyle name="Millares [0] 2 2 3 12" xfId="8849" xr:uid="{00000000-0005-0000-0000-000005000000}"/>
    <cellStyle name="Millares [0] 2 2 3 13" xfId="10757" xr:uid="{00000000-0005-0000-0000-000005000000}"/>
    <cellStyle name="Millares [0] 2 2 3 14" xfId="11237" xr:uid="{00000000-0005-0000-0000-000005000000}"/>
    <cellStyle name="Millares [0] 2 2 3 15" xfId="12378" xr:uid="{12BC9E6B-F21E-43C6-9C72-7F700C730895}"/>
    <cellStyle name="Millares [0] 2 2 3 2" xfId="1501" xr:uid="{00000000-0005-0000-0000-000005000000}"/>
    <cellStyle name="Millares [0] 2 2 3 2 2" xfId="3425" xr:uid="{00000000-0005-0000-0000-000005000000}"/>
    <cellStyle name="Millares [0] 2 2 3 2 2 2" xfId="12771" xr:uid="{CB976A0D-9ABD-4BC3-9A43-489204687AF1}"/>
    <cellStyle name="Millares [0] 2 2 3 2 3" xfId="5377" xr:uid="{00000000-0005-0000-0000-000005000000}"/>
    <cellStyle name="Millares [0] 2 2 3 2 4" xfId="4690" xr:uid="{CF896264-7CE5-4673-8A27-EEA95000F60E}"/>
    <cellStyle name="Millares [0] 2 2 3 2 5" xfId="7307" xr:uid="{00000000-0005-0000-0000-000005000000}"/>
    <cellStyle name="Millares [0] 2 2 3 2 6" xfId="6977" xr:uid="{CF896264-7CE5-4673-8A27-EEA95000F60E}"/>
    <cellStyle name="Millares [0] 2 2 3 2 7" xfId="8666" xr:uid="{CF896264-7CE5-4673-8A27-EEA95000F60E}"/>
    <cellStyle name="Millares [0] 2 2 3 2 8" xfId="9317" xr:uid="{00000000-0005-0000-0000-000005000000}"/>
    <cellStyle name="Millares [0] 2 2 3 2 9" xfId="11654" xr:uid="{D30281E8-1289-48AE-A870-1844D5639860}"/>
    <cellStyle name="Millares [0] 2 2 3 3" xfId="1981" xr:uid="{00000000-0005-0000-0000-000005000000}"/>
    <cellStyle name="Millares [0] 2 2 3 3 2" xfId="3905" xr:uid="{00000000-0005-0000-0000-000005000000}"/>
    <cellStyle name="Millares [0] 2 2 3 3 3" xfId="5857" xr:uid="{00000000-0005-0000-0000-000005000000}"/>
    <cellStyle name="Millares [0] 2 2 3 3 4" xfId="7787" xr:uid="{00000000-0005-0000-0000-000005000000}"/>
    <cellStyle name="Millares [0] 2 2 3 3 5" xfId="9795" xr:uid="{00000000-0005-0000-0000-000005000000}"/>
    <cellStyle name="Millares [0] 2 2 3 3 6" xfId="12729" xr:uid="{D310784C-0353-41F6-8725-1F3007CE2BE7}"/>
    <cellStyle name="Millares [0] 2 2 3 4" xfId="2463" xr:uid="{00000000-0005-0000-0000-000005000000}"/>
    <cellStyle name="Millares [0] 2 2 3 4 2" xfId="4384" xr:uid="{00000000-0005-0000-0000-000005000000}"/>
    <cellStyle name="Millares [0] 2 2 3 4 3" xfId="6340" xr:uid="{00000000-0005-0000-0000-000005000000}"/>
    <cellStyle name="Millares [0] 2 2 3 4 4" xfId="8266" xr:uid="{00000000-0005-0000-0000-000005000000}"/>
    <cellStyle name="Millares [0] 2 2 3 4 5" xfId="10272" xr:uid="{00000000-0005-0000-0000-000005000000}"/>
    <cellStyle name="Millares [0] 2 2 3 5" xfId="1021" xr:uid="{00000000-0005-0000-0000-000005000000}"/>
    <cellStyle name="Millares [0] 2 2 3 6" xfId="2945" xr:uid="{00000000-0005-0000-0000-000005000000}"/>
    <cellStyle name="Millares [0] 2 2 3 7" xfId="4883" xr:uid="{00000000-0005-0000-0000-000005000000}"/>
    <cellStyle name="Millares [0] 2 2 3 8" xfId="5086" xr:uid="{9CA80A75-6B87-42B9-87C4-9B05DCF7528B}"/>
    <cellStyle name="Millares [0] 2 2 3 9" xfId="6824" xr:uid="{00000000-0005-0000-0000-000005000000}"/>
    <cellStyle name="Millares [0] 2 2 4" xfId="594" xr:uid="{00000000-0005-0000-0000-00000B000000}"/>
    <cellStyle name="Millares [0] 2 2 4 10" xfId="8547" xr:uid="{9FB2D031-5C43-413F-80EF-3728FB589916}"/>
    <cellStyle name="Millares [0] 2 2 4 11" xfId="8632" xr:uid="{9FB2D031-5C43-413F-80EF-3728FB589916}"/>
    <cellStyle name="Millares [0] 2 2 4 12" xfId="9016" xr:uid="{00000000-0005-0000-0000-00000B000000}"/>
    <cellStyle name="Millares [0] 2 2 4 13" xfId="10929" xr:uid="{00000000-0005-0000-0000-00000B000000}"/>
    <cellStyle name="Millares [0] 2 2 4 14" xfId="11409" xr:uid="{00000000-0005-0000-0000-00000B000000}"/>
    <cellStyle name="Millares [0] 2 2 4 15" xfId="12552" xr:uid="{DF6856AA-3DDA-4DF7-835C-7EC4D394F472}"/>
    <cellStyle name="Millares [0] 2 2 4 2" xfId="1673" xr:uid="{00000000-0005-0000-0000-00000B000000}"/>
    <cellStyle name="Millares [0] 2 2 4 2 2" xfId="3597" xr:uid="{00000000-0005-0000-0000-00000B000000}"/>
    <cellStyle name="Millares [0] 2 2 4 2 3" xfId="5549" xr:uid="{00000000-0005-0000-0000-00000B000000}"/>
    <cellStyle name="Millares [0] 2 2 4 2 4" xfId="7479" xr:uid="{00000000-0005-0000-0000-00000B000000}"/>
    <cellStyle name="Millares [0] 2 2 4 2 5" xfId="9489" xr:uid="{00000000-0005-0000-0000-00000B000000}"/>
    <cellStyle name="Millares [0] 2 2 4 2 6" xfId="12737" xr:uid="{80E06E49-1E1D-4026-8148-1038AA14301C}"/>
    <cellStyle name="Millares [0] 2 2 4 3" xfId="2153" xr:uid="{00000000-0005-0000-0000-00000B000000}"/>
    <cellStyle name="Millares [0] 2 2 4 3 2" xfId="4077" xr:uid="{00000000-0005-0000-0000-00000B000000}"/>
    <cellStyle name="Millares [0] 2 2 4 3 3" xfId="6029" xr:uid="{00000000-0005-0000-0000-00000B000000}"/>
    <cellStyle name="Millares [0] 2 2 4 3 4" xfId="7959" xr:uid="{00000000-0005-0000-0000-00000B000000}"/>
    <cellStyle name="Millares [0] 2 2 4 3 5" xfId="9967" xr:uid="{00000000-0005-0000-0000-00000B000000}"/>
    <cellStyle name="Millares [0] 2 2 4 4" xfId="2636" xr:uid="{00000000-0005-0000-0000-00000B000000}"/>
    <cellStyle name="Millares [0] 2 2 4 4 2" xfId="4557" xr:uid="{00000000-0005-0000-0000-00000B000000}"/>
    <cellStyle name="Millares [0] 2 2 4 4 3" xfId="6513" xr:uid="{00000000-0005-0000-0000-00000B000000}"/>
    <cellStyle name="Millares [0] 2 2 4 4 4" xfId="8439" xr:uid="{00000000-0005-0000-0000-00000B000000}"/>
    <cellStyle name="Millares [0] 2 2 4 4 5" xfId="10445" xr:uid="{00000000-0005-0000-0000-00000B000000}"/>
    <cellStyle name="Millares [0] 2 2 4 5" xfId="1194" xr:uid="{00000000-0005-0000-0000-00000B000000}"/>
    <cellStyle name="Millares [0] 2 2 4 6" xfId="3118" xr:uid="{00000000-0005-0000-0000-00000B000000}"/>
    <cellStyle name="Millares [0] 2 2 4 7" xfId="5061" xr:uid="{00000000-0005-0000-0000-00000B000000}"/>
    <cellStyle name="Millares [0] 2 2 4 8" xfId="5134" xr:uid="{9FB2D031-5C43-413F-80EF-3728FB589916}"/>
    <cellStyle name="Millares [0] 2 2 4 9" xfId="6999" xr:uid="{00000000-0005-0000-0000-00000B000000}"/>
    <cellStyle name="Millares [0] 2 2 5" xfId="660" xr:uid="{00000000-0005-0000-0000-00002F000000}"/>
    <cellStyle name="Millares [0] 2 2 5 10" xfId="8556" xr:uid="{A0F1D2BD-E054-4DD9-A806-3A818F79BAB4}"/>
    <cellStyle name="Millares [0] 2 2 5 11" xfId="8674" xr:uid="{A0F1D2BD-E054-4DD9-A806-3A818F79BAB4}"/>
    <cellStyle name="Millares [0] 2 2 5 12" xfId="9032" xr:uid="{00000000-0005-0000-0000-00002F000000}"/>
    <cellStyle name="Millares [0] 2 2 5 13" xfId="10945" xr:uid="{00000000-0005-0000-0000-00002F000000}"/>
    <cellStyle name="Millares [0] 2 2 5 14" xfId="11425" xr:uid="{00000000-0005-0000-0000-00002F000000}"/>
    <cellStyle name="Millares [0] 2 2 5 15" xfId="12569" xr:uid="{EB83B5C2-9385-4BFF-8EBE-668177ABE7FE}"/>
    <cellStyle name="Millares [0] 2 2 5 2" xfId="1689" xr:uid="{00000000-0005-0000-0000-00002F000000}"/>
    <cellStyle name="Millares [0] 2 2 5 2 2" xfId="3613" xr:uid="{00000000-0005-0000-0000-00002F000000}"/>
    <cellStyle name="Millares [0] 2 2 5 2 3" xfId="5565" xr:uid="{00000000-0005-0000-0000-00002F000000}"/>
    <cellStyle name="Millares [0] 2 2 5 2 4" xfId="7495" xr:uid="{00000000-0005-0000-0000-00002F000000}"/>
    <cellStyle name="Millares [0] 2 2 5 2 5" xfId="9505" xr:uid="{00000000-0005-0000-0000-00002F000000}"/>
    <cellStyle name="Millares [0] 2 2 5 2 6" xfId="12779" xr:uid="{CEF77BC0-8C1F-4157-8BBE-FE802BBEF924}"/>
    <cellStyle name="Millares [0] 2 2 5 3" xfId="2169" xr:uid="{00000000-0005-0000-0000-00002F000000}"/>
    <cellStyle name="Millares [0] 2 2 5 3 2" xfId="4093" xr:uid="{00000000-0005-0000-0000-00002F000000}"/>
    <cellStyle name="Millares [0] 2 2 5 3 3" xfId="6045" xr:uid="{00000000-0005-0000-0000-00002F000000}"/>
    <cellStyle name="Millares [0] 2 2 5 3 4" xfId="7975" xr:uid="{00000000-0005-0000-0000-00002F000000}"/>
    <cellStyle name="Millares [0] 2 2 5 3 5" xfId="9983" xr:uid="{00000000-0005-0000-0000-00002F000000}"/>
    <cellStyle name="Millares [0] 2 2 5 4" xfId="2652" xr:uid="{00000000-0005-0000-0000-00002F000000}"/>
    <cellStyle name="Millares [0] 2 2 5 4 2" xfId="4573" xr:uid="{00000000-0005-0000-0000-00002F000000}"/>
    <cellStyle name="Millares [0] 2 2 5 4 3" xfId="6529" xr:uid="{00000000-0005-0000-0000-00002F000000}"/>
    <cellStyle name="Millares [0] 2 2 5 4 4" xfId="8455" xr:uid="{00000000-0005-0000-0000-00002F000000}"/>
    <cellStyle name="Millares [0] 2 2 5 4 5" xfId="10461" xr:uid="{00000000-0005-0000-0000-00002F000000}"/>
    <cellStyle name="Millares [0] 2 2 5 5" xfId="1210" xr:uid="{00000000-0005-0000-0000-00002F000000}"/>
    <cellStyle name="Millares [0] 2 2 5 6" xfId="3134" xr:uid="{00000000-0005-0000-0000-00002F000000}"/>
    <cellStyle name="Millares [0] 2 2 5 7" xfId="5078" xr:uid="{00000000-0005-0000-0000-00002F000000}"/>
    <cellStyle name="Millares [0] 2 2 5 8" xfId="4662" xr:uid="{A0F1D2BD-E054-4DD9-A806-3A818F79BAB4}"/>
    <cellStyle name="Millares [0] 2 2 5 9" xfId="7016" xr:uid="{00000000-0005-0000-0000-00002F000000}"/>
    <cellStyle name="Millares [0] 2 2 6" xfId="592" xr:uid="{00000000-0005-0000-0000-00000C000000}"/>
    <cellStyle name="Millares [0] 2 2 6 10" xfId="9014" xr:uid="{00000000-0005-0000-0000-00000C000000}"/>
    <cellStyle name="Millares [0] 2 2 6 11" xfId="10927" xr:uid="{00000000-0005-0000-0000-00000C000000}"/>
    <cellStyle name="Millares [0] 2 2 6 12" xfId="11407" xr:uid="{00000000-0005-0000-0000-00000C000000}"/>
    <cellStyle name="Millares [0] 2 2 6 13" xfId="12550" xr:uid="{80BC9FF9-8F59-4A12-AF3D-EBEF94DE0ED1}"/>
    <cellStyle name="Millares [0] 2 2 6 2" xfId="608" xr:uid="{00000000-0005-0000-0000-00000D000000}"/>
    <cellStyle name="Millares [0] 2 2 6 2 10" xfId="10936" xr:uid="{00000000-0005-0000-0000-00000D000000}"/>
    <cellStyle name="Millares [0] 2 2 6 2 11" xfId="11416" xr:uid="{00000000-0005-0000-0000-00000D000000}"/>
    <cellStyle name="Millares [0] 2 2 6 2 12" xfId="12559" xr:uid="{D3149581-D37C-4078-A3F9-89EBA4017150}"/>
    <cellStyle name="Millares [0] 2 2 6 2 2" xfId="1680" xr:uid="{00000000-0005-0000-0000-00000D000000}"/>
    <cellStyle name="Millares [0] 2 2 6 2 2 2" xfId="3604" xr:uid="{00000000-0005-0000-0000-00000D000000}"/>
    <cellStyle name="Millares [0] 2 2 6 2 2 3" xfId="5556" xr:uid="{00000000-0005-0000-0000-00000D000000}"/>
    <cellStyle name="Millares [0] 2 2 6 2 2 4" xfId="7486" xr:uid="{00000000-0005-0000-0000-00000D000000}"/>
    <cellStyle name="Millares [0] 2 2 6 2 2 5" xfId="9496" xr:uid="{00000000-0005-0000-0000-00000D000000}"/>
    <cellStyle name="Millares [0] 2 2 6 2 3" xfId="2160" xr:uid="{00000000-0005-0000-0000-00000D000000}"/>
    <cellStyle name="Millares [0] 2 2 6 2 3 2" xfId="4084" xr:uid="{00000000-0005-0000-0000-00000D000000}"/>
    <cellStyle name="Millares [0] 2 2 6 2 3 3" xfId="6036" xr:uid="{00000000-0005-0000-0000-00000D000000}"/>
    <cellStyle name="Millares [0] 2 2 6 2 3 4" xfId="7966" xr:uid="{00000000-0005-0000-0000-00000D000000}"/>
    <cellStyle name="Millares [0] 2 2 6 2 3 5" xfId="9974" xr:uid="{00000000-0005-0000-0000-00000D000000}"/>
    <cellStyle name="Millares [0] 2 2 6 2 4" xfId="2643" xr:uid="{00000000-0005-0000-0000-00000D000000}"/>
    <cellStyle name="Millares [0] 2 2 6 2 4 2" xfId="4564" xr:uid="{00000000-0005-0000-0000-00000D000000}"/>
    <cellStyle name="Millares [0] 2 2 6 2 4 3" xfId="6520" xr:uid="{00000000-0005-0000-0000-00000D000000}"/>
    <cellStyle name="Millares [0] 2 2 6 2 4 4" xfId="8446" xr:uid="{00000000-0005-0000-0000-00000D000000}"/>
    <cellStyle name="Millares [0] 2 2 6 2 4 5" xfId="10452" xr:uid="{00000000-0005-0000-0000-00000D000000}"/>
    <cellStyle name="Millares [0] 2 2 6 2 5" xfId="1201" xr:uid="{00000000-0005-0000-0000-00000D000000}"/>
    <cellStyle name="Millares [0] 2 2 6 2 6" xfId="3125" xr:uid="{00000000-0005-0000-0000-00000D000000}"/>
    <cellStyle name="Millares [0] 2 2 6 2 7" xfId="5069" xr:uid="{00000000-0005-0000-0000-00000D000000}"/>
    <cellStyle name="Millares [0] 2 2 6 2 8" xfId="7006" xr:uid="{00000000-0005-0000-0000-00000D000000}"/>
    <cellStyle name="Millares [0] 2 2 6 2 9" xfId="9023" xr:uid="{00000000-0005-0000-0000-00000D000000}"/>
    <cellStyle name="Millares [0] 2 2 6 3" xfId="1671" xr:uid="{00000000-0005-0000-0000-00000C000000}"/>
    <cellStyle name="Millares [0] 2 2 6 3 2" xfId="3595" xr:uid="{00000000-0005-0000-0000-00000C000000}"/>
    <cellStyle name="Millares [0] 2 2 6 3 3" xfId="5547" xr:uid="{00000000-0005-0000-0000-00000C000000}"/>
    <cellStyle name="Millares [0] 2 2 6 3 4" xfId="7477" xr:uid="{00000000-0005-0000-0000-00000C000000}"/>
    <cellStyle name="Millares [0] 2 2 6 3 5" xfId="9487" xr:uid="{00000000-0005-0000-0000-00000C000000}"/>
    <cellStyle name="Millares [0] 2 2 6 4" xfId="2151" xr:uid="{00000000-0005-0000-0000-00000C000000}"/>
    <cellStyle name="Millares [0] 2 2 6 4 2" xfId="4075" xr:uid="{00000000-0005-0000-0000-00000C000000}"/>
    <cellStyle name="Millares [0] 2 2 6 4 3" xfId="6027" xr:uid="{00000000-0005-0000-0000-00000C000000}"/>
    <cellStyle name="Millares [0] 2 2 6 4 4" xfId="7957" xr:uid="{00000000-0005-0000-0000-00000C000000}"/>
    <cellStyle name="Millares [0] 2 2 6 4 5" xfId="9965" xr:uid="{00000000-0005-0000-0000-00000C000000}"/>
    <cellStyle name="Millares [0] 2 2 6 5" xfId="2634" xr:uid="{00000000-0005-0000-0000-00000C000000}"/>
    <cellStyle name="Millares [0] 2 2 6 5 2" xfId="4555" xr:uid="{00000000-0005-0000-0000-00000C000000}"/>
    <cellStyle name="Millares [0] 2 2 6 5 3" xfId="6511" xr:uid="{00000000-0005-0000-0000-00000C000000}"/>
    <cellStyle name="Millares [0] 2 2 6 5 4" xfId="8437" xr:uid="{00000000-0005-0000-0000-00000C000000}"/>
    <cellStyle name="Millares [0] 2 2 6 5 5" xfId="10443" xr:uid="{00000000-0005-0000-0000-00000C000000}"/>
    <cellStyle name="Millares [0] 2 2 6 6" xfId="1192" xr:uid="{00000000-0005-0000-0000-00000C000000}"/>
    <cellStyle name="Millares [0] 2 2 6 7" xfId="3116" xr:uid="{00000000-0005-0000-0000-00000C000000}"/>
    <cellStyle name="Millares [0] 2 2 6 8" xfId="5059" xr:uid="{00000000-0005-0000-0000-00000C000000}"/>
    <cellStyle name="Millares [0] 2 2 6 9" xfId="6997" xr:uid="{00000000-0005-0000-0000-00000C000000}"/>
    <cellStyle name="Millares [0] 2 2 7" xfId="722" xr:uid="{00000000-0005-0000-0000-000029000000}"/>
    <cellStyle name="Millares [0] 2 2 7 10" xfId="10980" xr:uid="{00000000-0005-0000-0000-000029000000}"/>
    <cellStyle name="Millares [0] 2 2 7 11" xfId="11460" xr:uid="{00000000-0005-0000-0000-000029000000}"/>
    <cellStyle name="Millares [0] 2 2 7 12" xfId="12604" xr:uid="{A7800F4A-279E-4D69-95B6-A2BD348C39ED}"/>
    <cellStyle name="Millares [0] 2 2 7 2" xfId="1724" xr:uid="{00000000-0005-0000-0000-000029000000}"/>
    <cellStyle name="Millares [0] 2 2 7 2 2" xfId="3648" xr:uid="{00000000-0005-0000-0000-000029000000}"/>
    <cellStyle name="Millares [0] 2 2 7 2 3" xfId="5600" xr:uid="{00000000-0005-0000-0000-000029000000}"/>
    <cellStyle name="Millares [0] 2 2 7 2 4" xfId="7530" xr:uid="{00000000-0005-0000-0000-000029000000}"/>
    <cellStyle name="Millares [0] 2 2 7 2 5" xfId="9538" xr:uid="{00000000-0005-0000-0000-000029000000}"/>
    <cellStyle name="Millares [0] 2 2 7 3" xfId="2204" xr:uid="{00000000-0005-0000-0000-000029000000}"/>
    <cellStyle name="Millares [0] 2 2 7 3 2" xfId="4128" xr:uid="{00000000-0005-0000-0000-000029000000}"/>
    <cellStyle name="Millares [0] 2 2 7 3 3" xfId="6080" xr:uid="{00000000-0005-0000-0000-000029000000}"/>
    <cellStyle name="Millares [0] 2 2 7 3 4" xfId="8010" xr:uid="{00000000-0005-0000-0000-000029000000}"/>
    <cellStyle name="Millares [0] 2 2 7 3 5" xfId="10016" xr:uid="{00000000-0005-0000-0000-000029000000}"/>
    <cellStyle name="Millares [0] 2 2 7 4" xfId="2687" xr:uid="{00000000-0005-0000-0000-000029000000}"/>
    <cellStyle name="Millares [0] 2 2 7 4 2" xfId="4608" xr:uid="{00000000-0005-0000-0000-000029000000}"/>
    <cellStyle name="Millares [0] 2 2 7 4 3" xfId="6564" xr:uid="{00000000-0005-0000-0000-000029000000}"/>
    <cellStyle name="Millares [0] 2 2 7 4 4" xfId="8490" xr:uid="{00000000-0005-0000-0000-000029000000}"/>
    <cellStyle name="Millares [0] 2 2 7 4 5" xfId="10495" xr:uid="{00000000-0005-0000-0000-000029000000}"/>
    <cellStyle name="Millares [0] 2 2 7 5" xfId="1245" xr:uid="{00000000-0005-0000-0000-000029000000}"/>
    <cellStyle name="Millares [0] 2 2 7 6" xfId="3169" xr:uid="{00000000-0005-0000-0000-000029000000}"/>
    <cellStyle name="Millares [0] 2 2 7 7" xfId="5118" xr:uid="{00000000-0005-0000-0000-000029000000}"/>
    <cellStyle name="Millares [0] 2 2 7 8" xfId="7051" xr:uid="{00000000-0005-0000-0000-000029000000}"/>
    <cellStyle name="Millares [0] 2 2 7 9" xfId="9063" xr:uid="{00000000-0005-0000-0000-000029000000}"/>
    <cellStyle name="Millares [0] 2 2 8" xfId="1323" xr:uid="{00000000-0005-0000-0000-000005000000}"/>
    <cellStyle name="Millares [0] 2 2 8 2" xfId="3247" xr:uid="{00000000-0005-0000-0000-000005000000}"/>
    <cellStyle name="Millares [0] 2 2 8 3" xfId="5199" xr:uid="{00000000-0005-0000-0000-000005000000}"/>
    <cellStyle name="Millares [0] 2 2 8 4" xfId="7129" xr:uid="{00000000-0005-0000-0000-000005000000}"/>
    <cellStyle name="Millares [0] 2 2 8 5" xfId="9139" xr:uid="{00000000-0005-0000-0000-000005000000}"/>
    <cellStyle name="Millares [0] 2 2 8 6" xfId="11611" xr:uid="{6C00584F-C304-4B8D-BD23-045948EA098C}"/>
    <cellStyle name="Millares [0] 2 2 9" xfId="1803" xr:uid="{00000000-0005-0000-0000-000005000000}"/>
    <cellStyle name="Millares [0] 2 2 9 2" xfId="3727" xr:uid="{00000000-0005-0000-0000-000005000000}"/>
    <cellStyle name="Millares [0] 2 2 9 3" xfId="5679" xr:uid="{00000000-0005-0000-0000-000005000000}"/>
    <cellStyle name="Millares [0] 2 2 9 4" xfId="7609" xr:uid="{00000000-0005-0000-0000-000005000000}"/>
    <cellStyle name="Millares [0] 2 2 9 5" xfId="9617" xr:uid="{00000000-0005-0000-0000-000005000000}"/>
    <cellStyle name="Millares [0] 2 2 9 6" xfId="12065" xr:uid="{00000000-0005-0000-0000-00003B010000}"/>
    <cellStyle name="Millares [0] 2 2 9 7" xfId="12686" xr:uid="{E4318FDA-AB1A-4CD7-86F8-BF891757DD7C}"/>
    <cellStyle name="Millares [0] 2 20" xfId="11032" xr:uid="{00000000-0005-0000-0000-000005000000}"/>
    <cellStyle name="Millares [0] 2 21" xfId="12173" xr:uid="{C1B5F9CE-7B69-4A69-9BFD-A866878ED3BB}"/>
    <cellStyle name="Millares [0] 2 3" xfId="111" xr:uid="{00000000-0005-0000-0000-000005000000}"/>
    <cellStyle name="Millares [0] 2 3 10" xfId="4724" xr:uid="{00000000-0005-0000-0000-000005000000}"/>
    <cellStyle name="Millares [0] 2 3 11" xfId="6670" xr:uid="{00000000-0005-0000-0000-000005000000}"/>
    <cellStyle name="Millares [0] 2 3 12" xfId="8594" xr:uid="{DD1181D9-D044-49A4-BDC1-92328006E53E}"/>
    <cellStyle name="Millares [0] 2 3 13" xfId="8704" xr:uid="{00000000-0005-0000-0000-000005000000}"/>
    <cellStyle name="Millares [0] 2 3 14" xfId="10603" xr:uid="{00000000-0005-0000-0000-000005000000}"/>
    <cellStyle name="Millares [0] 2 3 15" xfId="11083" xr:uid="{00000000-0005-0000-0000-000005000000}"/>
    <cellStyle name="Millares [0] 2 3 16" xfId="12224" xr:uid="{895BC111-AB01-4833-B157-7C00432A210F}"/>
    <cellStyle name="Millares [0] 2 3 2" xfId="329" xr:uid="{00000000-0005-0000-0000-000005000000}"/>
    <cellStyle name="Millares [0] 2 3 2 10" xfId="8553" xr:uid="{D7411CE8-1F01-4458-9A90-67E6C48F3F30}"/>
    <cellStyle name="Millares [0] 2 3 2 11" xfId="8640" xr:uid="{D7411CE8-1F01-4458-9A90-67E6C48F3F30}"/>
    <cellStyle name="Millares [0] 2 3 2 12" xfId="8872" xr:uid="{00000000-0005-0000-0000-000005000000}"/>
    <cellStyle name="Millares [0] 2 3 2 13" xfId="10781" xr:uid="{00000000-0005-0000-0000-000005000000}"/>
    <cellStyle name="Millares [0] 2 3 2 14" xfId="11261" xr:uid="{00000000-0005-0000-0000-000005000000}"/>
    <cellStyle name="Millares [0] 2 3 2 15" xfId="12402" xr:uid="{09E2AA1C-5222-4527-987B-74FCCB3B8626}"/>
    <cellStyle name="Millares [0] 2 3 2 2" xfId="1525" xr:uid="{00000000-0005-0000-0000-000005000000}"/>
    <cellStyle name="Millares [0] 2 3 2 2 2" xfId="3449" xr:uid="{00000000-0005-0000-0000-000005000000}"/>
    <cellStyle name="Millares [0] 2 3 2 2 3" xfId="5401" xr:uid="{00000000-0005-0000-0000-000005000000}"/>
    <cellStyle name="Millares [0] 2 3 2 2 4" xfId="7331" xr:uid="{00000000-0005-0000-0000-000005000000}"/>
    <cellStyle name="Millares [0] 2 3 2 2 5" xfId="9341" xr:uid="{00000000-0005-0000-0000-000005000000}"/>
    <cellStyle name="Millares [0] 2 3 2 2 6" xfId="12745" xr:uid="{D4667CBC-F1EA-4C7A-B2CD-294E3B7D6664}"/>
    <cellStyle name="Millares [0] 2 3 2 3" xfId="2005" xr:uid="{00000000-0005-0000-0000-000005000000}"/>
    <cellStyle name="Millares [0] 2 3 2 3 2" xfId="3929" xr:uid="{00000000-0005-0000-0000-000005000000}"/>
    <cellStyle name="Millares [0] 2 3 2 3 3" xfId="5881" xr:uid="{00000000-0005-0000-0000-000005000000}"/>
    <cellStyle name="Millares [0] 2 3 2 3 4" xfId="7811" xr:uid="{00000000-0005-0000-0000-000005000000}"/>
    <cellStyle name="Millares [0] 2 3 2 3 5" xfId="9819" xr:uid="{00000000-0005-0000-0000-000005000000}"/>
    <cellStyle name="Millares [0] 2 3 2 4" xfId="2487" xr:uid="{00000000-0005-0000-0000-000005000000}"/>
    <cellStyle name="Millares [0] 2 3 2 4 2" xfId="4408" xr:uid="{00000000-0005-0000-0000-000005000000}"/>
    <cellStyle name="Millares [0] 2 3 2 4 3" xfId="6364" xr:uid="{00000000-0005-0000-0000-000005000000}"/>
    <cellStyle name="Millares [0] 2 3 2 4 4" xfId="8290" xr:uid="{00000000-0005-0000-0000-000005000000}"/>
    <cellStyle name="Millares [0] 2 3 2 4 5" xfId="10296" xr:uid="{00000000-0005-0000-0000-000005000000}"/>
    <cellStyle name="Millares [0] 2 3 2 5" xfId="1045" xr:uid="{00000000-0005-0000-0000-000005000000}"/>
    <cellStyle name="Millares [0] 2 3 2 6" xfId="2969" xr:uid="{00000000-0005-0000-0000-000005000000}"/>
    <cellStyle name="Millares [0] 2 3 2 7" xfId="4907" xr:uid="{00000000-0005-0000-0000-000005000000}"/>
    <cellStyle name="Millares [0] 2 3 2 8" xfId="5090" xr:uid="{D7411CE8-1F01-4458-9A90-67E6C48F3F30}"/>
    <cellStyle name="Millares [0] 2 3 2 9" xfId="6848" xr:uid="{00000000-0005-0000-0000-000005000000}"/>
    <cellStyle name="Millares [0] 2 3 3" xfId="606" xr:uid="{00000000-0005-0000-0000-00000E000000}"/>
    <cellStyle name="Millares [0] 2 3 3 10" xfId="10934" xr:uid="{00000000-0005-0000-0000-00000E000000}"/>
    <cellStyle name="Millares [0] 2 3 3 11" xfId="11414" xr:uid="{00000000-0005-0000-0000-00000E000000}"/>
    <cellStyle name="Millares [0] 2 3 3 12" xfId="12557" xr:uid="{353B12A2-8B33-4EB2-AA6E-FAF1AF86E021}"/>
    <cellStyle name="Millares [0] 2 3 3 2" xfId="1678" xr:uid="{00000000-0005-0000-0000-00000E000000}"/>
    <cellStyle name="Millares [0] 2 3 3 2 2" xfId="3602" xr:uid="{00000000-0005-0000-0000-00000E000000}"/>
    <cellStyle name="Millares [0] 2 3 3 2 3" xfId="5554" xr:uid="{00000000-0005-0000-0000-00000E000000}"/>
    <cellStyle name="Millares [0] 2 3 3 2 4" xfId="7484" xr:uid="{00000000-0005-0000-0000-00000E000000}"/>
    <cellStyle name="Millares [0] 2 3 3 2 5" xfId="9494" xr:uid="{00000000-0005-0000-0000-00000E000000}"/>
    <cellStyle name="Millares [0] 2 3 3 3" xfId="2158" xr:uid="{00000000-0005-0000-0000-00000E000000}"/>
    <cellStyle name="Millares [0] 2 3 3 3 2" xfId="4082" xr:uid="{00000000-0005-0000-0000-00000E000000}"/>
    <cellStyle name="Millares [0] 2 3 3 3 3" xfId="6034" xr:uid="{00000000-0005-0000-0000-00000E000000}"/>
    <cellStyle name="Millares [0] 2 3 3 3 4" xfId="7964" xr:uid="{00000000-0005-0000-0000-00000E000000}"/>
    <cellStyle name="Millares [0] 2 3 3 3 5" xfId="9972" xr:uid="{00000000-0005-0000-0000-00000E000000}"/>
    <cellStyle name="Millares [0] 2 3 3 4" xfId="2641" xr:uid="{00000000-0005-0000-0000-00000E000000}"/>
    <cellStyle name="Millares [0] 2 3 3 4 2" xfId="4562" xr:uid="{00000000-0005-0000-0000-00000E000000}"/>
    <cellStyle name="Millares [0] 2 3 3 4 3" xfId="6518" xr:uid="{00000000-0005-0000-0000-00000E000000}"/>
    <cellStyle name="Millares [0] 2 3 3 4 4" xfId="8444" xr:uid="{00000000-0005-0000-0000-00000E000000}"/>
    <cellStyle name="Millares [0] 2 3 3 4 5" xfId="10450" xr:uid="{00000000-0005-0000-0000-00000E000000}"/>
    <cellStyle name="Millares [0] 2 3 3 5" xfId="1199" xr:uid="{00000000-0005-0000-0000-00000E000000}"/>
    <cellStyle name="Millares [0] 2 3 3 6" xfId="3123" xr:uid="{00000000-0005-0000-0000-00000E000000}"/>
    <cellStyle name="Millares [0] 2 3 3 7" xfId="5067" xr:uid="{00000000-0005-0000-0000-00000E000000}"/>
    <cellStyle name="Millares [0] 2 3 3 8" xfId="7004" xr:uid="{00000000-0005-0000-0000-00000E000000}"/>
    <cellStyle name="Millares [0] 2 3 3 9" xfId="9021" xr:uid="{00000000-0005-0000-0000-00000E000000}"/>
    <cellStyle name="Millares [0] 2 3 4" xfId="701" xr:uid="{9CD4C902-266E-40B3-BED7-E981F8217213}"/>
    <cellStyle name="Millares [0] 2 3 4 10" xfId="10972" xr:uid="{9CD4C902-266E-40B3-BED7-E981F8217213}"/>
    <cellStyle name="Millares [0] 2 3 4 11" xfId="11452" xr:uid="{9CD4C902-266E-40B3-BED7-E981F8217213}"/>
    <cellStyle name="Millares [0] 2 3 4 12" xfId="12596" xr:uid="{0AF795DE-90C9-4B12-B345-DC33884BD000}"/>
    <cellStyle name="Millares [0] 2 3 4 2" xfId="1716" xr:uid="{9CD4C902-266E-40B3-BED7-E981F8217213}"/>
    <cellStyle name="Millares [0] 2 3 4 2 2" xfId="3640" xr:uid="{9CD4C902-266E-40B3-BED7-E981F8217213}"/>
    <cellStyle name="Millares [0] 2 3 4 2 3" xfId="5592" xr:uid="{9CD4C902-266E-40B3-BED7-E981F8217213}"/>
    <cellStyle name="Millares [0] 2 3 4 2 4" xfId="7522" xr:uid="{9CD4C902-266E-40B3-BED7-E981F8217213}"/>
    <cellStyle name="Millares [0] 2 3 4 2 5" xfId="9530" xr:uid="{9CD4C902-266E-40B3-BED7-E981F8217213}"/>
    <cellStyle name="Millares [0] 2 3 4 3" xfId="2196" xr:uid="{9CD4C902-266E-40B3-BED7-E981F8217213}"/>
    <cellStyle name="Millares [0] 2 3 4 3 2" xfId="4120" xr:uid="{9CD4C902-266E-40B3-BED7-E981F8217213}"/>
    <cellStyle name="Millares [0] 2 3 4 3 3" xfId="6072" xr:uid="{9CD4C902-266E-40B3-BED7-E981F8217213}"/>
    <cellStyle name="Millares [0] 2 3 4 3 4" xfId="8002" xr:uid="{9CD4C902-266E-40B3-BED7-E981F8217213}"/>
    <cellStyle name="Millares [0] 2 3 4 3 5" xfId="10008" xr:uid="{9CD4C902-266E-40B3-BED7-E981F8217213}"/>
    <cellStyle name="Millares [0] 2 3 4 4" xfId="2679" xr:uid="{9CD4C902-266E-40B3-BED7-E981F8217213}"/>
    <cellStyle name="Millares [0] 2 3 4 4 2" xfId="4600" xr:uid="{9CD4C902-266E-40B3-BED7-E981F8217213}"/>
    <cellStyle name="Millares [0] 2 3 4 4 3" xfId="6556" xr:uid="{9CD4C902-266E-40B3-BED7-E981F8217213}"/>
    <cellStyle name="Millares [0] 2 3 4 4 4" xfId="8482" xr:uid="{9CD4C902-266E-40B3-BED7-E981F8217213}"/>
    <cellStyle name="Millares [0] 2 3 4 4 5" xfId="10487" xr:uid="{9CD4C902-266E-40B3-BED7-E981F8217213}"/>
    <cellStyle name="Millares [0] 2 3 4 5" xfId="1237" xr:uid="{9CD4C902-266E-40B3-BED7-E981F8217213}"/>
    <cellStyle name="Millares [0] 2 3 4 6" xfId="3161" xr:uid="{9CD4C902-266E-40B3-BED7-E981F8217213}"/>
    <cellStyle name="Millares [0] 2 3 4 7" xfId="5108" xr:uid="{9CD4C902-266E-40B3-BED7-E981F8217213}"/>
    <cellStyle name="Millares [0] 2 3 4 8" xfId="7043" xr:uid="{9CD4C902-266E-40B3-BED7-E981F8217213}"/>
    <cellStyle name="Millares [0] 2 3 4 9" xfId="9055" xr:uid="{9CD4C902-266E-40B3-BED7-E981F8217213}"/>
    <cellStyle name="Millares [0] 2 3 5" xfId="1347" xr:uid="{00000000-0005-0000-0000-000005000000}"/>
    <cellStyle name="Millares [0] 2 3 5 2" xfId="3271" xr:uid="{00000000-0005-0000-0000-000005000000}"/>
    <cellStyle name="Millares [0] 2 3 5 3" xfId="5223" xr:uid="{00000000-0005-0000-0000-000005000000}"/>
    <cellStyle name="Millares [0] 2 3 5 4" xfId="7153" xr:uid="{00000000-0005-0000-0000-000005000000}"/>
    <cellStyle name="Millares [0] 2 3 5 5" xfId="9163" xr:uid="{00000000-0005-0000-0000-000005000000}"/>
    <cellStyle name="Millares [0] 2 3 5 6" xfId="12703" xr:uid="{7232E495-F807-4C80-A169-F81793E0A2BF}"/>
    <cellStyle name="Millares [0] 2 3 6" xfId="1827" xr:uid="{00000000-0005-0000-0000-000005000000}"/>
    <cellStyle name="Millares [0] 2 3 6 2" xfId="3751" xr:uid="{00000000-0005-0000-0000-000005000000}"/>
    <cellStyle name="Millares [0] 2 3 6 3" xfId="5703" xr:uid="{00000000-0005-0000-0000-000005000000}"/>
    <cellStyle name="Millares [0] 2 3 6 4" xfId="7633" xr:uid="{00000000-0005-0000-0000-000005000000}"/>
    <cellStyle name="Millares [0] 2 3 6 5" xfId="9641" xr:uid="{00000000-0005-0000-0000-000005000000}"/>
    <cellStyle name="Millares [0] 2 3 7" xfId="2309" xr:uid="{00000000-0005-0000-0000-000005000000}"/>
    <cellStyle name="Millares [0] 2 3 7 2" xfId="4230" xr:uid="{00000000-0005-0000-0000-000005000000}"/>
    <cellStyle name="Millares [0] 2 3 7 3" xfId="6186" xr:uid="{00000000-0005-0000-0000-000005000000}"/>
    <cellStyle name="Millares [0] 2 3 7 4" xfId="8112" xr:uid="{00000000-0005-0000-0000-000005000000}"/>
    <cellStyle name="Millares [0] 2 3 7 5" xfId="10118" xr:uid="{00000000-0005-0000-0000-000005000000}"/>
    <cellStyle name="Millares [0] 2 3 8" xfId="867" xr:uid="{00000000-0005-0000-0000-000005000000}"/>
    <cellStyle name="Millares [0] 2 3 9" xfId="2791" xr:uid="{00000000-0005-0000-0000-000005000000}"/>
    <cellStyle name="Millares [0] 2 4" xfId="172" xr:uid="{00000000-0005-0000-0000-00000B000000}"/>
    <cellStyle name="Millares [0] 2 4 2" xfId="591" xr:uid="{00000000-0005-0000-0000-00000F000000}"/>
    <cellStyle name="Millares [0] 2 4 2 10" xfId="10926" xr:uid="{00000000-0005-0000-0000-00000F000000}"/>
    <cellStyle name="Millares [0] 2 4 2 11" xfId="11406" xr:uid="{00000000-0005-0000-0000-00000F000000}"/>
    <cellStyle name="Millares [0] 2 4 2 12" xfId="12549" xr:uid="{F2EAF3C8-740E-4C5C-BAC5-C0070E625CBC}"/>
    <cellStyle name="Millares [0] 2 4 2 2" xfId="1670" xr:uid="{00000000-0005-0000-0000-00000F000000}"/>
    <cellStyle name="Millares [0] 2 4 2 2 2" xfId="3594" xr:uid="{00000000-0005-0000-0000-00000F000000}"/>
    <cellStyle name="Millares [0] 2 4 2 2 3" xfId="5546" xr:uid="{00000000-0005-0000-0000-00000F000000}"/>
    <cellStyle name="Millares [0] 2 4 2 2 4" xfId="7476" xr:uid="{00000000-0005-0000-0000-00000F000000}"/>
    <cellStyle name="Millares [0] 2 4 2 2 5" xfId="9486" xr:uid="{00000000-0005-0000-0000-00000F000000}"/>
    <cellStyle name="Millares [0] 2 4 2 3" xfId="2150" xr:uid="{00000000-0005-0000-0000-00000F000000}"/>
    <cellStyle name="Millares [0] 2 4 2 3 2" xfId="4074" xr:uid="{00000000-0005-0000-0000-00000F000000}"/>
    <cellStyle name="Millares [0] 2 4 2 3 3" xfId="6026" xr:uid="{00000000-0005-0000-0000-00000F000000}"/>
    <cellStyle name="Millares [0] 2 4 2 3 4" xfId="7956" xr:uid="{00000000-0005-0000-0000-00000F000000}"/>
    <cellStyle name="Millares [0] 2 4 2 3 5" xfId="9964" xr:uid="{00000000-0005-0000-0000-00000F000000}"/>
    <cellStyle name="Millares [0] 2 4 2 4" xfId="2633" xr:uid="{00000000-0005-0000-0000-00000F000000}"/>
    <cellStyle name="Millares [0] 2 4 2 4 2" xfId="4554" xr:uid="{00000000-0005-0000-0000-00000F000000}"/>
    <cellStyle name="Millares [0] 2 4 2 4 3" xfId="6510" xr:uid="{00000000-0005-0000-0000-00000F000000}"/>
    <cellStyle name="Millares [0] 2 4 2 4 4" xfId="8436" xr:uid="{00000000-0005-0000-0000-00000F000000}"/>
    <cellStyle name="Millares [0] 2 4 2 4 5" xfId="10442" xr:uid="{00000000-0005-0000-0000-00000F000000}"/>
    <cellStyle name="Millares [0] 2 4 2 5" xfId="1191" xr:uid="{00000000-0005-0000-0000-00000F000000}"/>
    <cellStyle name="Millares [0] 2 4 2 6" xfId="3115" xr:uid="{00000000-0005-0000-0000-00000F000000}"/>
    <cellStyle name="Millares [0] 2 4 2 7" xfId="5058" xr:uid="{00000000-0005-0000-0000-00000F000000}"/>
    <cellStyle name="Millares [0] 2 4 2 8" xfId="6996" xr:uid="{00000000-0005-0000-0000-00000F000000}"/>
    <cellStyle name="Millares [0] 2 4 2 9" xfId="9013" xr:uid="{00000000-0005-0000-0000-00000F000000}"/>
    <cellStyle name="Millares [0] 2 4 3" xfId="756" xr:uid="{09CA0D56-DABF-40CC-9A54-DCBA873FFE11}"/>
    <cellStyle name="Millares [0] 2 4 3 10" xfId="10996" xr:uid="{09CA0D56-DABF-40CC-9A54-DCBA873FFE11}"/>
    <cellStyle name="Millares [0] 2 4 3 11" xfId="11476" xr:uid="{09CA0D56-DABF-40CC-9A54-DCBA873FFE11}"/>
    <cellStyle name="Millares [0] 2 4 3 12" xfId="12620" xr:uid="{184C27CD-379B-45AD-8F63-8C83CD8B045D}"/>
    <cellStyle name="Millares [0] 2 4 3 2" xfId="1740" xr:uid="{09CA0D56-DABF-40CC-9A54-DCBA873FFE11}"/>
    <cellStyle name="Millares [0] 2 4 3 2 2" xfId="3664" xr:uid="{09CA0D56-DABF-40CC-9A54-DCBA873FFE11}"/>
    <cellStyle name="Millares [0] 2 4 3 2 3" xfId="5616" xr:uid="{09CA0D56-DABF-40CC-9A54-DCBA873FFE11}"/>
    <cellStyle name="Millares [0] 2 4 3 2 4" xfId="7546" xr:uid="{09CA0D56-DABF-40CC-9A54-DCBA873FFE11}"/>
    <cellStyle name="Millares [0] 2 4 3 2 5" xfId="9554" xr:uid="{09CA0D56-DABF-40CC-9A54-DCBA873FFE11}"/>
    <cellStyle name="Millares [0] 2 4 3 3" xfId="2220" xr:uid="{09CA0D56-DABF-40CC-9A54-DCBA873FFE11}"/>
    <cellStyle name="Millares [0] 2 4 3 3 2" xfId="4144" xr:uid="{09CA0D56-DABF-40CC-9A54-DCBA873FFE11}"/>
    <cellStyle name="Millares [0] 2 4 3 3 3" xfId="6096" xr:uid="{09CA0D56-DABF-40CC-9A54-DCBA873FFE11}"/>
    <cellStyle name="Millares [0] 2 4 3 3 4" xfId="8026" xr:uid="{09CA0D56-DABF-40CC-9A54-DCBA873FFE11}"/>
    <cellStyle name="Millares [0] 2 4 3 3 5" xfId="10032" xr:uid="{09CA0D56-DABF-40CC-9A54-DCBA873FFE11}"/>
    <cellStyle name="Millares [0] 2 4 3 4" xfId="2703" xr:uid="{09CA0D56-DABF-40CC-9A54-DCBA873FFE11}"/>
    <cellStyle name="Millares [0] 2 4 3 4 2" xfId="4624" xr:uid="{09CA0D56-DABF-40CC-9A54-DCBA873FFE11}"/>
    <cellStyle name="Millares [0] 2 4 3 4 3" xfId="6580" xr:uid="{09CA0D56-DABF-40CC-9A54-DCBA873FFE11}"/>
    <cellStyle name="Millares [0] 2 4 3 4 4" xfId="8506" xr:uid="{09CA0D56-DABF-40CC-9A54-DCBA873FFE11}"/>
    <cellStyle name="Millares [0] 2 4 3 4 5" xfId="10511" xr:uid="{09CA0D56-DABF-40CC-9A54-DCBA873FFE11}"/>
    <cellStyle name="Millares [0] 2 4 3 5" xfId="1261" xr:uid="{09CA0D56-DABF-40CC-9A54-DCBA873FFE11}"/>
    <cellStyle name="Millares [0] 2 4 3 6" xfId="3185" xr:uid="{09CA0D56-DABF-40CC-9A54-DCBA873FFE11}"/>
    <cellStyle name="Millares [0] 2 4 3 7" xfId="5135" xr:uid="{09CA0D56-DABF-40CC-9A54-DCBA873FFE11}"/>
    <cellStyle name="Millares [0] 2 4 3 8" xfId="7067" xr:uid="{09CA0D56-DABF-40CC-9A54-DCBA873FFE11}"/>
    <cellStyle name="Millares [0] 2 4 3 9" xfId="9079" xr:uid="{09CA0D56-DABF-40CC-9A54-DCBA873FFE11}"/>
    <cellStyle name="Millares [0] 2 5" xfId="206" xr:uid="{00000000-0005-0000-0000-000005000000}"/>
    <cellStyle name="Millares [0] 2 5 10" xfId="8760" xr:uid="{00000000-0005-0000-0000-000005000000}"/>
    <cellStyle name="Millares [0] 2 5 11" xfId="10665" xr:uid="{00000000-0005-0000-0000-000005000000}"/>
    <cellStyle name="Millares [0] 2 5 12" xfId="11145" xr:uid="{00000000-0005-0000-0000-000005000000}"/>
    <cellStyle name="Millares [0] 2 5 13" xfId="12286" xr:uid="{918CAAF3-100F-417B-AEAD-C737ED9E5CEE}"/>
    <cellStyle name="Millares [0] 2 5 2" xfId="391" xr:uid="{00000000-0005-0000-0000-000005000000}"/>
    <cellStyle name="Millares [0] 2 5 2 10" xfId="10843" xr:uid="{00000000-0005-0000-0000-000005000000}"/>
    <cellStyle name="Millares [0] 2 5 2 11" xfId="11323" xr:uid="{00000000-0005-0000-0000-000005000000}"/>
    <cellStyle name="Millares [0] 2 5 2 12" xfId="12464" xr:uid="{5054E1A3-29E5-482F-AB61-94DECD224507}"/>
    <cellStyle name="Millares [0] 2 5 2 2" xfId="1587" xr:uid="{00000000-0005-0000-0000-000005000000}"/>
    <cellStyle name="Millares [0] 2 5 2 2 2" xfId="3511" xr:uid="{00000000-0005-0000-0000-000005000000}"/>
    <cellStyle name="Millares [0] 2 5 2 2 3" xfId="5463" xr:uid="{00000000-0005-0000-0000-000005000000}"/>
    <cellStyle name="Millares [0] 2 5 2 2 4" xfId="7393" xr:uid="{00000000-0005-0000-0000-000005000000}"/>
    <cellStyle name="Millares [0] 2 5 2 2 5" xfId="9403" xr:uid="{00000000-0005-0000-0000-000005000000}"/>
    <cellStyle name="Millares [0] 2 5 2 3" xfId="2067" xr:uid="{00000000-0005-0000-0000-000005000000}"/>
    <cellStyle name="Millares [0] 2 5 2 3 2" xfId="3991" xr:uid="{00000000-0005-0000-0000-000005000000}"/>
    <cellStyle name="Millares [0] 2 5 2 3 3" xfId="5943" xr:uid="{00000000-0005-0000-0000-000005000000}"/>
    <cellStyle name="Millares [0] 2 5 2 3 4" xfId="7873" xr:uid="{00000000-0005-0000-0000-000005000000}"/>
    <cellStyle name="Millares [0] 2 5 2 3 5" xfId="9881" xr:uid="{00000000-0005-0000-0000-000005000000}"/>
    <cellStyle name="Millares [0] 2 5 2 4" xfId="2549" xr:uid="{00000000-0005-0000-0000-000005000000}"/>
    <cellStyle name="Millares [0] 2 5 2 4 2" xfId="4470" xr:uid="{00000000-0005-0000-0000-000005000000}"/>
    <cellStyle name="Millares [0] 2 5 2 4 3" xfId="6426" xr:uid="{00000000-0005-0000-0000-000005000000}"/>
    <cellStyle name="Millares [0] 2 5 2 4 4" xfId="8352" xr:uid="{00000000-0005-0000-0000-000005000000}"/>
    <cellStyle name="Millares [0] 2 5 2 4 5" xfId="10358" xr:uid="{00000000-0005-0000-0000-000005000000}"/>
    <cellStyle name="Millares [0] 2 5 2 5" xfId="1107" xr:uid="{00000000-0005-0000-0000-000005000000}"/>
    <cellStyle name="Millares [0] 2 5 2 6" xfId="3031" xr:uid="{00000000-0005-0000-0000-000005000000}"/>
    <cellStyle name="Millares [0] 2 5 2 7" xfId="4969" xr:uid="{00000000-0005-0000-0000-000005000000}"/>
    <cellStyle name="Millares [0] 2 5 2 8" xfId="6910" xr:uid="{00000000-0005-0000-0000-000005000000}"/>
    <cellStyle name="Millares [0] 2 5 2 9" xfId="8929" xr:uid="{00000000-0005-0000-0000-000005000000}"/>
    <cellStyle name="Millares [0] 2 5 3" xfId="1409" xr:uid="{00000000-0005-0000-0000-000005000000}"/>
    <cellStyle name="Millares [0] 2 5 3 2" xfId="3333" xr:uid="{00000000-0005-0000-0000-000005000000}"/>
    <cellStyle name="Millares [0] 2 5 3 3" xfId="5285" xr:uid="{00000000-0005-0000-0000-000005000000}"/>
    <cellStyle name="Millares [0] 2 5 3 4" xfId="7215" xr:uid="{00000000-0005-0000-0000-000005000000}"/>
    <cellStyle name="Millares [0] 2 5 3 5" xfId="9225" xr:uid="{00000000-0005-0000-0000-000005000000}"/>
    <cellStyle name="Millares [0] 2 5 4" xfId="1889" xr:uid="{00000000-0005-0000-0000-000005000000}"/>
    <cellStyle name="Millares [0] 2 5 4 2" xfId="3813" xr:uid="{00000000-0005-0000-0000-000005000000}"/>
    <cellStyle name="Millares [0] 2 5 4 3" xfId="5765" xr:uid="{00000000-0005-0000-0000-000005000000}"/>
    <cellStyle name="Millares [0] 2 5 4 4" xfId="7695" xr:uid="{00000000-0005-0000-0000-000005000000}"/>
    <cellStyle name="Millares [0] 2 5 4 5" xfId="9703" xr:uid="{00000000-0005-0000-0000-000005000000}"/>
    <cellStyle name="Millares [0] 2 5 5" xfId="2371" xr:uid="{00000000-0005-0000-0000-000005000000}"/>
    <cellStyle name="Millares [0] 2 5 5 2" xfId="4292" xr:uid="{00000000-0005-0000-0000-000005000000}"/>
    <cellStyle name="Millares [0] 2 5 5 3" xfId="6248" xr:uid="{00000000-0005-0000-0000-000005000000}"/>
    <cellStyle name="Millares [0] 2 5 5 4" xfId="8174" xr:uid="{00000000-0005-0000-0000-000005000000}"/>
    <cellStyle name="Millares [0] 2 5 5 5" xfId="10180" xr:uid="{00000000-0005-0000-0000-000005000000}"/>
    <cellStyle name="Millares [0] 2 5 6" xfId="929" xr:uid="{00000000-0005-0000-0000-000005000000}"/>
    <cellStyle name="Millares [0] 2 5 7" xfId="2853" xr:uid="{00000000-0005-0000-0000-000005000000}"/>
    <cellStyle name="Millares [0] 2 5 8" xfId="4791" xr:uid="{00000000-0005-0000-0000-000005000000}"/>
    <cellStyle name="Millares [0] 2 5 9" xfId="6732" xr:uid="{00000000-0005-0000-0000-000005000000}"/>
    <cellStyle name="Millares [0] 2 6" xfId="235" xr:uid="{00000000-0005-0000-0000-000005000000}"/>
    <cellStyle name="Millares [0] 2 6 10" xfId="8788" xr:uid="{00000000-0005-0000-0000-000005000000}"/>
    <cellStyle name="Millares [0] 2 6 11" xfId="10694" xr:uid="{00000000-0005-0000-0000-000005000000}"/>
    <cellStyle name="Millares [0] 2 6 12" xfId="11174" xr:uid="{00000000-0005-0000-0000-000005000000}"/>
    <cellStyle name="Millares [0] 2 6 13" xfId="12315" xr:uid="{FAE5CD91-935A-47F2-94FD-522430DB04D3}"/>
    <cellStyle name="Millares [0] 2 6 2" xfId="420" xr:uid="{00000000-0005-0000-0000-000005000000}"/>
    <cellStyle name="Millares [0] 2 6 2 10" xfId="10872" xr:uid="{00000000-0005-0000-0000-000005000000}"/>
    <cellStyle name="Millares [0] 2 6 2 11" xfId="11352" xr:uid="{00000000-0005-0000-0000-000005000000}"/>
    <cellStyle name="Millares [0] 2 6 2 12" xfId="12493" xr:uid="{DB56573B-FED5-486A-9FB3-526AAA715EEE}"/>
    <cellStyle name="Millares [0] 2 6 2 2" xfId="1616" xr:uid="{00000000-0005-0000-0000-000005000000}"/>
    <cellStyle name="Millares [0] 2 6 2 2 2" xfId="3540" xr:uid="{00000000-0005-0000-0000-000005000000}"/>
    <cellStyle name="Millares [0] 2 6 2 2 3" xfId="5492" xr:uid="{00000000-0005-0000-0000-000005000000}"/>
    <cellStyle name="Millares [0] 2 6 2 2 4" xfId="7422" xr:uid="{00000000-0005-0000-0000-000005000000}"/>
    <cellStyle name="Millares [0] 2 6 2 2 5" xfId="9432" xr:uid="{00000000-0005-0000-0000-000005000000}"/>
    <cellStyle name="Millares [0] 2 6 2 3" xfId="2096" xr:uid="{00000000-0005-0000-0000-000005000000}"/>
    <cellStyle name="Millares [0] 2 6 2 3 2" xfId="4020" xr:uid="{00000000-0005-0000-0000-000005000000}"/>
    <cellStyle name="Millares [0] 2 6 2 3 3" xfId="5972" xr:uid="{00000000-0005-0000-0000-000005000000}"/>
    <cellStyle name="Millares [0] 2 6 2 3 4" xfId="7902" xr:uid="{00000000-0005-0000-0000-000005000000}"/>
    <cellStyle name="Millares [0] 2 6 2 3 5" xfId="9910" xr:uid="{00000000-0005-0000-0000-000005000000}"/>
    <cellStyle name="Millares [0] 2 6 2 4" xfId="2578" xr:uid="{00000000-0005-0000-0000-000005000000}"/>
    <cellStyle name="Millares [0] 2 6 2 4 2" xfId="4499" xr:uid="{00000000-0005-0000-0000-000005000000}"/>
    <cellStyle name="Millares [0] 2 6 2 4 3" xfId="6455" xr:uid="{00000000-0005-0000-0000-000005000000}"/>
    <cellStyle name="Millares [0] 2 6 2 4 4" xfId="8381" xr:uid="{00000000-0005-0000-0000-000005000000}"/>
    <cellStyle name="Millares [0] 2 6 2 4 5" xfId="10387" xr:uid="{00000000-0005-0000-0000-000005000000}"/>
    <cellStyle name="Millares [0] 2 6 2 5" xfId="1136" xr:uid="{00000000-0005-0000-0000-000005000000}"/>
    <cellStyle name="Millares [0] 2 6 2 6" xfId="3060" xr:uid="{00000000-0005-0000-0000-000005000000}"/>
    <cellStyle name="Millares [0] 2 6 2 7" xfId="4998" xr:uid="{00000000-0005-0000-0000-000005000000}"/>
    <cellStyle name="Millares [0] 2 6 2 8" xfId="6939" xr:uid="{00000000-0005-0000-0000-000005000000}"/>
    <cellStyle name="Millares [0] 2 6 2 9" xfId="8958" xr:uid="{00000000-0005-0000-0000-000005000000}"/>
    <cellStyle name="Millares [0] 2 6 3" xfId="1438" xr:uid="{00000000-0005-0000-0000-000005000000}"/>
    <cellStyle name="Millares [0] 2 6 3 2" xfId="3362" xr:uid="{00000000-0005-0000-0000-000005000000}"/>
    <cellStyle name="Millares [0] 2 6 3 3" xfId="5314" xr:uid="{00000000-0005-0000-0000-000005000000}"/>
    <cellStyle name="Millares [0] 2 6 3 4" xfId="7244" xr:uid="{00000000-0005-0000-0000-000005000000}"/>
    <cellStyle name="Millares [0] 2 6 3 5" xfId="9254" xr:uid="{00000000-0005-0000-0000-000005000000}"/>
    <cellStyle name="Millares [0] 2 6 4" xfId="1918" xr:uid="{00000000-0005-0000-0000-000005000000}"/>
    <cellStyle name="Millares [0] 2 6 4 2" xfId="3842" xr:uid="{00000000-0005-0000-0000-000005000000}"/>
    <cellStyle name="Millares [0] 2 6 4 3" xfId="5794" xr:uid="{00000000-0005-0000-0000-000005000000}"/>
    <cellStyle name="Millares [0] 2 6 4 4" xfId="7724" xr:uid="{00000000-0005-0000-0000-000005000000}"/>
    <cellStyle name="Millares [0] 2 6 4 5" xfId="9732" xr:uid="{00000000-0005-0000-0000-000005000000}"/>
    <cellStyle name="Millares [0] 2 6 5" xfId="2400" xr:uid="{00000000-0005-0000-0000-000005000000}"/>
    <cellStyle name="Millares [0] 2 6 5 2" xfId="4321" xr:uid="{00000000-0005-0000-0000-000005000000}"/>
    <cellStyle name="Millares [0] 2 6 5 3" xfId="6277" xr:uid="{00000000-0005-0000-0000-000005000000}"/>
    <cellStyle name="Millares [0] 2 6 5 4" xfId="8203" xr:uid="{00000000-0005-0000-0000-000005000000}"/>
    <cellStyle name="Millares [0] 2 6 5 5" xfId="10209" xr:uid="{00000000-0005-0000-0000-000005000000}"/>
    <cellStyle name="Millares [0] 2 6 6" xfId="958" xr:uid="{00000000-0005-0000-0000-000005000000}"/>
    <cellStyle name="Millares [0] 2 6 7" xfId="2882" xr:uid="{00000000-0005-0000-0000-000005000000}"/>
    <cellStyle name="Millares [0] 2 6 8" xfId="4820" xr:uid="{00000000-0005-0000-0000-000005000000}"/>
    <cellStyle name="Millares [0] 2 6 9" xfId="6761" xr:uid="{00000000-0005-0000-0000-000005000000}"/>
    <cellStyle name="Millares [0] 2 7" xfId="278" xr:uid="{00000000-0005-0000-0000-000005000000}"/>
    <cellStyle name="Millares [0] 2 7 10" xfId="10730" xr:uid="{00000000-0005-0000-0000-000005000000}"/>
    <cellStyle name="Millares [0] 2 7 11" xfId="11210" xr:uid="{00000000-0005-0000-0000-000005000000}"/>
    <cellStyle name="Millares [0] 2 7 12" xfId="12351" xr:uid="{274DA06C-6976-4C72-97AA-F43222BFCC7E}"/>
    <cellStyle name="Millares [0] 2 7 2" xfId="1474" xr:uid="{00000000-0005-0000-0000-000005000000}"/>
    <cellStyle name="Millares [0] 2 7 2 2" xfId="3398" xr:uid="{00000000-0005-0000-0000-000005000000}"/>
    <cellStyle name="Millares [0] 2 7 2 3" xfId="5350" xr:uid="{00000000-0005-0000-0000-000005000000}"/>
    <cellStyle name="Millares [0] 2 7 2 4" xfId="7280" xr:uid="{00000000-0005-0000-0000-000005000000}"/>
    <cellStyle name="Millares [0] 2 7 2 5" xfId="9290" xr:uid="{00000000-0005-0000-0000-000005000000}"/>
    <cellStyle name="Millares [0] 2 7 3" xfId="1954" xr:uid="{00000000-0005-0000-0000-000005000000}"/>
    <cellStyle name="Millares [0] 2 7 3 2" xfId="3878" xr:uid="{00000000-0005-0000-0000-000005000000}"/>
    <cellStyle name="Millares [0] 2 7 3 3" xfId="5830" xr:uid="{00000000-0005-0000-0000-000005000000}"/>
    <cellStyle name="Millares [0] 2 7 3 4" xfId="7760" xr:uid="{00000000-0005-0000-0000-000005000000}"/>
    <cellStyle name="Millares [0] 2 7 3 5" xfId="9768" xr:uid="{00000000-0005-0000-0000-000005000000}"/>
    <cellStyle name="Millares [0] 2 7 4" xfId="2436" xr:uid="{00000000-0005-0000-0000-000005000000}"/>
    <cellStyle name="Millares [0] 2 7 4 2" xfId="4357" xr:uid="{00000000-0005-0000-0000-000005000000}"/>
    <cellStyle name="Millares [0] 2 7 4 3" xfId="6313" xr:uid="{00000000-0005-0000-0000-000005000000}"/>
    <cellStyle name="Millares [0] 2 7 4 4" xfId="8239" xr:uid="{00000000-0005-0000-0000-000005000000}"/>
    <cellStyle name="Millares [0] 2 7 4 5" xfId="10245" xr:uid="{00000000-0005-0000-0000-000005000000}"/>
    <cellStyle name="Millares [0] 2 7 5" xfId="994" xr:uid="{00000000-0005-0000-0000-000005000000}"/>
    <cellStyle name="Millares [0] 2 7 6" xfId="2918" xr:uid="{00000000-0005-0000-0000-000005000000}"/>
    <cellStyle name="Millares [0] 2 7 7" xfId="4856" xr:uid="{00000000-0005-0000-0000-000005000000}"/>
    <cellStyle name="Millares [0] 2 7 8" xfId="6797" xr:uid="{00000000-0005-0000-0000-000005000000}"/>
    <cellStyle name="Millares [0] 2 7 9" xfId="8824" xr:uid="{00000000-0005-0000-0000-000005000000}"/>
    <cellStyle name="Millares [0] 2 8" xfId="489" xr:uid="{00000000-0005-0000-0000-00000A000000}"/>
    <cellStyle name="Millares [0] 2 8 10" xfId="10905" xr:uid="{00000000-0005-0000-0000-00000A000000}"/>
    <cellStyle name="Millares [0] 2 8 11" xfId="11385" xr:uid="{00000000-0005-0000-0000-00000A000000}"/>
    <cellStyle name="Millares [0] 2 8 12" xfId="12528" xr:uid="{D32BB961-FE9B-4471-86D7-3257232B1E71}"/>
    <cellStyle name="Millares [0] 2 8 2" xfId="1649" xr:uid="{00000000-0005-0000-0000-00000A000000}"/>
    <cellStyle name="Millares [0] 2 8 2 2" xfId="3573" xr:uid="{00000000-0005-0000-0000-00000A000000}"/>
    <cellStyle name="Millares [0] 2 8 2 3" xfId="5525" xr:uid="{00000000-0005-0000-0000-00000A000000}"/>
    <cellStyle name="Millares [0] 2 8 2 4" xfId="7455" xr:uid="{00000000-0005-0000-0000-00000A000000}"/>
    <cellStyle name="Millares [0] 2 8 2 5" xfId="9465" xr:uid="{00000000-0005-0000-0000-00000A000000}"/>
    <cellStyle name="Millares [0] 2 8 3" xfId="2129" xr:uid="{00000000-0005-0000-0000-00000A000000}"/>
    <cellStyle name="Millares [0] 2 8 3 2" xfId="4053" xr:uid="{00000000-0005-0000-0000-00000A000000}"/>
    <cellStyle name="Millares [0] 2 8 3 3" xfId="6005" xr:uid="{00000000-0005-0000-0000-00000A000000}"/>
    <cellStyle name="Millares [0] 2 8 3 4" xfId="7935" xr:uid="{00000000-0005-0000-0000-00000A000000}"/>
    <cellStyle name="Millares [0] 2 8 3 5" xfId="9943" xr:uid="{00000000-0005-0000-0000-00000A000000}"/>
    <cellStyle name="Millares [0] 2 8 4" xfId="2612" xr:uid="{00000000-0005-0000-0000-00000A000000}"/>
    <cellStyle name="Millares [0] 2 8 4 2" xfId="4533" xr:uid="{00000000-0005-0000-0000-00000A000000}"/>
    <cellStyle name="Millares [0] 2 8 4 3" xfId="6489" xr:uid="{00000000-0005-0000-0000-00000A000000}"/>
    <cellStyle name="Millares [0] 2 8 4 4" xfId="8415" xr:uid="{00000000-0005-0000-0000-00000A000000}"/>
    <cellStyle name="Millares [0] 2 8 4 5" xfId="10421" xr:uid="{00000000-0005-0000-0000-00000A000000}"/>
    <cellStyle name="Millares [0] 2 8 5" xfId="1170" xr:uid="{00000000-0005-0000-0000-00000A000000}"/>
    <cellStyle name="Millares [0] 2 8 6" xfId="3094" xr:uid="{00000000-0005-0000-0000-00000A000000}"/>
    <cellStyle name="Millares [0] 2 8 7" xfId="5033" xr:uid="{00000000-0005-0000-0000-00000A000000}"/>
    <cellStyle name="Millares [0] 2 8 8" xfId="6973" xr:uid="{00000000-0005-0000-0000-00000A000000}"/>
    <cellStyle name="Millares [0] 2 8 9" xfId="8991" xr:uid="{00000000-0005-0000-0000-00000A000000}"/>
    <cellStyle name="Millares [0] 2 9" xfId="659" xr:uid="{00000000-0005-0000-0000-00002E000000}"/>
    <cellStyle name="Millares [0] 2 9 10" xfId="10944" xr:uid="{00000000-0005-0000-0000-00002E000000}"/>
    <cellStyle name="Millares [0] 2 9 11" xfId="11424" xr:uid="{00000000-0005-0000-0000-00002E000000}"/>
    <cellStyle name="Millares [0] 2 9 12" xfId="12568" xr:uid="{373C1980-3C66-430A-81D1-1A5B2DF0BD67}"/>
    <cellStyle name="Millares [0] 2 9 2" xfId="1688" xr:uid="{00000000-0005-0000-0000-00002E000000}"/>
    <cellStyle name="Millares [0] 2 9 2 2" xfId="3612" xr:uid="{00000000-0005-0000-0000-00002E000000}"/>
    <cellStyle name="Millares [0] 2 9 2 3" xfId="5564" xr:uid="{00000000-0005-0000-0000-00002E000000}"/>
    <cellStyle name="Millares [0] 2 9 2 4" xfId="7494" xr:uid="{00000000-0005-0000-0000-00002E000000}"/>
    <cellStyle name="Millares [0] 2 9 2 5" xfId="9504" xr:uid="{00000000-0005-0000-0000-00002E000000}"/>
    <cellStyle name="Millares [0] 2 9 3" xfId="2168" xr:uid="{00000000-0005-0000-0000-00002E000000}"/>
    <cellStyle name="Millares [0] 2 9 3 2" xfId="4092" xr:uid="{00000000-0005-0000-0000-00002E000000}"/>
    <cellStyle name="Millares [0] 2 9 3 3" xfId="6044" xr:uid="{00000000-0005-0000-0000-00002E000000}"/>
    <cellStyle name="Millares [0] 2 9 3 4" xfId="7974" xr:uid="{00000000-0005-0000-0000-00002E000000}"/>
    <cellStyle name="Millares [0] 2 9 3 5" xfId="9982" xr:uid="{00000000-0005-0000-0000-00002E000000}"/>
    <cellStyle name="Millares [0] 2 9 4" xfId="2651" xr:uid="{00000000-0005-0000-0000-00002E000000}"/>
    <cellStyle name="Millares [0] 2 9 4 2" xfId="4572" xr:uid="{00000000-0005-0000-0000-00002E000000}"/>
    <cellStyle name="Millares [0] 2 9 4 3" xfId="6528" xr:uid="{00000000-0005-0000-0000-00002E000000}"/>
    <cellStyle name="Millares [0] 2 9 4 4" xfId="8454" xr:uid="{00000000-0005-0000-0000-00002E000000}"/>
    <cellStyle name="Millares [0] 2 9 4 5" xfId="10460" xr:uid="{00000000-0005-0000-0000-00002E000000}"/>
    <cellStyle name="Millares [0] 2 9 5" xfId="1209" xr:uid="{00000000-0005-0000-0000-00002E000000}"/>
    <cellStyle name="Millares [0] 2 9 6" xfId="3133" xr:uid="{00000000-0005-0000-0000-00002E000000}"/>
    <cellStyle name="Millares [0] 2 9 7" xfId="5077" xr:uid="{00000000-0005-0000-0000-00002E000000}"/>
    <cellStyle name="Millares [0] 2 9 8" xfId="7015" xr:uid="{00000000-0005-0000-0000-00002E000000}"/>
    <cellStyle name="Millares [0] 2 9 9" xfId="9031" xr:uid="{00000000-0005-0000-0000-00002E000000}"/>
    <cellStyle name="Millares [0] 20" xfId="4691" xr:uid="{00000000-0005-0000-0000-000081120000}"/>
    <cellStyle name="Millares [0] 21" xfId="6638" xr:uid="{00000000-0005-0000-0000-0000211A0000}"/>
    <cellStyle name="Millares [0] 22" xfId="8580" xr:uid="{00000000-0005-0000-0000-000089210000}"/>
    <cellStyle name="Millares [0] 23" xfId="10571" xr:uid="{00000000-0005-0000-0000-00004F290000}"/>
    <cellStyle name="Millares [0] 24" xfId="11051" xr:uid="{00000000-0005-0000-0000-0000822C0000}"/>
    <cellStyle name="Millares [0] 25" xfId="12192" xr:uid="{CAD6E65D-B008-4402-A793-342C6461DB58}"/>
    <cellStyle name="Millares [0] 3" xfId="70" xr:uid="{00000000-0005-0000-0000-000072000000}"/>
    <cellStyle name="Millares [0] 3 10" xfId="2760" xr:uid="{00000000-0005-0000-0000-000072000000}"/>
    <cellStyle name="Millares [0] 3 11" xfId="4693" xr:uid="{00000000-0005-0000-0000-000072000000}"/>
    <cellStyle name="Millares [0] 3 12" xfId="6639" xr:uid="{00000000-0005-0000-0000-000072000000}"/>
    <cellStyle name="Millares [0] 3 13" xfId="8584" xr:uid="{00000000-0005-0000-0000-00002A000000}"/>
    <cellStyle name="Millares [0] 3 14" xfId="10572" xr:uid="{00000000-0005-0000-0000-000072000000}"/>
    <cellStyle name="Millares [0] 3 15" xfId="11052" xr:uid="{00000000-0005-0000-0000-000072000000}"/>
    <cellStyle name="Millares [0] 3 16" xfId="12193" xr:uid="{DBA2A152-1783-470D-B877-A2EE7050A8F6}"/>
    <cellStyle name="Millares [0] 3 2" xfId="103" xr:uid="{00000000-0005-0000-0000-000075000000}"/>
    <cellStyle name="Millares [0] 3 2 2" xfId="595" xr:uid="{00000000-0005-0000-0000-000011000000}"/>
    <cellStyle name="Millares [0] 3 2 2 10" xfId="8551" xr:uid="{8757F06C-7636-4654-9DCB-9B1B82779A7F}"/>
    <cellStyle name="Millares [0] 3 2 2 11" xfId="8630" xr:uid="{8757F06C-7636-4654-9DCB-9B1B82779A7F}"/>
    <cellStyle name="Millares [0] 3 2 2 12" xfId="9017" xr:uid="{00000000-0005-0000-0000-000011000000}"/>
    <cellStyle name="Millares [0] 3 2 2 13" xfId="10930" xr:uid="{00000000-0005-0000-0000-000011000000}"/>
    <cellStyle name="Millares [0] 3 2 2 14" xfId="11410" xr:uid="{00000000-0005-0000-0000-000011000000}"/>
    <cellStyle name="Millares [0] 3 2 2 15" xfId="12553" xr:uid="{A2AD0BA0-25CE-4C85-B30A-6B268A8E02F7}"/>
    <cellStyle name="Millares [0] 3 2 2 2" xfId="1674" xr:uid="{00000000-0005-0000-0000-000011000000}"/>
    <cellStyle name="Millares [0] 3 2 2 2 2" xfId="3598" xr:uid="{00000000-0005-0000-0000-000011000000}"/>
    <cellStyle name="Millares [0] 3 2 2 2 3" xfId="5550" xr:uid="{00000000-0005-0000-0000-000011000000}"/>
    <cellStyle name="Millares [0] 3 2 2 2 4" xfId="5065" xr:uid="{0491A3BB-95E7-408E-B4F6-A1ECEE80159C}"/>
    <cellStyle name="Millares [0] 3 2 2 2 5" xfId="7480" xr:uid="{00000000-0005-0000-0000-000011000000}"/>
    <cellStyle name="Millares [0] 3 2 2 2 6" xfId="8550" xr:uid="{0491A3BB-95E7-408E-B4F6-A1ECEE80159C}"/>
    <cellStyle name="Millares [0] 3 2 2 2 7" xfId="8672" xr:uid="{0491A3BB-95E7-408E-B4F6-A1ECEE80159C}"/>
    <cellStyle name="Millares [0] 3 2 2 2 8" xfId="9490" xr:uid="{00000000-0005-0000-0000-000011000000}"/>
    <cellStyle name="Millares [0] 3 2 2 2 9" xfId="12777" xr:uid="{E77A718B-6D69-4F90-8755-FEBA83820C8A}"/>
    <cellStyle name="Millares [0] 3 2 2 3" xfId="2154" xr:uid="{00000000-0005-0000-0000-000011000000}"/>
    <cellStyle name="Millares [0] 3 2 2 3 2" xfId="4078" xr:uid="{00000000-0005-0000-0000-000011000000}"/>
    <cellStyle name="Millares [0] 3 2 2 3 3" xfId="6030" xr:uid="{00000000-0005-0000-0000-000011000000}"/>
    <cellStyle name="Millares [0] 3 2 2 3 4" xfId="7960" xr:uid="{00000000-0005-0000-0000-000011000000}"/>
    <cellStyle name="Millares [0] 3 2 2 3 5" xfId="9968" xr:uid="{00000000-0005-0000-0000-000011000000}"/>
    <cellStyle name="Millares [0] 3 2 2 3 6" xfId="12735" xr:uid="{3974DE5F-94F2-4ED7-98A8-D3DA1732A41B}"/>
    <cellStyle name="Millares [0] 3 2 2 4" xfId="2637" xr:uid="{00000000-0005-0000-0000-000011000000}"/>
    <cellStyle name="Millares [0] 3 2 2 4 2" xfId="4558" xr:uid="{00000000-0005-0000-0000-000011000000}"/>
    <cellStyle name="Millares [0] 3 2 2 4 3" xfId="6514" xr:uid="{00000000-0005-0000-0000-000011000000}"/>
    <cellStyle name="Millares [0] 3 2 2 4 4" xfId="8440" xr:uid="{00000000-0005-0000-0000-000011000000}"/>
    <cellStyle name="Millares [0] 3 2 2 4 5" xfId="10446" xr:uid="{00000000-0005-0000-0000-000011000000}"/>
    <cellStyle name="Millares [0] 3 2 2 5" xfId="1195" xr:uid="{00000000-0005-0000-0000-000011000000}"/>
    <cellStyle name="Millares [0] 3 2 2 6" xfId="3119" xr:uid="{00000000-0005-0000-0000-000011000000}"/>
    <cellStyle name="Millares [0] 3 2 2 7" xfId="5062" xr:uid="{00000000-0005-0000-0000-000011000000}"/>
    <cellStyle name="Millares [0] 3 2 2 8" xfId="5096" xr:uid="{8757F06C-7636-4654-9DCB-9B1B82779A7F}"/>
    <cellStyle name="Millares [0] 3 2 2 9" xfId="7000" xr:uid="{00000000-0005-0000-0000-000011000000}"/>
    <cellStyle name="Millares [0] 3 2 3" xfId="679" xr:uid="{00000000-0005-0000-0000-000032000000}"/>
    <cellStyle name="Millares [0] 3 2 3 10" xfId="10959" xr:uid="{00000000-0005-0000-0000-000032000000}"/>
    <cellStyle name="Millares [0] 3 2 3 11" xfId="11439" xr:uid="{00000000-0005-0000-0000-000032000000}"/>
    <cellStyle name="Millares [0] 3 2 3 12" xfId="12583" xr:uid="{4DE7FDE3-0F65-4EB3-BA22-FDAAC3FAF67A}"/>
    <cellStyle name="Millares [0] 3 2 3 2" xfId="1703" xr:uid="{00000000-0005-0000-0000-000032000000}"/>
    <cellStyle name="Millares [0] 3 2 3 2 2" xfId="3627" xr:uid="{00000000-0005-0000-0000-000032000000}"/>
    <cellStyle name="Millares [0] 3 2 3 2 3" xfId="5579" xr:uid="{00000000-0005-0000-0000-000032000000}"/>
    <cellStyle name="Millares [0] 3 2 3 2 4" xfId="7509" xr:uid="{00000000-0005-0000-0000-000032000000}"/>
    <cellStyle name="Millares [0] 3 2 3 2 5" xfId="9518" xr:uid="{00000000-0005-0000-0000-000032000000}"/>
    <cellStyle name="Millares [0] 3 2 3 2 6" xfId="12743" xr:uid="{FEE13CC1-9093-4434-AFD2-4B2B5953ECEA}"/>
    <cellStyle name="Millares [0] 3 2 3 3" xfId="2183" xr:uid="{00000000-0005-0000-0000-000032000000}"/>
    <cellStyle name="Millares [0] 3 2 3 3 2" xfId="4107" xr:uid="{00000000-0005-0000-0000-000032000000}"/>
    <cellStyle name="Millares [0] 3 2 3 3 3" xfId="6059" xr:uid="{00000000-0005-0000-0000-000032000000}"/>
    <cellStyle name="Millares [0] 3 2 3 3 4" xfId="7989" xr:uid="{00000000-0005-0000-0000-000032000000}"/>
    <cellStyle name="Millares [0] 3 2 3 3 5" xfId="9996" xr:uid="{00000000-0005-0000-0000-000032000000}"/>
    <cellStyle name="Millares [0] 3 2 3 4" xfId="2666" xr:uid="{00000000-0005-0000-0000-000032000000}"/>
    <cellStyle name="Millares [0] 3 2 3 4 2" xfId="4587" xr:uid="{00000000-0005-0000-0000-000032000000}"/>
    <cellStyle name="Millares [0] 3 2 3 4 3" xfId="6543" xr:uid="{00000000-0005-0000-0000-000032000000}"/>
    <cellStyle name="Millares [0] 3 2 3 4 4" xfId="8469" xr:uid="{00000000-0005-0000-0000-000032000000}"/>
    <cellStyle name="Millares [0] 3 2 3 4 5" xfId="10474" xr:uid="{00000000-0005-0000-0000-000032000000}"/>
    <cellStyle name="Millares [0] 3 2 3 5" xfId="1224" xr:uid="{00000000-0005-0000-0000-000032000000}"/>
    <cellStyle name="Millares [0] 3 2 3 6" xfId="3148" xr:uid="{00000000-0005-0000-0000-000032000000}"/>
    <cellStyle name="Millares [0] 3 2 3 7" xfId="5094" xr:uid="{00000000-0005-0000-0000-000032000000}"/>
    <cellStyle name="Millares [0] 3 2 3 8" xfId="7030" xr:uid="{00000000-0005-0000-0000-000032000000}"/>
    <cellStyle name="Millares [0] 3 2 3 9" xfId="8638" xr:uid="{B79A6F1F-8CBF-430F-8BD0-CFF1B9D672C3}"/>
    <cellStyle name="Millares [0] 3 2 4" xfId="8590" xr:uid="{C96D6BAC-3391-449B-9FA8-57CAE0B415B0}"/>
    <cellStyle name="Millares [0] 3 2 4 2" xfId="11642" xr:uid="{177CC79C-C0B4-4202-B72A-C438472324FA}"/>
    <cellStyle name="Millares [0] 3 2 5" xfId="12701" xr:uid="{2FA22013-4864-4570-A55B-C6F103A7DCF0}"/>
    <cellStyle name="Millares [0] 3 3" xfId="132" xr:uid="{00000000-0005-0000-0000-000072000000}"/>
    <cellStyle name="Millares [0] 3 3 10" xfId="6691" xr:uid="{00000000-0005-0000-0000-000072000000}"/>
    <cellStyle name="Millares [0] 3 3 11" xfId="8626" xr:uid="{627955D9-7A17-40E0-8546-1C16050ACF88}"/>
    <cellStyle name="Millares [0] 3 3 12" xfId="10624" xr:uid="{00000000-0005-0000-0000-000072000000}"/>
    <cellStyle name="Millares [0] 3 3 13" xfId="11104" xr:uid="{00000000-0005-0000-0000-000072000000}"/>
    <cellStyle name="Millares [0] 3 3 14" xfId="12245" xr:uid="{684559E7-82EA-4FFF-AF2A-C78B6B227639}"/>
    <cellStyle name="Millares [0] 3 3 2" xfId="350" xr:uid="{00000000-0005-0000-0000-000072000000}"/>
    <cellStyle name="Millares [0] 3 3 2 10" xfId="10802" xr:uid="{00000000-0005-0000-0000-000072000000}"/>
    <cellStyle name="Millares [0] 3 3 2 11" xfId="11282" xr:uid="{00000000-0005-0000-0000-000072000000}"/>
    <cellStyle name="Millares [0] 3 3 2 12" xfId="12423" xr:uid="{6DF1F47A-6FD3-495D-ACB2-4963DA6C2BE3}"/>
    <cellStyle name="Millares [0] 3 3 2 2" xfId="1546" xr:uid="{00000000-0005-0000-0000-000072000000}"/>
    <cellStyle name="Millares [0] 3 3 2 2 2" xfId="3470" xr:uid="{00000000-0005-0000-0000-000072000000}"/>
    <cellStyle name="Millares [0] 3 3 2 2 3" xfId="5422" xr:uid="{00000000-0005-0000-0000-000072000000}"/>
    <cellStyle name="Millares [0] 3 3 2 2 4" xfId="7352" xr:uid="{00000000-0005-0000-0000-000072000000}"/>
    <cellStyle name="Millares [0] 3 3 2 2 5" xfId="9362" xr:uid="{00000000-0005-0000-0000-000072000000}"/>
    <cellStyle name="Millares [0] 3 3 2 2 6" xfId="12773" xr:uid="{7455CFDC-7806-4300-9E70-DA66AFFC7F77}"/>
    <cellStyle name="Millares [0] 3 3 2 3" xfId="2026" xr:uid="{00000000-0005-0000-0000-000072000000}"/>
    <cellStyle name="Millares [0] 3 3 2 3 2" xfId="3950" xr:uid="{00000000-0005-0000-0000-000072000000}"/>
    <cellStyle name="Millares [0] 3 3 2 3 3" xfId="5902" xr:uid="{00000000-0005-0000-0000-000072000000}"/>
    <cellStyle name="Millares [0] 3 3 2 3 4" xfId="7832" xr:uid="{00000000-0005-0000-0000-000072000000}"/>
    <cellStyle name="Millares [0] 3 3 2 3 5" xfId="9840" xr:uid="{00000000-0005-0000-0000-000072000000}"/>
    <cellStyle name="Millares [0] 3 3 2 4" xfId="2508" xr:uid="{00000000-0005-0000-0000-000072000000}"/>
    <cellStyle name="Millares [0] 3 3 2 4 2" xfId="4429" xr:uid="{00000000-0005-0000-0000-000072000000}"/>
    <cellStyle name="Millares [0] 3 3 2 4 3" xfId="6385" xr:uid="{00000000-0005-0000-0000-000072000000}"/>
    <cellStyle name="Millares [0] 3 3 2 4 4" xfId="8311" xr:uid="{00000000-0005-0000-0000-000072000000}"/>
    <cellStyle name="Millares [0] 3 3 2 4 5" xfId="10317" xr:uid="{00000000-0005-0000-0000-000072000000}"/>
    <cellStyle name="Millares [0] 3 3 2 5" xfId="1066" xr:uid="{00000000-0005-0000-0000-000072000000}"/>
    <cellStyle name="Millares [0] 3 3 2 6" xfId="2990" xr:uid="{00000000-0005-0000-0000-000072000000}"/>
    <cellStyle name="Millares [0] 3 3 2 7" xfId="4928" xr:uid="{00000000-0005-0000-0000-000072000000}"/>
    <cellStyle name="Millares [0] 3 3 2 8" xfId="6869" xr:uid="{00000000-0005-0000-0000-000072000000}"/>
    <cellStyle name="Millares [0] 3 3 2 9" xfId="8668" xr:uid="{C954C0E0-42AB-4630-9927-5A1DE131B2B4}"/>
    <cellStyle name="Millares [0] 3 3 3" xfId="749" xr:uid="{955E15BA-42A1-4A51-99DE-C7F51FF0273E}"/>
    <cellStyle name="Millares [0] 3 3 4" xfId="1368" xr:uid="{00000000-0005-0000-0000-000072000000}"/>
    <cellStyle name="Millares [0] 3 3 4 2" xfId="3292" xr:uid="{00000000-0005-0000-0000-000072000000}"/>
    <cellStyle name="Millares [0] 3 3 4 3" xfId="5244" xr:uid="{00000000-0005-0000-0000-000072000000}"/>
    <cellStyle name="Millares [0] 3 3 4 4" xfId="7174" xr:uid="{00000000-0005-0000-0000-000072000000}"/>
    <cellStyle name="Millares [0] 3 3 4 5" xfId="9184" xr:uid="{00000000-0005-0000-0000-000072000000}"/>
    <cellStyle name="Millares [0] 3 3 4 6" xfId="11653" xr:uid="{1FE64268-1086-487E-955B-305B7C82889F}"/>
    <cellStyle name="Millares [0] 3 3 5" xfId="1848" xr:uid="{00000000-0005-0000-0000-000072000000}"/>
    <cellStyle name="Millares [0] 3 3 5 2" xfId="3772" xr:uid="{00000000-0005-0000-0000-000072000000}"/>
    <cellStyle name="Millares [0] 3 3 5 3" xfId="5724" xr:uid="{00000000-0005-0000-0000-000072000000}"/>
    <cellStyle name="Millares [0] 3 3 5 4" xfId="7654" xr:uid="{00000000-0005-0000-0000-000072000000}"/>
    <cellStyle name="Millares [0] 3 3 5 5" xfId="9662" xr:uid="{00000000-0005-0000-0000-000072000000}"/>
    <cellStyle name="Millares [0] 3 3 5 6" xfId="12731" xr:uid="{92616D79-92B7-48CA-A722-E2CE46F54C56}"/>
    <cellStyle name="Millares [0] 3 3 6" xfId="2330" xr:uid="{00000000-0005-0000-0000-000072000000}"/>
    <cellStyle name="Millares [0] 3 3 6 2" xfId="4251" xr:uid="{00000000-0005-0000-0000-000072000000}"/>
    <cellStyle name="Millares [0] 3 3 6 3" xfId="6207" xr:uid="{00000000-0005-0000-0000-000072000000}"/>
    <cellStyle name="Millares [0] 3 3 6 4" xfId="8133" xr:uid="{00000000-0005-0000-0000-000072000000}"/>
    <cellStyle name="Millares [0] 3 3 6 5" xfId="10139" xr:uid="{00000000-0005-0000-0000-000072000000}"/>
    <cellStyle name="Millares [0] 3 3 7" xfId="888" xr:uid="{00000000-0005-0000-0000-000072000000}"/>
    <cellStyle name="Millares [0] 3 3 8" xfId="2812" xr:uid="{00000000-0005-0000-0000-000072000000}"/>
    <cellStyle name="Millares [0] 3 3 9" xfId="4745" xr:uid="{00000000-0005-0000-0000-000072000000}"/>
    <cellStyle name="Millares [0] 3 4" xfId="298" xr:uid="{00000000-0005-0000-0000-000072000000}"/>
    <cellStyle name="Millares [0] 3 4 10" xfId="10750" xr:uid="{00000000-0005-0000-0000-000072000000}"/>
    <cellStyle name="Millares [0] 3 4 11" xfId="11230" xr:uid="{00000000-0005-0000-0000-000072000000}"/>
    <cellStyle name="Millares [0] 3 4 12" xfId="12371" xr:uid="{6D6C137F-7D18-4265-A87F-868D6DD8A165}"/>
    <cellStyle name="Millares [0] 3 4 2" xfId="1494" xr:uid="{00000000-0005-0000-0000-000072000000}"/>
    <cellStyle name="Millares [0] 3 4 2 2" xfId="3418" xr:uid="{00000000-0005-0000-0000-000072000000}"/>
    <cellStyle name="Millares [0] 3 4 2 3" xfId="5370" xr:uid="{00000000-0005-0000-0000-000072000000}"/>
    <cellStyle name="Millares [0] 3 4 2 4" xfId="7300" xr:uid="{00000000-0005-0000-0000-000072000000}"/>
    <cellStyle name="Millares [0] 3 4 2 5" xfId="9310" xr:uid="{00000000-0005-0000-0000-000072000000}"/>
    <cellStyle name="Millares [0] 3 4 2 6" xfId="12739" xr:uid="{96AD6E75-CAD5-466E-9D74-CA06D022E452}"/>
    <cellStyle name="Millares [0] 3 4 3" xfId="1974" xr:uid="{00000000-0005-0000-0000-000072000000}"/>
    <cellStyle name="Millares [0] 3 4 3 2" xfId="3898" xr:uid="{00000000-0005-0000-0000-000072000000}"/>
    <cellStyle name="Millares [0] 3 4 3 3" xfId="5850" xr:uid="{00000000-0005-0000-0000-000072000000}"/>
    <cellStyle name="Millares [0] 3 4 3 4" xfId="7780" xr:uid="{00000000-0005-0000-0000-000072000000}"/>
    <cellStyle name="Millares [0] 3 4 3 5" xfId="9788" xr:uid="{00000000-0005-0000-0000-000072000000}"/>
    <cellStyle name="Millares [0] 3 4 4" xfId="2456" xr:uid="{00000000-0005-0000-0000-000072000000}"/>
    <cellStyle name="Millares [0] 3 4 4 2" xfId="4377" xr:uid="{00000000-0005-0000-0000-000072000000}"/>
    <cellStyle name="Millares [0] 3 4 4 3" xfId="6333" xr:uid="{00000000-0005-0000-0000-000072000000}"/>
    <cellStyle name="Millares [0] 3 4 4 4" xfId="8259" xr:uid="{00000000-0005-0000-0000-000072000000}"/>
    <cellStyle name="Millares [0] 3 4 4 5" xfId="10265" xr:uid="{00000000-0005-0000-0000-000072000000}"/>
    <cellStyle name="Millares [0] 3 4 5" xfId="1014" xr:uid="{00000000-0005-0000-0000-000072000000}"/>
    <cellStyle name="Millares [0] 3 4 6" xfId="2938" xr:uid="{00000000-0005-0000-0000-000072000000}"/>
    <cellStyle name="Millares [0] 3 4 7" xfId="4876" xr:uid="{00000000-0005-0000-0000-000072000000}"/>
    <cellStyle name="Millares [0] 3 4 8" xfId="6817" xr:uid="{00000000-0005-0000-0000-000072000000}"/>
    <cellStyle name="Millares [0] 3 4 9" xfId="8634" xr:uid="{8CC7922E-86C9-45E3-AC16-3D08C10A1DCF}"/>
    <cellStyle name="Millares [0] 3 5" xfId="570" xr:uid="{00000000-0005-0000-0000-000010000000}"/>
    <cellStyle name="Millares [0] 3 5 2" xfId="4668" xr:uid="{8770D3BA-F27A-4E79-9CC5-6CC71F2C5CC1}"/>
    <cellStyle name="Millares [0] 3 5 2 2" xfId="12781" xr:uid="{B43A9473-6625-48A4-86BF-EAE481CAABB2}"/>
    <cellStyle name="Millares [0] 3 5 3" xfId="8559" xr:uid="{8770D3BA-F27A-4E79-9CC5-6CC71F2C5CC1}"/>
    <cellStyle name="Millares [0] 3 5 4" xfId="8676" xr:uid="{8770D3BA-F27A-4E79-9CC5-6CC71F2C5CC1}"/>
    <cellStyle name="Millares [0] 3 6" xfId="1316" xr:uid="{00000000-0005-0000-0000-000072000000}"/>
    <cellStyle name="Millares [0] 3 6 2" xfId="3240" xr:uid="{00000000-0005-0000-0000-000072000000}"/>
    <cellStyle name="Millares [0] 3 6 3" xfId="5192" xr:uid="{00000000-0005-0000-0000-000072000000}"/>
    <cellStyle name="Millares [0] 3 6 4" xfId="7122" xr:uid="{00000000-0005-0000-0000-000072000000}"/>
    <cellStyle name="Millares [0] 3 6 5" xfId="9132" xr:uid="{00000000-0005-0000-0000-000072000000}"/>
    <cellStyle name="Millares [0] 3 6 6" xfId="11610" xr:uid="{815F5293-BBC1-43A0-A5C8-5401FB24DBA7}"/>
    <cellStyle name="Millares [0] 3 7" xfId="1796" xr:uid="{00000000-0005-0000-0000-000072000000}"/>
    <cellStyle name="Millares [0] 3 7 2" xfId="3720" xr:uid="{00000000-0005-0000-0000-000072000000}"/>
    <cellStyle name="Millares [0] 3 7 3" xfId="5672" xr:uid="{00000000-0005-0000-0000-000072000000}"/>
    <cellStyle name="Millares [0] 3 7 4" xfId="7602" xr:uid="{00000000-0005-0000-0000-000072000000}"/>
    <cellStyle name="Millares [0] 3 7 5" xfId="9610" xr:uid="{00000000-0005-0000-0000-000072000000}"/>
    <cellStyle name="Millares [0] 3 7 6" xfId="12066" xr:uid="{00000000-0005-0000-0000-00003C010000}"/>
    <cellStyle name="Millares [0] 3 8" xfId="2278" xr:uid="{00000000-0005-0000-0000-000072000000}"/>
    <cellStyle name="Millares [0] 3 8 2" xfId="4199" xr:uid="{00000000-0005-0000-0000-000072000000}"/>
    <cellStyle name="Millares [0] 3 8 3" xfId="6155" xr:uid="{00000000-0005-0000-0000-000072000000}"/>
    <cellStyle name="Millares [0] 3 8 4" xfId="8081" xr:uid="{00000000-0005-0000-0000-000072000000}"/>
    <cellStyle name="Millares [0] 3 8 5" xfId="10087" xr:uid="{00000000-0005-0000-0000-000072000000}"/>
    <cellStyle name="Millares [0] 3 8 6" xfId="12697" xr:uid="{A5556BDA-EABD-403A-AF3F-C112DA75B1F4}"/>
    <cellStyle name="Millares [0] 3 9" xfId="836" xr:uid="{00000000-0005-0000-0000-000072000000}"/>
    <cellStyle name="Millares [0] 4" xfId="74" xr:uid="{00000000-0005-0000-0000-000074000000}"/>
    <cellStyle name="Millares [0] 4 10" xfId="4694" xr:uid="{00000000-0005-0000-0000-000074000000}"/>
    <cellStyle name="Millares [0] 4 11" xfId="6640" xr:uid="{00000000-0005-0000-0000-000074000000}"/>
    <cellStyle name="Millares [0] 4 12" xfId="8587" xr:uid="{5C7D92EF-7453-410E-BFAF-ED234169E0EC}"/>
    <cellStyle name="Millares [0] 4 13" xfId="10573" xr:uid="{00000000-0005-0000-0000-000074000000}"/>
    <cellStyle name="Millares [0] 4 14" xfId="11053" xr:uid="{00000000-0005-0000-0000-000074000000}"/>
    <cellStyle name="Millares [0] 4 15" xfId="12194" xr:uid="{65A7918B-B062-4708-8936-DC390942B440}"/>
    <cellStyle name="Millares [0] 4 2" xfId="133" xr:uid="{00000000-0005-0000-0000-000074000000}"/>
    <cellStyle name="Millares [0] 4 2 10" xfId="6692" xr:uid="{00000000-0005-0000-0000-000074000000}"/>
    <cellStyle name="Millares [0] 4 2 11" xfId="8627" xr:uid="{21905144-65AB-4A83-A79A-EC5AD9E402E1}"/>
    <cellStyle name="Millares [0] 4 2 12" xfId="10625" xr:uid="{00000000-0005-0000-0000-000074000000}"/>
    <cellStyle name="Millares [0] 4 2 13" xfId="11105" xr:uid="{00000000-0005-0000-0000-000074000000}"/>
    <cellStyle name="Millares [0] 4 2 14" xfId="12246" xr:uid="{88EBEA3A-8C49-4471-832E-4F6B2E9A91C8}"/>
    <cellStyle name="Millares [0] 4 2 2" xfId="351" xr:uid="{00000000-0005-0000-0000-000074000000}"/>
    <cellStyle name="Millares [0] 4 2 2 10" xfId="10803" xr:uid="{00000000-0005-0000-0000-000074000000}"/>
    <cellStyle name="Millares [0] 4 2 2 11" xfId="11283" xr:uid="{00000000-0005-0000-0000-000074000000}"/>
    <cellStyle name="Millares [0] 4 2 2 12" xfId="12424" xr:uid="{C02AC282-D4F1-4B30-AC37-22FB7F13015E}"/>
    <cellStyle name="Millares [0] 4 2 2 2" xfId="1547" xr:uid="{00000000-0005-0000-0000-000074000000}"/>
    <cellStyle name="Millares [0] 4 2 2 2 2" xfId="3471" xr:uid="{00000000-0005-0000-0000-000074000000}"/>
    <cellStyle name="Millares [0] 4 2 2 2 3" xfId="5423" xr:uid="{00000000-0005-0000-0000-000074000000}"/>
    <cellStyle name="Millares [0] 4 2 2 2 4" xfId="7353" xr:uid="{00000000-0005-0000-0000-000074000000}"/>
    <cellStyle name="Millares [0] 4 2 2 2 5" xfId="9363" xr:uid="{00000000-0005-0000-0000-000074000000}"/>
    <cellStyle name="Millares [0] 4 2 2 2 6" xfId="12774" xr:uid="{2E460191-B26A-4483-9C53-54DB16EA681E}"/>
    <cellStyle name="Millares [0] 4 2 2 3" xfId="2027" xr:uid="{00000000-0005-0000-0000-000074000000}"/>
    <cellStyle name="Millares [0] 4 2 2 3 2" xfId="3951" xr:uid="{00000000-0005-0000-0000-000074000000}"/>
    <cellStyle name="Millares [0] 4 2 2 3 3" xfId="5903" xr:uid="{00000000-0005-0000-0000-000074000000}"/>
    <cellStyle name="Millares [0] 4 2 2 3 4" xfId="7833" xr:uid="{00000000-0005-0000-0000-000074000000}"/>
    <cellStyle name="Millares [0] 4 2 2 3 5" xfId="9841" xr:uid="{00000000-0005-0000-0000-000074000000}"/>
    <cellStyle name="Millares [0] 4 2 2 4" xfId="2509" xr:uid="{00000000-0005-0000-0000-000074000000}"/>
    <cellStyle name="Millares [0] 4 2 2 4 2" xfId="4430" xr:uid="{00000000-0005-0000-0000-000074000000}"/>
    <cellStyle name="Millares [0] 4 2 2 4 3" xfId="6386" xr:uid="{00000000-0005-0000-0000-000074000000}"/>
    <cellStyle name="Millares [0] 4 2 2 4 4" xfId="8312" xr:uid="{00000000-0005-0000-0000-000074000000}"/>
    <cellStyle name="Millares [0] 4 2 2 4 5" xfId="10318" xr:uid="{00000000-0005-0000-0000-000074000000}"/>
    <cellStyle name="Millares [0] 4 2 2 5" xfId="1067" xr:uid="{00000000-0005-0000-0000-000074000000}"/>
    <cellStyle name="Millares [0] 4 2 2 6" xfId="2991" xr:uid="{00000000-0005-0000-0000-000074000000}"/>
    <cellStyle name="Millares [0] 4 2 2 7" xfId="4929" xr:uid="{00000000-0005-0000-0000-000074000000}"/>
    <cellStyle name="Millares [0] 4 2 2 8" xfId="6870" xr:uid="{00000000-0005-0000-0000-000074000000}"/>
    <cellStyle name="Millares [0] 4 2 2 9" xfId="8669" xr:uid="{1A5BAC7A-0C59-4205-B9F1-73257DA73FB9}"/>
    <cellStyle name="Millares [0] 4 2 3" xfId="603" xr:uid="{00000000-0005-0000-0000-000013000000}"/>
    <cellStyle name="Millares [0] 4 2 3 10" xfId="10933" xr:uid="{00000000-0005-0000-0000-000013000000}"/>
    <cellStyle name="Millares [0] 4 2 3 11" xfId="11413" xr:uid="{00000000-0005-0000-0000-000013000000}"/>
    <cellStyle name="Millares [0] 4 2 3 12" xfId="12556" xr:uid="{909983D2-599B-4E28-BCF5-82CC42328542}"/>
    <cellStyle name="Millares [0] 4 2 3 2" xfId="1677" xr:uid="{00000000-0005-0000-0000-000013000000}"/>
    <cellStyle name="Millares [0] 4 2 3 2 2" xfId="3601" xr:uid="{00000000-0005-0000-0000-000013000000}"/>
    <cellStyle name="Millares [0] 4 2 3 2 3" xfId="5553" xr:uid="{00000000-0005-0000-0000-000013000000}"/>
    <cellStyle name="Millares [0] 4 2 3 2 4" xfId="7483" xr:uid="{00000000-0005-0000-0000-000013000000}"/>
    <cellStyle name="Millares [0] 4 2 3 2 5" xfId="9493" xr:uid="{00000000-0005-0000-0000-000013000000}"/>
    <cellStyle name="Millares [0] 4 2 3 3" xfId="2157" xr:uid="{00000000-0005-0000-0000-000013000000}"/>
    <cellStyle name="Millares [0] 4 2 3 3 2" xfId="4081" xr:uid="{00000000-0005-0000-0000-000013000000}"/>
    <cellStyle name="Millares [0] 4 2 3 3 3" xfId="6033" xr:uid="{00000000-0005-0000-0000-000013000000}"/>
    <cellStyle name="Millares [0] 4 2 3 3 4" xfId="7963" xr:uid="{00000000-0005-0000-0000-000013000000}"/>
    <cellStyle name="Millares [0] 4 2 3 3 5" xfId="9971" xr:uid="{00000000-0005-0000-0000-000013000000}"/>
    <cellStyle name="Millares [0] 4 2 3 4" xfId="2640" xr:uid="{00000000-0005-0000-0000-000013000000}"/>
    <cellStyle name="Millares [0] 4 2 3 4 2" xfId="4561" xr:uid="{00000000-0005-0000-0000-000013000000}"/>
    <cellStyle name="Millares [0] 4 2 3 4 3" xfId="6517" xr:uid="{00000000-0005-0000-0000-000013000000}"/>
    <cellStyle name="Millares [0] 4 2 3 4 4" xfId="8443" xr:uid="{00000000-0005-0000-0000-000013000000}"/>
    <cellStyle name="Millares [0] 4 2 3 4 5" xfId="10449" xr:uid="{00000000-0005-0000-0000-000013000000}"/>
    <cellStyle name="Millares [0] 4 2 3 5" xfId="1198" xr:uid="{00000000-0005-0000-0000-000013000000}"/>
    <cellStyle name="Millares [0] 4 2 3 6" xfId="3122" xr:uid="{00000000-0005-0000-0000-000013000000}"/>
    <cellStyle name="Millares [0] 4 2 3 7" xfId="5066" xr:uid="{00000000-0005-0000-0000-000013000000}"/>
    <cellStyle name="Millares [0] 4 2 3 8" xfId="7003" xr:uid="{00000000-0005-0000-0000-000013000000}"/>
    <cellStyle name="Millares [0] 4 2 3 9" xfId="9020" xr:uid="{00000000-0005-0000-0000-000013000000}"/>
    <cellStyle name="Millares [0] 4 2 4" xfId="1369" xr:uid="{00000000-0005-0000-0000-000074000000}"/>
    <cellStyle name="Millares [0] 4 2 4 2" xfId="3293" xr:uid="{00000000-0005-0000-0000-000074000000}"/>
    <cellStyle name="Millares [0] 4 2 4 3" xfId="5245" xr:uid="{00000000-0005-0000-0000-000074000000}"/>
    <cellStyle name="Millares [0] 4 2 4 4" xfId="7175" xr:uid="{00000000-0005-0000-0000-000074000000}"/>
    <cellStyle name="Millares [0] 4 2 4 5" xfId="9185" xr:uid="{00000000-0005-0000-0000-000074000000}"/>
    <cellStyle name="Millares [0] 4 2 4 6" xfId="12732" xr:uid="{E1CB3220-50D3-4AF9-B9FD-7AEB1193BDC9}"/>
    <cellStyle name="Millares [0] 4 2 5" xfId="1849" xr:uid="{00000000-0005-0000-0000-000074000000}"/>
    <cellStyle name="Millares [0] 4 2 5 2" xfId="3773" xr:uid="{00000000-0005-0000-0000-000074000000}"/>
    <cellStyle name="Millares [0] 4 2 5 3" xfId="5725" xr:uid="{00000000-0005-0000-0000-000074000000}"/>
    <cellStyle name="Millares [0] 4 2 5 4" xfId="7655" xr:uid="{00000000-0005-0000-0000-000074000000}"/>
    <cellStyle name="Millares [0] 4 2 5 5" xfId="9663" xr:uid="{00000000-0005-0000-0000-000074000000}"/>
    <cellStyle name="Millares [0] 4 2 6" xfId="2331" xr:uid="{00000000-0005-0000-0000-000074000000}"/>
    <cellStyle name="Millares [0] 4 2 6 2" xfId="4252" xr:uid="{00000000-0005-0000-0000-000074000000}"/>
    <cellStyle name="Millares [0] 4 2 6 3" xfId="6208" xr:uid="{00000000-0005-0000-0000-000074000000}"/>
    <cellStyle name="Millares [0] 4 2 6 4" xfId="8134" xr:uid="{00000000-0005-0000-0000-000074000000}"/>
    <cellStyle name="Millares [0] 4 2 6 5" xfId="10140" xr:uid="{00000000-0005-0000-0000-000074000000}"/>
    <cellStyle name="Millares [0] 4 2 7" xfId="889" xr:uid="{00000000-0005-0000-0000-000074000000}"/>
    <cellStyle name="Millares [0] 4 2 8" xfId="2813" xr:uid="{00000000-0005-0000-0000-000074000000}"/>
    <cellStyle name="Millares [0] 4 2 9" xfId="4746" xr:uid="{00000000-0005-0000-0000-000074000000}"/>
    <cellStyle name="Millares [0] 4 3" xfId="299" xr:uid="{00000000-0005-0000-0000-000074000000}"/>
    <cellStyle name="Millares [0] 4 3 10" xfId="8635" xr:uid="{8942A496-0975-4231-81D0-A6CEC66E5C0E}"/>
    <cellStyle name="Millares [0] 4 3 11" xfId="10751" xr:uid="{00000000-0005-0000-0000-000074000000}"/>
    <cellStyle name="Millares [0] 4 3 12" xfId="11231" xr:uid="{00000000-0005-0000-0000-000074000000}"/>
    <cellStyle name="Millares [0] 4 3 13" xfId="12372" xr:uid="{888FB90F-CB3A-44C7-9799-983047BAB366}"/>
    <cellStyle name="Millares [0] 4 3 2" xfId="709" xr:uid="{62E62FAF-4FE1-4ACC-A32B-DAC22B8221C3}"/>
    <cellStyle name="Millares [0] 4 3 2 10" xfId="10977" xr:uid="{62E62FAF-4FE1-4ACC-A32B-DAC22B8221C3}"/>
    <cellStyle name="Millares [0] 4 3 2 11" xfId="11457" xr:uid="{62E62FAF-4FE1-4ACC-A32B-DAC22B8221C3}"/>
    <cellStyle name="Millares [0] 4 3 2 12" xfId="12601" xr:uid="{88A52F8A-371A-41BF-8748-1040FAD0957F}"/>
    <cellStyle name="Millares [0] 4 3 2 2" xfId="1721" xr:uid="{62E62FAF-4FE1-4ACC-A32B-DAC22B8221C3}"/>
    <cellStyle name="Millares [0] 4 3 2 2 2" xfId="3645" xr:uid="{62E62FAF-4FE1-4ACC-A32B-DAC22B8221C3}"/>
    <cellStyle name="Millares [0] 4 3 2 2 3" xfId="5597" xr:uid="{62E62FAF-4FE1-4ACC-A32B-DAC22B8221C3}"/>
    <cellStyle name="Millares [0] 4 3 2 2 4" xfId="7527" xr:uid="{62E62FAF-4FE1-4ACC-A32B-DAC22B8221C3}"/>
    <cellStyle name="Millares [0] 4 3 2 2 5" xfId="9535" xr:uid="{62E62FAF-4FE1-4ACC-A32B-DAC22B8221C3}"/>
    <cellStyle name="Millares [0] 4 3 2 3" xfId="2201" xr:uid="{62E62FAF-4FE1-4ACC-A32B-DAC22B8221C3}"/>
    <cellStyle name="Millares [0] 4 3 2 3 2" xfId="4125" xr:uid="{62E62FAF-4FE1-4ACC-A32B-DAC22B8221C3}"/>
    <cellStyle name="Millares [0] 4 3 2 3 3" xfId="6077" xr:uid="{62E62FAF-4FE1-4ACC-A32B-DAC22B8221C3}"/>
    <cellStyle name="Millares [0] 4 3 2 3 4" xfId="8007" xr:uid="{62E62FAF-4FE1-4ACC-A32B-DAC22B8221C3}"/>
    <cellStyle name="Millares [0] 4 3 2 3 5" xfId="10013" xr:uid="{62E62FAF-4FE1-4ACC-A32B-DAC22B8221C3}"/>
    <cellStyle name="Millares [0] 4 3 2 4" xfId="2684" xr:uid="{62E62FAF-4FE1-4ACC-A32B-DAC22B8221C3}"/>
    <cellStyle name="Millares [0] 4 3 2 4 2" xfId="4605" xr:uid="{62E62FAF-4FE1-4ACC-A32B-DAC22B8221C3}"/>
    <cellStyle name="Millares [0] 4 3 2 4 3" xfId="6561" xr:uid="{62E62FAF-4FE1-4ACC-A32B-DAC22B8221C3}"/>
    <cellStyle name="Millares [0] 4 3 2 4 4" xfId="8487" xr:uid="{62E62FAF-4FE1-4ACC-A32B-DAC22B8221C3}"/>
    <cellStyle name="Millares [0] 4 3 2 4 5" xfId="10492" xr:uid="{62E62FAF-4FE1-4ACC-A32B-DAC22B8221C3}"/>
    <cellStyle name="Millares [0] 4 3 2 5" xfId="1242" xr:uid="{62E62FAF-4FE1-4ACC-A32B-DAC22B8221C3}"/>
    <cellStyle name="Millares [0] 4 3 2 6" xfId="3166" xr:uid="{62E62FAF-4FE1-4ACC-A32B-DAC22B8221C3}"/>
    <cellStyle name="Millares [0] 4 3 2 7" xfId="5113" xr:uid="{62E62FAF-4FE1-4ACC-A32B-DAC22B8221C3}"/>
    <cellStyle name="Millares [0] 4 3 2 8" xfId="7048" xr:uid="{62E62FAF-4FE1-4ACC-A32B-DAC22B8221C3}"/>
    <cellStyle name="Millares [0] 4 3 2 9" xfId="9060" xr:uid="{62E62FAF-4FE1-4ACC-A32B-DAC22B8221C3}"/>
    <cellStyle name="Millares [0] 4 3 3" xfId="1495" xr:uid="{00000000-0005-0000-0000-000074000000}"/>
    <cellStyle name="Millares [0] 4 3 3 2" xfId="3419" xr:uid="{00000000-0005-0000-0000-000074000000}"/>
    <cellStyle name="Millares [0] 4 3 3 3" xfId="5371" xr:uid="{00000000-0005-0000-0000-000074000000}"/>
    <cellStyle name="Millares [0] 4 3 3 4" xfId="7301" xr:uid="{00000000-0005-0000-0000-000074000000}"/>
    <cellStyle name="Millares [0] 4 3 3 5" xfId="9311" xr:uid="{00000000-0005-0000-0000-000074000000}"/>
    <cellStyle name="Millares [0] 4 3 3 6" xfId="12740" xr:uid="{659AA773-1B5D-4E3B-94D8-22445A60C772}"/>
    <cellStyle name="Millares [0] 4 3 4" xfId="1975" xr:uid="{00000000-0005-0000-0000-000074000000}"/>
    <cellStyle name="Millares [0] 4 3 4 2" xfId="3899" xr:uid="{00000000-0005-0000-0000-000074000000}"/>
    <cellStyle name="Millares [0] 4 3 4 3" xfId="5851" xr:uid="{00000000-0005-0000-0000-000074000000}"/>
    <cellStyle name="Millares [0] 4 3 4 4" xfId="7781" xr:uid="{00000000-0005-0000-0000-000074000000}"/>
    <cellStyle name="Millares [0] 4 3 4 5" xfId="9789" xr:uid="{00000000-0005-0000-0000-000074000000}"/>
    <cellStyle name="Millares [0] 4 3 5" xfId="2457" xr:uid="{00000000-0005-0000-0000-000074000000}"/>
    <cellStyle name="Millares [0] 4 3 5 2" xfId="4378" xr:uid="{00000000-0005-0000-0000-000074000000}"/>
    <cellStyle name="Millares [0] 4 3 5 3" xfId="6334" xr:uid="{00000000-0005-0000-0000-000074000000}"/>
    <cellStyle name="Millares [0] 4 3 5 4" xfId="8260" xr:uid="{00000000-0005-0000-0000-000074000000}"/>
    <cellStyle name="Millares [0] 4 3 5 5" xfId="10266" xr:uid="{00000000-0005-0000-0000-000074000000}"/>
    <cellStyle name="Millares [0] 4 3 6" xfId="1015" xr:uid="{00000000-0005-0000-0000-000074000000}"/>
    <cellStyle name="Millares [0] 4 3 7" xfId="2939" xr:uid="{00000000-0005-0000-0000-000074000000}"/>
    <cellStyle name="Millares [0] 4 3 8" xfId="4877" xr:uid="{00000000-0005-0000-0000-000074000000}"/>
    <cellStyle name="Millares [0] 4 3 9" xfId="6818" xr:uid="{00000000-0005-0000-0000-000074000000}"/>
    <cellStyle name="Millares [0] 4 4" xfId="499" xr:uid="{00000000-0005-0000-0000-000012000000}"/>
    <cellStyle name="Millares [0] 4 4 10" xfId="10909" xr:uid="{00000000-0005-0000-0000-000012000000}"/>
    <cellStyle name="Millares [0] 4 4 11" xfId="11389" xr:uid="{00000000-0005-0000-0000-000012000000}"/>
    <cellStyle name="Millares [0] 4 4 12" xfId="12532" xr:uid="{33F7B7D2-28D9-47A3-B135-EF68D0E17ADB}"/>
    <cellStyle name="Millares [0] 4 4 2" xfId="1653" xr:uid="{00000000-0005-0000-0000-000012000000}"/>
    <cellStyle name="Millares [0] 4 4 2 2" xfId="3577" xr:uid="{00000000-0005-0000-0000-000012000000}"/>
    <cellStyle name="Millares [0] 4 4 2 3" xfId="5529" xr:uid="{00000000-0005-0000-0000-000012000000}"/>
    <cellStyle name="Millares [0] 4 4 2 4" xfId="7459" xr:uid="{00000000-0005-0000-0000-000012000000}"/>
    <cellStyle name="Millares [0] 4 4 2 5" xfId="9469" xr:uid="{00000000-0005-0000-0000-000012000000}"/>
    <cellStyle name="Millares [0] 4 4 3" xfId="2133" xr:uid="{00000000-0005-0000-0000-000012000000}"/>
    <cellStyle name="Millares [0] 4 4 3 2" xfId="4057" xr:uid="{00000000-0005-0000-0000-000012000000}"/>
    <cellStyle name="Millares [0] 4 4 3 3" xfId="6009" xr:uid="{00000000-0005-0000-0000-000012000000}"/>
    <cellStyle name="Millares [0] 4 4 3 4" xfId="7939" xr:uid="{00000000-0005-0000-0000-000012000000}"/>
    <cellStyle name="Millares [0] 4 4 3 5" xfId="9947" xr:uid="{00000000-0005-0000-0000-000012000000}"/>
    <cellStyle name="Millares [0] 4 4 4" xfId="2616" xr:uid="{00000000-0005-0000-0000-000012000000}"/>
    <cellStyle name="Millares [0] 4 4 4 2" xfId="4537" xr:uid="{00000000-0005-0000-0000-000012000000}"/>
    <cellStyle name="Millares [0] 4 4 4 3" xfId="6493" xr:uid="{00000000-0005-0000-0000-000012000000}"/>
    <cellStyle name="Millares [0] 4 4 4 4" xfId="8419" xr:uid="{00000000-0005-0000-0000-000012000000}"/>
    <cellStyle name="Millares [0] 4 4 4 5" xfId="10425" xr:uid="{00000000-0005-0000-0000-000012000000}"/>
    <cellStyle name="Millares [0] 4 4 5" xfId="1174" xr:uid="{00000000-0005-0000-0000-000012000000}"/>
    <cellStyle name="Millares [0] 4 4 6" xfId="3098" xr:uid="{00000000-0005-0000-0000-000012000000}"/>
    <cellStyle name="Millares [0] 4 4 7" xfId="5039" xr:uid="{00000000-0005-0000-0000-000012000000}"/>
    <cellStyle name="Millares [0] 4 4 8" xfId="6978" xr:uid="{00000000-0005-0000-0000-000012000000}"/>
    <cellStyle name="Millares [0] 4 4 9" xfId="8996" xr:uid="{00000000-0005-0000-0000-000012000000}"/>
    <cellStyle name="Millares [0] 4 5" xfId="1317" xr:uid="{00000000-0005-0000-0000-000074000000}"/>
    <cellStyle name="Millares [0] 4 5 2" xfId="3241" xr:uid="{00000000-0005-0000-0000-000074000000}"/>
    <cellStyle name="Millares [0] 4 5 3" xfId="5193" xr:uid="{00000000-0005-0000-0000-000074000000}"/>
    <cellStyle name="Millares [0] 4 5 4" xfId="7123" xr:uid="{00000000-0005-0000-0000-000074000000}"/>
    <cellStyle name="Millares [0] 4 5 5" xfId="9133" xr:uid="{00000000-0005-0000-0000-000074000000}"/>
    <cellStyle name="Millares [0] 4 5 6" xfId="12698" xr:uid="{26CA0B84-ED6A-4FDC-B5B2-EE2007DA8523}"/>
    <cellStyle name="Millares [0] 4 6" xfId="1797" xr:uid="{00000000-0005-0000-0000-000074000000}"/>
    <cellStyle name="Millares [0] 4 6 2" xfId="3721" xr:uid="{00000000-0005-0000-0000-000074000000}"/>
    <cellStyle name="Millares [0] 4 6 3" xfId="5673" xr:uid="{00000000-0005-0000-0000-000074000000}"/>
    <cellStyle name="Millares [0] 4 6 4" xfId="7603" xr:uid="{00000000-0005-0000-0000-000074000000}"/>
    <cellStyle name="Millares [0] 4 6 5" xfId="9611" xr:uid="{00000000-0005-0000-0000-000074000000}"/>
    <cellStyle name="Millares [0] 4 7" xfId="2279" xr:uid="{00000000-0005-0000-0000-000074000000}"/>
    <cellStyle name="Millares [0] 4 7 2" xfId="4200" xr:uid="{00000000-0005-0000-0000-000074000000}"/>
    <cellStyle name="Millares [0] 4 7 3" xfId="6156" xr:uid="{00000000-0005-0000-0000-000074000000}"/>
    <cellStyle name="Millares [0] 4 7 4" xfId="8082" xr:uid="{00000000-0005-0000-0000-000074000000}"/>
    <cellStyle name="Millares [0] 4 7 5" xfId="10088" xr:uid="{00000000-0005-0000-0000-000074000000}"/>
    <cellStyle name="Millares [0] 4 8" xfId="837" xr:uid="{00000000-0005-0000-0000-000074000000}"/>
    <cellStyle name="Millares [0] 4 9" xfId="2761" xr:uid="{00000000-0005-0000-0000-000074000000}"/>
    <cellStyle name="Millares [0] 5" xfId="131" xr:uid="{00000000-0005-0000-0000-000098000000}"/>
    <cellStyle name="Millares [0] 5 10" xfId="4744" xr:uid="{00000000-0005-0000-0000-000098000000}"/>
    <cellStyle name="Millares [0] 5 11" xfId="6690" xr:uid="{00000000-0005-0000-0000-000098000000}"/>
    <cellStyle name="Millares [0] 5 12" xfId="8592" xr:uid="{8EF7375A-25F3-4599-BB4D-F18D4219FAC1}"/>
    <cellStyle name="Millares [0] 5 13" xfId="8723" xr:uid="{00000000-0005-0000-0000-000098000000}"/>
    <cellStyle name="Millares [0] 5 14" xfId="10623" xr:uid="{00000000-0005-0000-0000-000098000000}"/>
    <cellStyle name="Millares [0] 5 15" xfId="11103" xr:uid="{00000000-0005-0000-0000-000098000000}"/>
    <cellStyle name="Millares [0] 5 16" xfId="12244" xr:uid="{2590834F-E645-4D10-8999-97E911AFB32F}"/>
    <cellStyle name="Millares [0] 5 2" xfId="349" xr:uid="{00000000-0005-0000-0000-000098000000}"/>
    <cellStyle name="Millares [0] 5 2 10" xfId="6868" xr:uid="{00000000-0005-0000-0000-000098000000}"/>
    <cellStyle name="Millares [0] 5 2 11" xfId="6981" xr:uid="{E20B96E2-62CA-4189-9040-2E8F0860C2D9}"/>
    <cellStyle name="Millares [0] 5 2 12" xfId="8639" xr:uid="{E20B96E2-62CA-4189-9040-2E8F0860C2D9}"/>
    <cellStyle name="Millares [0] 5 2 13" xfId="8891" xr:uid="{00000000-0005-0000-0000-000098000000}"/>
    <cellStyle name="Millares [0] 5 2 14" xfId="10801" xr:uid="{00000000-0005-0000-0000-000098000000}"/>
    <cellStyle name="Millares [0] 5 2 15" xfId="11281" xr:uid="{00000000-0005-0000-0000-000098000000}"/>
    <cellStyle name="Millares [0] 5 2 16" xfId="12422" xr:uid="{75802FC0-9E8E-4886-859D-AD2BEEC0D8D2}"/>
    <cellStyle name="Millares [0] 5 2 2" xfId="765" xr:uid="{4C6305AA-17FA-4E39-8B87-CFA2B4C03C66}"/>
    <cellStyle name="Millares [0] 5 2 2 10" xfId="11001" xr:uid="{4C6305AA-17FA-4E39-8B87-CFA2B4C03C66}"/>
    <cellStyle name="Millares [0] 5 2 2 11" xfId="11481" xr:uid="{4C6305AA-17FA-4E39-8B87-CFA2B4C03C66}"/>
    <cellStyle name="Millares [0] 5 2 2 12" xfId="12625" xr:uid="{D819D1E5-9393-40C2-A66A-3F83733B186D}"/>
    <cellStyle name="Millares [0] 5 2 2 2" xfId="1745" xr:uid="{4C6305AA-17FA-4E39-8B87-CFA2B4C03C66}"/>
    <cellStyle name="Millares [0] 5 2 2 2 2" xfId="3669" xr:uid="{4C6305AA-17FA-4E39-8B87-CFA2B4C03C66}"/>
    <cellStyle name="Millares [0] 5 2 2 2 3" xfId="5621" xr:uid="{4C6305AA-17FA-4E39-8B87-CFA2B4C03C66}"/>
    <cellStyle name="Millares [0] 5 2 2 2 4" xfId="7551" xr:uid="{4C6305AA-17FA-4E39-8B87-CFA2B4C03C66}"/>
    <cellStyle name="Millares [0] 5 2 2 2 5" xfId="9559" xr:uid="{4C6305AA-17FA-4E39-8B87-CFA2B4C03C66}"/>
    <cellStyle name="Millares [0] 5 2 2 3" xfId="2225" xr:uid="{4C6305AA-17FA-4E39-8B87-CFA2B4C03C66}"/>
    <cellStyle name="Millares [0] 5 2 2 3 2" xfId="4149" xr:uid="{4C6305AA-17FA-4E39-8B87-CFA2B4C03C66}"/>
    <cellStyle name="Millares [0] 5 2 2 3 3" xfId="6101" xr:uid="{4C6305AA-17FA-4E39-8B87-CFA2B4C03C66}"/>
    <cellStyle name="Millares [0] 5 2 2 3 4" xfId="8031" xr:uid="{4C6305AA-17FA-4E39-8B87-CFA2B4C03C66}"/>
    <cellStyle name="Millares [0] 5 2 2 3 5" xfId="10037" xr:uid="{4C6305AA-17FA-4E39-8B87-CFA2B4C03C66}"/>
    <cellStyle name="Millares [0] 5 2 2 4" xfId="2708" xr:uid="{4C6305AA-17FA-4E39-8B87-CFA2B4C03C66}"/>
    <cellStyle name="Millares [0] 5 2 2 4 2" xfId="4629" xr:uid="{4C6305AA-17FA-4E39-8B87-CFA2B4C03C66}"/>
    <cellStyle name="Millares [0] 5 2 2 4 3" xfId="6585" xr:uid="{4C6305AA-17FA-4E39-8B87-CFA2B4C03C66}"/>
    <cellStyle name="Millares [0] 5 2 2 4 4" xfId="8511" xr:uid="{4C6305AA-17FA-4E39-8B87-CFA2B4C03C66}"/>
    <cellStyle name="Millares [0] 5 2 2 4 5" xfId="10516" xr:uid="{4C6305AA-17FA-4E39-8B87-CFA2B4C03C66}"/>
    <cellStyle name="Millares [0] 5 2 2 5" xfId="1266" xr:uid="{4C6305AA-17FA-4E39-8B87-CFA2B4C03C66}"/>
    <cellStyle name="Millares [0] 5 2 2 6" xfId="3190" xr:uid="{4C6305AA-17FA-4E39-8B87-CFA2B4C03C66}"/>
    <cellStyle name="Millares [0] 5 2 2 7" xfId="5141" xr:uid="{4C6305AA-17FA-4E39-8B87-CFA2B4C03C66}"/>
    <cellStyle name="Millares [0] 5 2 2 8" xfId="7072" xr:uid="{4C6305AA-17FA-4E39-8B87-CFA2B4C03C66}"/>
    <cellStyle name="Millares [0] 5 2 2 9" xfId="9084" xr:uid="{4C6305AA-17FA-4E39-8B87-CFA2B4C03C66}"/>
    <cellStyle name="Millares [0] 5 2 3" xfId="1545" xr:uid="{00000000-0005-0000-0000-000098000000}"/>
    <cellStyle name="Millares [0] 5 2 3 2" xfId="3469" xr:uid="{00000000-0005-0000-0000-000098000000}"/>
    <cellStyle name="Millares [0] 5 2 3 3" xfId="5421" xr:uid="{00000000-0005-0000-0000-000098000000}"/>
    <cellStyle name="Millares [0] 5 2 3 4" xfId="7351" xr:uid="{00000000-0005-0000-0000-000098000000}"/>
    <cellStyle name="Millares [0] 5 2 3 5" xfId="9361" xr:uid="{00000000-0005-0000-0000-000098000000}"/>
    <cellStyle name="Millares [0] 5 2 3 6" xfId="12744" xr:uid="{C93AF11A-192E-421A-86AC-4B2FDEB719AA}"/>
    <cellStyle name="Millares [0] 5 2 4" xfId="2025" xr:uid="{00000000-0005-0000-0000-000098000000}"/>
    <cellStyle name="Millares [0] 5 2 4 2" xfId="3949" xr:uid="{00000000-0005-0000-0000-000098000000}"/>
    <cellStyle name="Millares [0] 5 2 4 3" xfId="5901" xr:uid="{00000000-0005-0000-0000-000098000000}"/>
    <cellStyle name="Millares [0] 5 2 4 4" xfId="7831" xr:uid="{00000000-0005-0000-0000-000098000000}"/>
    <cellStyle name="Millares [0] 5 2 4 5" xfId="9839" xr:uid="{00000000-0005-0000-0000-000098000000}"/>
    <cellStyle name="Millares [0] 5 2 5" xfId="2507" xr:uid="{00000000-0005-0000-0000-000098000000}"/>
    <cellStyle name="Millares [0] 5 2 5 2" xfId="4428" xr:uid="{00000000-0005-0000-0000-000098000000}"/>
    <cellStyle name="Millares [0] 5 2 5 3" xfId="6384" xr:uid="{00000000-0005-0000-0000-000098000000}"/>
    <cellStyle name="Millares [0] 5 2 5 4" xfId="8310" xr:uid="{00000000-0005-0000-0000-000098000000}"/>
    <cellStyle name="Millares [0] 5 2 5 5" xfId="10316" xr:uid="{00000000-0005-0000-0000-000098000000}"/>
    <cellStyle name="Millares [0] 5 2 6" xfId="1065" xr:uid="{00000000-0005-0000-0000-000098000000}"/>
    <cellStyle name="Millares [0] 5 2 7" xfId="2989" xr:uid="{00000000-0005-0000-0000-000098000000}"/>
    <cellStyle name="Millares [0] 5 2 8" xfId="4927" xr:uid="{00000000-0005-0000-0000-000098000000}"/>
    <cellStyle name="Millares [0] 5 2 9" xfId="4781" xr:uid="{E20B96E2-62CA-4189-9040-2E8F0860C2D9}"/>
    <cellStyle name="Millares [0] 5 3" xfId="587" xr:uid="{00000000-0005-0000-0000-000014000000}"/>
    <cellStyle name="Millares [0] 5 3 10" xfId="10923" xr:uid="{00000000-0005-0000-0000-000014000000}"/>
    <cellStyle name="Millares [0] 5 3 11" xfId="11403" xr:uid="{00000000-0005-0000-0000-000014000000}"/>
    <cellStyle name="Millares [0] 5 3 12" xfId="12546" xr:uid="{E81EA351-C2BA-424E-8134-6AC752A9FA56}"/>
    <cellStyle name="Millares [0] 5 3 2" xfId="1667" xr:uid="{00000000-0005-0000-0000-000014000000}"/>
    <cellStyle name="Millares [0] 5 3 2 2" xfId="3591" xr:uid="{00000000-0005-0000-0000-000014000000}"/>
    <cellStyle name="Millares [0] 5 3 2 3" xfId="5543" xr:uid="{00000000-0005-0000-0000-000014000000}"/>
    <cellStyle name="Millares [0] 5 3 2 4" xfId="7473" xr:uid="{00000000-0005-0000-0000-000014000000}"/>
    <cellStyle name="Millares [0] 5 3 2 5" xfId="9483" xr:uid="{00000000-0005-0000-0000-000014000000}"/>
    <cellStyle name="Millares [0] 5 3 3" xfId="2147" xr:uid="{00000000-0005-0000-0000-000014000000}"/>
    <cellStyle name="Millares [0] 5 3 3 2" xfId="4071" xr:uid="{00000000-0005-0000-0000-000014000000}"/>
    <cellStyle name="Millares [0] 5 3 3 3" xfId="6023" xr:uid="{00000000-0005-0000-0000-000014000000}"/>
    <cellStyle name="Millares [0] 5 3 3 4" xfId="7953" xr:uid="{00000000-0005-0000-0000-000014000000}"/>
    <cellStyle name="Millares [0] 5 3 3 5" xfId="9961" xr:uid="{00000000-0005-0000-0000-000014000000}"/>
    <cellStyle name="Millares [0] 5 3 4" xfId="2630" xr:uid="{00000000-0005-0000-0000-000014000000}"/>
    <cellStyle name="Millares [0] 5 3 4 2" xfId="4551" xr:uid="{00000000-0005-0000-0000-000014000000}"/>
    <cellStyle name="Millares [0] 5 3 4 3" xfId="6507" xr:uid="{00000000-0005-0000-0000-000014000000}"/>
    <cellStyle name="Millares [0] 5 3 4 4" xfId="8433" xr:uid="{00000000-0005-0000-0000-000014000000}"/>
    <cellStyle name="Millares [0] 5 3 4 5" xfId="10439" xr:uid="{00000000-0005-0000-0000-000014000000}"/>
    <cellStyle name="Millares [0] 5 3 5" xfId="1188" xr:uid="{00000000-0005-0000-0000-000014000000}"/>
    <cellStyle name="Millares [0] 5 3 6" xfId="3112" xr:uid="{00000000-0005-0000-0000-000014000000}"/>
    <cellStyle name="Millares [0] 5 3 7" xfId="5055" xr:uid="{00000000-0005-0000-0000-000014000000}"/>
    <cellStyle name="Millares [0] 5 3 8" xfId="6993" xr:uid="{00000000-0005-0000-0000-000014000000}"/>
    <cellStyle name="Millares [0] 5 3 9" xfId="9010" xr:uid="{00000000-0005-0000-0000-000014000000}"/>
    <cellStyle name="Millares [0] 5 4" xfId="743" xr:uid="{8EF7375A-25F3-4599-BB4D-F18D4219FAC1}"/>
    <cellStyle name="Millares [0] 5 4 10" xfId="10986" xr:uid="{8EF7375A-25F3-4599-BB4D-F18D4219FAC1}"/>
    <cellStyle name="Millares [0] 5 4 11" xfId="11466" xr:uid="{8EF7375A-25F3-4599-BB4D-F18D4219FAC1}"/>
    <cellStyle name="Millares [0] 5 4 12" xfId="12610" xr:uid="{81A0A301-0C52-4D80-8B6F-0079FB06DF23}"/>
    <cellStyle name="Millares [0] 5 4 2" xfId="1730" xr:uid="{8EF7375A-25F3-4599-BB4D-F18D4219FAC1}"/>
    <cellStyle name="Millares [0] 5 4 2 2" xfId="3654" xr:uid="{8EF7375A-25F3-4599-BB4D-F18D4219FAC1}"/>
    <cellStyle name="Millares [0] 5 4 2 3" xfId="5606" xr:uid="{8EF7375A-25F3-4599-BB4D-F18D4219FAC1}"/>
    <cellStyle name="Millares [0] 5 4 2 4" xfId="7536" xr:uid="{8EF7375A-25F3-4599-BB4D-F18D4219FAC1}"/>
    <cellStyle name="Millares [0] 5 4 2 5" xfId="9544" xr:uid="{8EF7375A-25F3-4599-BB4D-F18D4219FAC1}"/>
    <cellStyle name="Millares [0] 5 4 3" xfId="2210" xr:uid="{8EF7375A-25F3-4599-BB4D-F18D4219FAC1}"/>
    <cellStyle name="Millares [0] 5 4 3 2" xfId="4134" xr:uid="{8EF7375A-25F3-4599-BB4D-F18D4219FAC1}"/>
    <cellStyle name="Millares [0] 5 4 3 3" xfId="6086" xr:uid="{8EF7375A-25F3-4599-BB4D-F18D4219FAC1}"/>
    <cellStyle name="Millares [0] 5 4 3 4" xfId="8016" xr:uid="{8EF7375A-25F3-4599-BB4D-F18D4219FAC1}"/>
    <cellStyle name="Millares [0] 5 4 3 5" xfId="10022" xr:uid="{8EF7375A-25F3-4599-BB4D-F18D4219FAC1}"/>
    <cellStyle name="Millares [0] 5 4 4" xfId="2693" xr:uid="{8EF7375A-25F3-4599-BB4D-F18D4219FAC1}"/>
    <cellStyle name="Millares [0] 5 4 4 2" xfId="4614" xr:uid="{8EF7375A-25F3-4599-BB4D-F18D4219FAC1}"/>
    <cellStyle name="Millares [0] 5 4 4 3" xfId="6570" xr:uid="{8EF7375A-25F3-4599-BB4D-F18D4219FAC1}"/>
    <cellStyle name="Millares [0] 5 4 4 4" xfId="8496" xr:uid="{8EF7375A-25F3-4599-BB4D-F18D4219FAC1}"/>
    <cellStyle name="Millares [0] 5 4 4 5" xfId="10501" xr:uid="{8EF7375A-25F3-4599-BB4D-F18D4219FAC1}"/>
    <cellStyle name="Millares [0] 5 4 5" xfId="1251" xr:uid="{8EF7375A-25F3-4599-BB4D-F18D4219FAC1}"/>
    <cellStyle name="Millares [0] 5 4 6" xfId="3175" xr:uid="{8EF7375A-25F3-4599-BB4D-F18D4219FAC1}"/>
    <cellStyle name="Millares [0] 5 4 7" xfId="5124" xr:uid="{8EF7375A-25F3-4599-BB4D-F18D4219FAC1}"/>
    <cellStyle name="Millares [0] 5 4 8" xfId="7057" xr:uid="{8EF7375A-25F3-4599-BB4D-F18D4219FAC1}"/>
    <cellStyle name="Millares [0] 5 4 9" xfId="9069" xr:uid="{8EF7375A-25F3-4599-BB4D-F18D4219FAC1}"/>
    <cellStyle name="Millares [0] 5 5" xfId="1367" xr:uid="{00000000-0005-0000-0000-000098000000}"/>
    <cellStyle name="Millares [0] 5 5 2" xfId="3291" xr:uid="{00000000-0005-0000-0000-000098000000}"/>
    <cellStyle name="Millares [0] 5 5 3" xfId="5243" xr:uid="{00000000-0005-0000-0000-000098000000}"/>
    <cellStyle name="Millares [0] 5 5 4" xfId="7173" xr:uid="{00000000-0005-0000-0000-000098000000}"/>
    <cellStyle name="Millares [0] 5 5 5" xfId="9183" xr:uid="{00000000-0005-0000-0000-000098000000}"/>
    <cellStyle name="Millares [0] 5 5 6" xfId="12702" xr:uid="{FE1DE877-DF96-44B9-8BAB-E9086854D60C}"/>
    <cellStyle name="Millares [0] 5 6" xfId="1847" xr:uid="{00000000-0005-0000-0000-000098000000}"/>
    <cellStyle name="Millares [0] 5 6 2" xfId="3771" xr:uid="{00000000-0005-0000-0000-000098000000}"/>
    <cellStyle name="Millares [0] 5 6 3" xfId="5723" xr:uid="{00000000-0005-0000-0000-000098000000}"/>
    <cellStyle name="Millares [0] 5 6 4" xfId="7653" xr:uid="{00000000-0005-0000-0000-000098000000}"/>
    <cellStyle name="Millares [0] 5 6 5" xfId="9661" xr:uid="{00000000-0005-0000-0000-000098000000}"/>
    <cellStyle name="Millares [0] 5 7" xfId="2329" xr:uid="{00000000-0005-0000-0000-000098000000}"/>
    <cellStyle name="Millares [0] 5 7 2" xfId="4250" xr:uid="{00000000-0005-0000-0000-000098000000}"/>
    <cellStyle name="Millares [0] 5 7 3" xfId="6206" xr:uid="{00000000-0005-0000-0000-000098000000}"/>
    <cellStyle name="Millares [0] 5 7 4" xfId="8132" xr:uid="{00000000-0005-0000-0000-000098000000}"/>
    <cellStyle name="Millares [0] 5 7 5" xfId="10138" xr:uid="{00000000-0005-0000-0000-000098000000}"/>
    <cellStyle name="Millares [0] 5 8" xfId="887" xr:uid="{00000000-0005-0000-0000-000098000000}"/>
    <cellStyle name="Millares [0] 5 9" xfId="2811" xr:uid="{00000000-0005-0000-0000-000098000000}"/>
    <cellStyle name="Millares [0] 6" xfId="158" xr:uid="{00000000-0005-0000-0000-0000CB000000}"/>
    <cellStyle name="Millares [0] 6 10" xfId="4771" xr:uid="{00000000-0005-0000-0000-0000CB000000}"/>
    <cellStyle name="Millares [0] 6 11" xfId="6717" xr:uid="{00000000-0005-0000-0000-0000CB000000}"/>
    <cellStyle name="Millares [0] 6 12" xfId="8623" xr:uid="{D7C36182-E945-4ACF-BE77-2E115BA216D3}"/>
    <cellStyle name="Millares [0] 6 13" xfId="10650" xr:uid="{00000000-0005-0000-0000-0000CB000000}"/>
    <cellStyle name="Millares [0] 6 14" xfId="11130" xr:uid="{00000000-0005-0000-0000-0000CB000000}"/>
    <cellStyle name="Millares [0] 6 15" xfId="12271" xr:uid="{1B84D3EF-5212-41E3-9EF8-ED45DCA248A3}"/>
    <cellStyle name="Millares [0] 6 2" xfId="376" xr:uid="{00000000-0005-0000-0000-0000CB000000}"/>
    <cellStyle name="Millares [0] 6 2 10" xfId="8665" xr:uid="{5BE6A085-F2E4-48BF-B4C6-28DE503B9A77}"/>
    <cellStyle name="Millares [0] 6 2 11" xfId="10828" xr:uid="{00000000-0005-0000-0000-0000CB000000}"/>
    <cellStyle name="Millares [0] 6 2 12" xfId="11308" xr:uid="{00000000-0005-0000-0000-0000CB000000}"/>
    <cellStyle name="Millares [0] 6 2 13" xfId="12449" xr:uid="{DAFC6A9D-CDA0-4075-B181-F90513FD972D}"/>
    <cellStyle name="Millares [0] 6 2 2" xfId="782" xr:uid="{54224E3D-FDB0-4231-831A-99184D54135B}"/>
    <cellStyle name="Millares [0] 6 2 3" xfId="1572" xr:uid="{00000000-0005-0000-0000-0000CB000000}"/>
    <cellStyle name="Millares [0] 6 2 3 2" xfId="3496" xr:uid="{00000000-0005-0000-0000-0000CB000000}"/>
    <cellStyle name="Millares [0] 6 2 3 3" xfId="5448" xr:uid="{00000000-0005-0000-0000-0000CB000000}"/>
    <cellStyle name="Millares [0] 6 2 3 4" xfId="7378" xr:uid="{00000000-0005-0000-0000-0000CB000000}"/>
    <cellStyle name="Millares [0] 6 2 3 5" xfId="9388" xr:uid="{00000000-0005-0000-0000-0000CB000000}"/>
    <cellStyle name="Millares [0] 6 2 3 6" xfId="12770" xr:uid="{C57018A1-A481-454D-9C22-B2ABD92C607D}"/>
    <cellStyle name="Millares [0] 6 2 4" xfId="2052" xr:uid="{00000000-0005-0000-0000-0000CB000000}"/>
    <cellStyle name="Millares [0] 6 2 4 2" xfId="3976" xr:uid="{00000000-0005-0000-0000-0000CB000000}"/>
    <cellStyle name="Millares [0] 6 2 4 3" xfId="5928" xr:uid="{00000000-0005-0000-0000-0000CB000000}"/>
    <cellStyle name="Millares [0] 6 2 4 4" xfId="7858" xr:uid="{00000000-0005-0000-0000-0000CB000000}"/>
    <cellStyle name="Millares [0] 6 2 4 5" xfId="9866" xr:uid="{00000000-0005-0000-0000-0000CB000000}"/>
    <cellStyle name="Millares [0] 6 2 5" xfId="2534" xr:uid="{00000000-0005-0000-0000-0000CB000000}"/>
    <cellStyle name="Millares [0] 6 2 5 2" xfId="4455" xr:uid="{00000000-0005-0000-0000-0000CB000000}"/>
    <cellStyle name="Millares [0] 6 2 5 3" xfId="6411" xr:uid="{00000000-0005-0000-0000-0000CB000000}"/>
    <cellStyle name="Millares [0] 6 2 5 4" xfId="8337" xr:uid="{00000000-0005-0000-0000-0000CB000000}"/>
    <cellStyle name="Millares [0] 6 2 5 5" xfId="10343" xr:uid="{00000000-0005-0000-0000-0000CB000000}"/>
    <cellStyle name="Millares [0] 6 2 6" xfId="1092" xr:uid="{00000000-0005-0000-0000-0000CB000000}"/>
    <cellStyle name="Millares [0] 6 2 7" xfId="3016" xr:uid="{00000000-0005-0000-0000-0000CB000000}"/>
    <cellStyle name="Millares [0] 6 2 8" xfId="4954" xr:uid="{00000000-0005-0000-0000-0000CB000000}"/>
    <cellStyle name="Millares [0] 6 2 9" xfId="6895" xr:uid="{00000000-0005-0000-0000-0000CB000000}"/>
    <cellStyle name="Millares [0] 6 3" xfId="611" xr:uid="{00000000-0005-0000-0000-000015000000}"/>
    <cellStyle name="Millares [0] 6 3 10" xfId="10937" xr:uid="{00000000-0005-0000-0000-000015000000}"/>
    <cellStyle name="Millares [0] 6 3 11" xfId="11417" xr:uid="{00000000-0005-0000-0000-000015000000}"/>
    <cellStyle name="Millares [0] 6 3 12" xfId="12560" xr:uid="{0D1998D3-0F98-486D-B6D4-C6C6C37BE4DC}"/>
    <cellStyle name="Millares [0] 6 3 2" xfId="1681" xr:uid="{00000000-0005-0000-0000-000015000000}"/>
    <cellStyle name="Millares [0] 6 3 2 2" xfId="3605" xr:uid="{00000000-0005-0000-0000-000015000000}"/>
    <cellStyle name="Millares [0] 6 3 2 3" xfId="5557" xr:uid="{00000000-0005-0000-0000-000015000000}"/>
    <cellStyle name="Millares [0] 6 3 2 4" xfId="7487" xr:uid="{00000000-0005-0000-0000-000015000000}"/>
    <cellStyle name="Millares [0] 6 3 2 5" xfId="9497" xr:uid="{00000000-0005-0000-0000-000015000000}"/>
    <cellStyle name="Millares [0] 6 3 3" xfId="2161" xr:uid="{00000000-0005-0000-0000-000015000000}"/>
    <cellStyle name="Millares [0] 6 3 3 2" xfId="4085" xr:uid="{00000000-0005-0000-0000-000015000000}"/>
    <cellStyle name="Millares [0] 6 3 3 3" xfId="6037" xr:uid="{00000000-0005-0000-0000-000015000000}"/>
    <cellStyle name="Millares [0] 6 3 3 4" xfId="7967" xr:uid="{00000000-0005-0000-0000-000015000000}"/>
    <cellStyle name="Millares [0] 6 3 3 5" xfId="9975" xr:uid="{00000000-0005-0000-0000-000015000000}"/>
    <cellStyle name="Millares [0] 6 3 4" xfId="2644" xr:uid="{00000000-0005-0000-0000-000015000000}"/>
    <cellStyle name="Millares [0] 6 3 4 2" xfId="4565" xr:uid="{00000000-0005-0000-0000-000015000000}"/>
    <cellStyle name="Millares [0] 6 3 4 3" xfId="6521" xr:uid="{00000000-0005-0000-0000-000015000000}"/>
    <cellStyle name="Millares [0] 6 3 4 4" xfId="8447" xr:uid="{00000000-0005-0000-0000-000015000000}"/>
    <cellStyle name="Millares [0] 6 3 4 5" xfId="10453" xr:uid="{00000000-0005-0000-0000-000015000000}"/>
    <cellStyle name="Millares [0] 6 3 5" xfId="1202" xr:uid="{00000000-0005-0000-0000-000015000000}"/>
    <cellStyle name="Millares [0] 6 3 6" xfId="3126" xr:uid="{00000000-0005-0000-0000-000015000000}"/>
    <cellStyle name="Millares [0] 6 3 7" xfId="5070" xr:uid="{00000000-0005-0000-0000-000015000000}"/>
    <cellStyle name="Millares [0] 6 3 8" xfId="7007" xr:uid="{00000000-0005-0000-0000-000015000000}"/>
    <cellStyle name="Millares [0] 6 3 9" xfId="9024" xr:uid="{00000000-0005-0000-0000-000015000000}"/>
    <cellStyle name="Millares [0] 6 4" xfId="692" xr:uid="{00000000-0005-0000-0000-000036000000}"/>
    <cellStyle name="Millares [0] 6 4 10" xfId="10968" xr:uid="{00000000-0005-0000-0000-000036000000}"/>
    <cellStyle name="Millares [0] 6 4 11" xfId="11448" xr:uid="{00000000-0005-0000-0000-000036000000}"/>
    <cellStyle name="Millares [0] 6 4 12" xfId="12592" xr:uid="{7A688614-01FC-4E80-8548-B8A0E838703F}"/>
    <cellStyle name="Millares [0] 6 4 2" xfId="1712" xr:uid="{00000000-0005-0000-0000-000036000000}"/>
    <cellStyle name="Millares [0] 6 4 2 2" xfId="3636" xr:uid="{00000000-0005-0000-0000-000036000000}"/>
    <cellStyle name="Millares [0] 6 4 2 3" xfId="5588" xr:uid="{00000000-0005-0000-0000-000036000000}"/>
    <cellStyle name="Millares [0] 6 4 2 4" xfId="7518" xr:uid="{00000000-0005-0000-0000-000036000000}"/>
    <cellStyle name="Millares [0] 6 4 2 5" xfId="9526" xr:uid="{00000000-0005-0000-0000-000036000000}"/>
    <cellStyle name="Millares [0] 6 4 3" xfId="2192" xr:uid="{00000000-0005-0000-0000-000036000000}"/>
    <cellStyle name="Millares [0] 6 4 3 2" xfId="4116" xr:uid="{00000000-0005-0000-0000-000036000000}"/>
    <cellStyle name="Millares [0] 6 4 3 3" xfId="6068" xr:uid="{00000000-0005-0000-0000-000036000000}"/>
    <cellStyle name="Millares [0] 6 4 3 4" xfId="7998" xr:uid="{00000000-0005-0000-0000-000036000000}"/>
    <cellStyle name="Millares [0] 6 4 3 5" xfId="10004" xr:uid="{00000000-0005-0000-0000-000036000000}"/>
    <cellStyle name="Millares [0] 6 4 4" xfId="2675" xr:uid="{00000000-0005-0000-0000-000036000000}"/>
    <cellStyle name="Millares [0] 6 4 4 2" xfId="4596" xr:uid="{00000000-0005-0000-0000-000036000000}"/>
    <cellStyle name="Millares [0] 6 4 4 3" xfId="6552" xr:uid="{00000000-0005-0000-0000-000036000000}"/>
    <cellStyle name="Millares [0] 6 4 4 4" xfId="8478" xr:uid="{00000000-0005-0000-0000-000036000000}"/>
    <cellStyle name="Millares [0] 6 4 4 5" xfId="10483" xr:uid="{00000000-0005-0000-0000-000036000000}"/>
    <cellStyle name="Millares [0] 6 4 5" xfId="1233" xr:uid="{00000000-0005-0000-0000-000036000000}"/>
    <cellStyle name="Millares [0] 6 4 6" xfId="3157" xr:uid="{00000000-0005-0000-0000-000036000000}"/>
    <cellStyle name="Millares [0] 6 4 7" xfId="5104" xr:uid="{00000000-0005-0000-0000-000036000000}"/>
    <cellStyle name="Millares [0] 6 4 8" xfId="7039" xr:uid="{00000000-0005-0000-0000-000036000000}"/>
    <cellStyle name="Millares [0] 6 4 9" xfId="9051" xr:uid="{00000000-0005-0000-0000-000036000000}"/>
    <cellStyle name="Millares [0] 6 5" xfId="1394" xr:uid="{00000000-0005-0000-0000-0000CB000000}"/>
    <cellStyle name="Millares [0] 6 5 2" xfId="3318" xr:uid="{00000000-0005-0000-0000-0000CB000000}"/>
    <cellStyle name="Millares [0] 6 5 3" xfId="5270" xr:uid="{00000000-0005-0000-0000-0000CB000000}"/>
    <cellStyle name="Millares [0] 6 5 4" xfId="7200" xr:uid="{00000000-0005-0000-0000-0000CB000000}"/>
    <cellStyle name="Millares [0] 6 5 5" xfId="9210" xr:uid="{00000000-0005-0000-0000-0000CB000000}"/>
    <cellStyle name="Millares [0] 6 5 6" xfId="12728" xr:uid="{F9421ACF-3AAC-4B15-9BE0-2CF23CB86738}"/>
    <cellStyle name="Millares [0] 6 6" xfId="1874" xr:uid="{00000000-0005-0000-0000-0000CB000000}"/>
    <cellStyle name="Millares [0] 6 6 2" xfId="3798" xr:uid="{00000000-0005-0000-0000-0000CB000000}"/>
    <cellStyle name="Millares [0] 6 6 3" xfId="5750" xr:uid="{00000000-0005-0000-0000-0000CB000000}"/>
    <cellStyle name="Millares [0] 6 6 4" xfId="7680" xr:uid="{00000000-0005-0000-0000-0000CB000000}"/>
    <cellStyle name="Millares [0] 6 6 5" xfId="9688" xr:uid="{00000000-0005-0000-0000-0000CB000000}"/>
    <cellStyle name="Millares [0] 6 7" xfId="2356" xr:uid="{00000000-0005-0000-0000-0000CB000000}"/>
    <cellStyle name="Millares [0] 6 7 2" xfId="4277" xr:uid="{00000000-0005-0000-0000-0000CB000000}"/>
    <cellStyle name="Millares [0] 6 7 3" xfId="6233" xr:uid="{00000000-0005-0000-0000-0000CB000000}"/>
    <cellStyle name="Millares [0] 6 7 4" xfId="8159" xr:uid="{00000000-0005-0000-0000-0000CB000000}"/>
    <cellStyle name="Millares [0] 6 7 5" xfId="10165" xr:uid="{00000000-0005-0000-0000-0000CB000000}"/>
    <cellStyle name="Millares [0] 6 8" xfId="914" xr:uid="{00000000-0005-0000-0000-0000CB000000}"/>
    <cellStyle name="Millares [0] 6 9" xfId="2838" xr:uid="{00000000-0005-0000-0000-0000CB000000}"/>
    <cellStyle name="Millares [0] 7" xfId="189" xr:uid="{00000000-0005-0000-0000-0000E6000000}"/>
    <cellStyle name="Millares [0] 7 10" xfId="6721" xr:uid="{00000000-0005-0000-0000-0000E6000000}"/>
    <cellStyle name="Millares [0] 7 11" xfId="8631" xr:uid="{EA6CFC0D-5B2D-45FC-A063-840E9F2A9FDB}"/>
    <cellStyle name="Millares [0] 7 12" xfId="8750" xr:uid="{00000000-0005-0000-0000-0000E6000000}"/>
    <cellStyle name="Millares [0] 7 13" xfId="10654" xr:uid="{00000000-0005-0000-0000-0000E6000000}"/>
    <cellStyle name="Millares [0] 7 14" xfId="11134" xr:uid="{00000000-0005-0000-0000-0000E6000000}"/>
    <cellStyle name="Millares [0] 7 15" xfId="12275" xr:uid="{FDE10F27-5D14-431C-BEF4-0BBF4ECB7A59}"/>
    <cellStyle name="Millares [0] 7 2" xfId="380" xr:uid="{00000000-0005-0000-0000-0000E6000000}"/>
    <cellStyle name="Millares [0] 7 2 10" xfId="8919" xr:uid="{00000000-0005-0000-0000-0000E6000000}"/>
    <cellStyle name="Millares [0] 7 2 11" xfId="10832" xr:uid="{00000000-0005-0000-0000-0000E6000000}"/>
    <cellStyle name="Millares [0] 7 2 12" xfId="11312" xr:uid="{00000000-0005-0000-0000-0000E6000000}"/>
    <cellStyle name="Millares [0] 7 2 13" xfId="12453" xr:uid="{3411DA38-0076-4206-B3B3-B68F7E903A48}"/>
    <cellStyle name="Millares [0] 7 2 2" xfId="714" xr:uid="{AB8C8806-3A52-4E64-9A13-CF1654C9F5DF}"/>
    <cellStyle name="Millares [0] 7 2 2 10" xfId="10978" xr:uid="{AB8C8806-3A52-4E64-9A13-CF1654C9F5DF}"/>
    <cellStyle name="Millares [0] 7 2 2 11" xfId="11458" xr:uid="{AB8C8806-3A52-4E64-9A13-CF1654C9F5DF}"/>
    <cellStyle name="Millares [0] 7 2 2 12" xfId="12602" xr:uid="{DE018F18-B12E-47C5-AEFB-25F14FFA5161}"/>
    <cellStyle name="Millares [0] 7 2 2 2" xfId="1722" xr:uid="{AB8C8806-3A52-4E64-9A13-CF1654C9F5DF}"/>
    <cellStyle name="Millares [0] 7 2 2 2 2" xfId="3646" xr:uid="{AB8C8806-3A52-4E64-9A13-CF1654C9F5DF}"/>
    <cellStyle name="Millares [0] 7 2 2 2 3" xfId="5598" xr:uid="{AB8C8806-3A52-4E64-9A13-CF1654C9F5DF}"/>
    <cellStyle name="Millares [0] 7 2 2 2 4" xfId="7528" xr:uid="{AB8C8806-3A52-4E64-9A13-CF1654C9F5DF}"/>
    <cellStyle name="Millares [0] 7 2 2 2 5" xfId="9536" xr:uid="{AB8C8806-3A52-4E64-9A13-CF1654C9F5DF}"/>
    <cellStyle name="Millares [0] 7 2 2 3" xfId="2202" xr:uid="{AB8C8806-3A52-4E64-9A13-CF1654C9F5DF}"/>
    <cellStyle name="Millares [0] 7 2 2 3 2" xfId="4126" xr:uid="{AB8C8806-3A52-4E64-9A13-CF1654C9F5DF}"/>
    <cellStyle name="Millares [0] 7 2 2 3 3" xfId="6078" xr:uid="{AB8C8806-3A52-4E64-9A13-CF1654C9F5DF}"/>
    <cellStyle name="Millares [0] 7 2 2 3 4" xfId="8008" xr:uid="{AB8C8806-3A52-4E64-9A13-CF1654C9F5DF}"/>
    <cellStyle name="Millares [0] 7 2 2 3 5" xfId="10014" xr:uid="{AB8C8806-3A52-4E64-9A13-CF1654C9F5DF}"/>
    <cellStyle name="Millares [0] 7 2 2 4" xfId="2685" xr:uid="{AB8C8806-3A52-4E64-9A13-CF1654C9F5DF}"/>
    <cellStyle name="Millares [0] 7 2 2 4 2" xfId="4606" xr:uid="{AB8C8806-3A52-4E64-9A13-CF1654C9F5DF}"/>
    <cellStyle name="Millares [0] 7 2 2 4 3" xfId="6562" xr:uid="{AB8C8806-3A52-4E64-9A13-CF1654C9F5DF}"/>
    <cellStyle name="Millares [0] 7 2 2 4 4" xfId="8488" xr:uid="{AB8C8806-3A52-4E64-9A13-CF1654C9F5DF}"/>
    <cellStyle name="Millares [0] 7 2 2 4 5" xfId="10493" xr:uid="{AB8C8806-3A52-4E64-9A13-CF1654C9F5DF}"/>
    <cellStyle name="Millares [0] 7 2 2 5" xfId="1243" xr:uid="{AB8C8806-3A52-4E64-9A13-CF1654C9F5DF}"/>
    <cellStyle name="Millares [0] 7 2 2 6" xfId="3167" xr:uid="{AB8C8806-3A52-4E64-9A13-CF1654C9F5DF}"/>
    <cellStyle name="Millares [0] 7 2 2 7" xfId="5116" xr:uid="{AB8C8806-3A52-4E64-9A13-CF1654C9F5DF}"/>
    <cellStyle name="Millares [0] 7 2 2 8" xfId="7049" xr:uid="{AB8C8806-3A52-4E64-9A13-CF1654C9F5DF}"/>
    <cellStyle name="Millares [0] 7 2 2 9" xfId="9061" xr:uid="{AB8C8806-3A52-4E64-9A13-CF1654C9F5DF}"/>
    <cellStyle name="Millares [0] 7 2 3" xfId="1576" xr:uid="{00000000-0005-0000-0000-0000E6000000}"/>
    <cellStyle name="Millares [0] 7 2 3 2" xfId="3500" xr:uid="{00000000-0005-0000-0000-0000E6000000}"/>
    <cellStyle name="Millares [0] 7 2 3 3" xfId="5452" xr:uid="{00000000-0005-0000-0000-0000E6000000}"/>
    <cellStyle name="Millares [0] 7 2 3 4" xfId="7382" xr:uid="{00000000-0005-0000-0000-0000E6000000}"/>
    <cellStyle name="Millares [0] 7 2 3 5" xfId="9392" xr:uid="{00000000-0005-0000-0000-0000E6000000}"/>
    <cellStyle name="Millares [0] 7 2 4" xfId="2056" xr:uid="{00000000-0005-0000-0000-0000E6000000}"/>
    <cellStyle name="Millares [0] 7 2 4 2" xfId="3980" xr:uid="{00000000-0005-0000-0000-0000E6000000}"/>
    <cellStyle name="Millares [0] 7 2 4 3" xfId="5932" xr:uid="{00000000-0005-0000-0000-0000E6000000}"/>
    <cellStyle name="Millares [0] 7 2 4 4" xfId="7862" xr:uid="{00000000-0005-0000-0000-0000E6000000}"/>
    <cellStyle name="Millares [0] 7 2 4 5" xfId="9870" xr:uid="{00000000-0005-0000-0000-0000E6000000}"/>
    <cellStyle name="Millares [0] 7 2 5" xfId="2538" xr:uid="{00000000-0005-0000-0000-0000E6000000}"/>
    <cellStyle name="Millares [0] 7 2 5 2" xfId="4459" xr:uid="{00000000-0005-0000-0000-0000E6000000}"/>
    <cellStyle name="Millares [0] 7 2 5 3" xfId="6415" xr:uid="{00000000-0005-0000-0000-0000E6000000}"/>
    <cellStyle name="Millares [0] 7 2 5 4" xfId="8341" xr:uid="{00000000-0005-0000-0000-0000E6000000}"/>
    <cellStyle name="Millares [0] 7 2 5 5" xfId="10347" xr:uid="{00000000-0005-0000-0000-0000E6000000}"/>
    <cellStyle name="Millares [0] 7 2 6" xfId="1096" xr:uid="{00000000-0005-0000-0000-0000E6000000}"/>
    <cellStyle name="Millares [0] 7 2 7" xfId="3020" xr:uid="{00000000-0005-0000-0000-0000E6000000}"/>
    <cellStyle name="Millares [0] 7 2 8" xfId="4958" xr:uid="{00000000-0005-0000-0000-0000E6000000}"/>
    <cellStyle name="Millares [0] 7 2 9" xfId="6899" xr:uid="{00000000-0005-0000-0000-0000E6000000}"/>
    <cellStyle name="Millares [0] 7 3" xfId="614" xr:uid="{00000000-0005-0000-0000-000016000000}"/>
    <cellStyle name="Millares [0] 7 3 10" xfId="10938" xr:uid="{00000000-0005-0000-0000-000016000000}"/>
    <cellStyle name="Millares [0] 7 3 11" xfId="11418" xr:uid="{00000000-0005-0000-0000-000016000000}"/>
    <cellStyle name="Millares [0] 7 3 12" xfId="12561" xr:uid="{DB91BB39-72FA-4707-A5E9-CF1868C5365B}"/>
    <cellStyle name="Millares [0] 7 3 2" xfId="1682" xr:uid="{00000000-0005-0000-0000-000016000000}"/>
    <cellStyle name="Millares [0] 7 3 2 2" xfId="3606" xr:uid="{00000000-0005-0000-0000-000016000000}"/>
    <cellStyle name="Millares [0] 7 3 2 3" xfId="5558" xr:uid="{00000000-0005-0000-0000-000016000000}"/>
    <cellStyle name="Millares [0] 7 3 2 4" xfId="7488" xr:uid="{00000000-0005-0000-0000-000016000000}"/>
    <cellStyle name="Millares [0] 7 3 2 5" xfId="9498" xr:uid="{00000000-0005-0000-0000-000016000000}"/>
    <cellStyle name="Millares [0] 7 3 3" xfId="2162" xr:uid="{00000000-0005-0000-0000-000016000000}"/>
    <cellStyle name="Millares [0] 7 3 3 2" xfId="4086" xr:uid="{00000000-0005-0000-0000-000016000000}"/>
    <cellStyle name="Millares [0] 7 3 3 3" xfId="6038" xr:uid="{00000000-0005-0000-0000-000016000000}"/>
    <cellStyle name="Millares [0] 7 3 3 4" xfId="7968" xr:uid="{00000000-0005-0000-0000-000016000000}"/>
    <cellStyle name="Millares [0] 7 3 3 5" xfId="9976" xr:uid="{00000000-0005-0000-0000-000016000000}"/>
    <cellStyle name="Millares [0] 7 3 4" xfId="2645" xr:uid="{00000000-0005-0000-0000-000016000000}"/>
    <cellStyle name="Millares [0] 7 3 4 2" xfId="4566" xr:uid="{00000000-0005-0000-0000-000016000000}"/>
    <cellStyle name="Millares [0] 7 3 4 3" xfId="6522" xr:uid="{00000000-0005-0000-0000-000016000000}"/>
    <cellStyle name="Millares [0] 7 3 4 4" xfId="8448" xr:uid="{00000000-0005-0000-0000-000016000000}"/>
    <cellStyle name="Millares [0] 7 3 4 5" xfId="10454" xr:uid="{00000000-0005-0000-0000-000016000000}"/>
    <cellStyle name="Millares [0] 7 3 5" xfId="1203" xr:uid="{00000000-0005-0000-0000-000016000000}"/>
    <cellStyle name="Millares [0] 7 3 6" xfId="3127" xr:uid="{00000000-0005-0000-0000-000016000000}"/>
    <cellStyle name="Millares [0] 7 3 7" xfId="5071" xr:uid="{00000000-0005-0000-0000-000016000000}"/>
    <cellStyle name="Millares [0] 7 3 8" xfId="7008" xr:uid="{00000000-0005-0000-0000-000016000000}"/>
    <cellStyle name="Millares [0] 7 3 9" xfId="9025" xr:uid="{00000000-0005-0000-0000-000016000000}"/>
    <cellStyle name="Millares [0] 7 4" xfId="1398" xr:uid="{00000000-0005-0000-0000-0000E6000000}"/>
    <cellStyle name="Millares [0] 7 4 2" xfId="3322" xr:uid="{00000000-0005-0000-0000-0000E6000000}"/>
    <cellStyle name="Millares [0] 7 4 3" xfId="5274" xr:uid="{00000000-0005-0000-0000-0000E6000000}"/>
    <cellStyle name="Millares [0] 7 4 4" xfId="7204" xr:uid="{00000000-0005-0000-0000-0000E6000000}"/>
    <cellStyle name="Millares [0] 7 4 5" xfId="9214" xr:uid="{00000000-0005-0000-0000-0000E6000000}"/>
    <cellStyle name="Millares [0] 7 4 6" xfId="12736" xr:uid="{021E93EB-98C9-4BED-BF83-97E076CFB767}"/>
    <cellStyle name="Millares [0] 7 5" xfId="1878" xr:uid="{00000000-0005-0000-0000-0000E6000000}"/>
    <cellStyle name="Millares [0] 7 5 2" xfId="3802" xr:uid="{00000000-0005-0000-0000-0000E6000000}"/>
    <cellStyle name="Millares [0] 7 5 3" xfId="5754" xr:uid="{00000000-0005-0000-0000-0000E6000000}"/>
    <cellStyle name="Millares [0] 7 5 4" xfId="7684" xr:uid="{00000000-0005-0000-0000-0000E6000000}"/>
    <cellStyle name="Millares [0] 7 5 5" xfId="9692" xr:uid="{00000000-0005-0000-0000-0000E6000000}"/>
    <cellStyle name="Millares [0] 7 6" xfId="2360" xr:uid="{00000000-0005-0000-0000-0000E6000000}"/>
    <cellStyle name="Millares [0] 7 6 2" xfId="4281" xr:uid="{00000000-0005-0000-0000-0000E6000000}"/>
    <cellStyle name="Millares [0] 7 6 3" xfId="6237" xr:uid="{00000000-0005-0000-0000-0000E6000000}"/>
    <cellStyle name="Millares [0] 7 6 4" xfId="8163" xr:uid="{00000000-0005-0000-0000-0000E6000000}"/>
    <cellStyle name="Millares [0] 7 6 5" xfId="10169" xr:uid="{00000000-0005-0000-0000-0000E6000000}"/>
    <cellStyle name="Millares [0] 7 7" xfId="918" xr:uid="{00000000-0005-0000-0000-0000E6000000}"/>
    <cellStyle name="Millares [0] 7 8" xfId="2842" xr:uid="{00000000-0005-0000-0000-0000E6000000}"/>
    <cellStyle name="Millares [0] 7 9" xfId="4778" xr:uid="{00000000-0005-0000-0000-0000E6000000}"/>
    <cellStyle name="Millares [0] 8" xfId="226" xr:uid="{00000000-0005-0000-0000-0000F6000000}"/>
    <cellStyle name="Millares [0] 8 10" xfId="6752" xr:uid="{00000000-0005-0000-0000-0000F6000000}"/>
    <cellStyle name="Millares [0] 8 11" xfId="8673" xr:uid="{A3644DAC-4BE2-466D-A32C-5ADC58897F5E}"/>
    <cellStyle name="Millares [0] 8 12" xfId="10685" xr:uid="{00000000-0005-0000-0000-0000F6000000}"/>
    <cellStyle name="Millares [0] 8 13" xfId="11165" xr:uid="{00000000-0005-0000-0000-0000F6000000}"/>
    <cellStyle name="Millares [0] 8 14" xfId="12306" xr:uid="{94C33EAC-80BD-42AE-8844-7568926D48EF}"/>
    <cellStyle name="Millares [0] 8 2" xfId="411" xr:uid="{00000000-0005-0000-0000-0000F6000000}"/>
    <cellStyle name="Millares [0] 8 2 10" xfId="10863" xr:uid="{00000000-0005-0000-0000-0000F6000000}"/>
    <cellStyle name="Millares [0] 8 2 11" xfId="11343" xr:uid="{00000000-0005-0000-0000-0000F6000000}"/>
    <cellStyle name="Millares [0] 8 2 12" xfId="12484" xr:uid="{E157D9CE-4302-49DE-A109-980051F62C1F}"/>
    <cellStyle name="Millares [0] 8 2 2" xfId="1607" xr:uid="{00000000-0005-0000-0000-0000F6000000}"/>
    <cellStyle name="Millares [0] 8 2 2 2" xfId="3531" xr:uid="{00000000-0005-0000-0000-0000F6000000}"/>
    <cellStyle name="Millares [0] 8 2 2 3" xfId="5483" xr:uid="{00000000-0005-0000-0000-0000F6000000}"/>
    <cellStyle name="Millares [0] 8 2 2 4" xfId="7413" xr:uid="{00000000-0005-0000-0000-0000F6000000}"/>
    <cellStyle name="Millares [0] 8 2 2 5" xfId="9423" xr:uid="{00000000-0005-0000-0000-0000F6000000}"/>
    <cellStyle name="Millares [0] 8 2 3" xfId="2087" xr:uid="{00000000-0005-0000-0000-0000F6000000}"/>
    <cellStyle name="Millares [0] 8 2 3 2" xfId="4011" xr:uid="{00000000-0005-0000-0000-0000F6000000}"/>
    <cellStyle name="Millares [0] 8 2 3 3" xfId="5963" xr:uid="{00000000-0005-0000-0000-0000F6000000}"/>
    <cellStyle name="Millares [0] 8 2 3 4" xfId="7893" xr:uid="{00000000-0005-0000-0000-0000F6000000}"/>
    <cellStyle name="Millares [0] 8 2 3 5" xfId="9901" xr:uid="{00000000-0005-0000-0000-0000F6000000}"/>
    <cellStyle name="Millares [0] 8 2 4" xfId="2569" xr:uid="{00000000-0005-0000-0000-0000F6000000}"/>
    <cellStyle name="Millares [0] 8 2 4 2" xfId="4490" xr:uid="{00000000-0005-0000-0000-0000F6000000}"/>
    <cellStyle name="Millares [0] 8 2 4 3" xfId="6446" xr:uid="{00000000-0005-0000-0000-0000F6000000}"/>
    <cellStyle name="Millares [0] 8 2 4 4" xfId="8372" xr:uid="{00000000-0005-0000-0000-0000F6000000}"/>
    <cellStyle name="Millares [0] 8 2 4 5" xfId="10378" xr:uid="{00000000-0005-0000-0000-0000F6000000}"/>
    <cellStyle name="Millares [0] 8 2 5" xfId="1127" xr:uid="{00000000-0005-0000-0000-0000F6000000}"/>
    <cellStyle name="Millares [0] 8 2 6" xfId="3051" xr:uid="{00000000-0005-0000-0000-0000F6000000}"/>
    <cellStyle name="Millares [0] 8 2 7" xfId="4989" xr:uid="{00000000-0005-0000-0000-0000F6000000}"/>
    <cellStyle name="Millares [0] 8 2 8" xfId="6930" xr:uid="{00000000-0005-0000-0000-0000F6000000}"/>
    <cellStyle name="Millares [0] 8 2 9" xfId="8949" xr:uid="{00000000-0005-0000-0000-0000F6000000}"/>
    <cellStyle name="Millares [0] 8 3" xfId="618" xr:uid="{00000000-0005-0000-0000-000017000000}"/>
    <cellStyle name="Millares [0] 8 3 10" xfId="10939" xr:uid="{00000000-0005-0000-0000-000017000000}"/>
    <cellStyle name="Millares [0] 8 3 11" xfId="11419" xr:uid="{00000000-0005-0000-0000-000017000000}"/>
    <cellStyle name="Millares [0] 8 3 12" xfId="12562" xr:uid="{8E081775-6C8A-47BF-ABC4-69BD4A334E07}"/>
    <cellStyle name="Millares [0] 8 3 2" xfId="1683" xr:uid="{00000000-0005-0000-0000-000017000000}"/>
    <cellStyle name="Millares [0] 8 3 2 2" xfId="3607" xr:uid="{00000000-0005-0000-0000-000017000000}"/>
    <cellStyle name="Millares [0] 8 3 2 3" xfId="5559" xr:uid="{00000000-0005-0000-0000-000017000000}"/>
    <cellStyle name="Millares [0] 8 3 2 4" xfId="7489" xr:uid="{00000000-0005-0000-0000-000017000000}"/>
    <cellStyle name="Millares [0] 8 3 2 5" xfId="9499" xr:uid="{00000000-0005-0000-0000-000017000000}"/>
    <cellStyle name="Millares [0] 8 3 3" xfId="2163" xr:uid="{00000000-0005-0000-0000-000017000000}"/>
    <cellStyle name="Millares [0] 8 3 3 2" xfId="4087" xr:uid="{00000000-0005-0000-0000-000017000000}"/>
    <cellStyle name="Millares [0] 8 3 3 3" xfId="6039" xr:uid="{00000000-0005-0000-0000-000017000000}"/>
    <cellStyle name="Millares [0] 8 3 3 4" xfId="7969" xr:uid="{00000000-0005-0000-0000-000017000000}"/>
    <cellStyle name="Millares [0] 8 3 3 5" xfId="9977" xr:uid="{00000000-0005-0000-0000-000017000000}"/>
    <cellStyle name="Millares [0] 8 3 4" xfId="2646" xr:uid="{00000000-0005-0000-0000-000017000000}"/>
    <cellStyle name="Millares [0] 8 3 4 2" xfId="4567" xr:uid="{00000000-0005-0000-0000-000017000000}"/>
    <cellStyle name="Millares [0] 8 3 4 3" xfId="6523" xr:uid="{00000000-0005-0000-0000-000017000000}"/>
    <cellStyle name="Millares [0] 8 3 4 4" xfId="8449" xr:uid="{00000000-0005-0000-0000-000017000000}"/>
    <cellStyle name="Millares [0] 8 3 4 5" xfId="10455" xr:uid="{00000000-0005-0000-0000-000017000000}"/>
    <cellStyle name="Millares [0] 8 3 5" xfId="1204" xr:uid="{00000000-0005-0000-0000-000017000000}"/>
    <cellStyle name="Millares [0] 8 3 6" xfId="3128" xr:uid="{00000000-0005-0000-0000-000017000000}"/>
    <cellStyle name="Millares [0] 8 3 7" xfId="5072" xr:uid="{00000000-0005-0000-0000-000017000000}"/>
    <cellStyle name="Millares [0] 8 3 8" xfId="7009" xr:uid="{00000000-0005-0000-0000-000017000000}"/>
    <cellStyle name="Millares [0] 8 3 9" xfId="9026" xr:uid="{00000000-0005-0000-0000-000017000000}"/>
    <cellStyle name="Millares [0] 8 4" xfId="1429" xr:uid="{00000000-0005-0000-0000-0000F6000000}"/>
    <cellStyle name="Millares [0] 8 4 2" xfId="3353" xr:uid="{00000000-0005-0000-0000-0000F6000000}"/>
    <cellStyle name="Millares [0] 8 4 3" xfId="5305" xr:uid="{00000000-0005-0000-0000-0000F6000000}"/>
    <cellStyle name="Millares [0] 8 4 4" xfId="7235" xr:uid="{00000000-0005-0000-0000-0000F6000000}"/>
    <cellStyle name="Millares [0] 8 4 5" xfId="9245" xr:uid="{00000000-0005-0000-0000-0000F6000000}"/>
    <cellStyle name="Millares [0] 8 4 6" xfId="12778" xr:uid="{9F926227-2072-4050-97B3-C7FDA3EDEB05}"/>
    <cellStyle name="Millares [0] 8 5" xfId="1909" xr:uid="{00000000-0005-0000-0000-0000F6000000}"/>
    <cellStyle name="Millares [0] 8 5 2" xfId="3833" xr:uid="{00000000-0005-0000-0000-0000F6000000}"/>
    <cellStyle name="Millares [0] 8 5 3" xfId="5785" xr:uid="{00000000-0005-0000-0000-0000F6000000}"/>
    <cellStyle name="Millares [0] 8 5 4" xfId="7715" xr:uid="{00000000-0005-0000-0000-0000F6000000}"/>
    <cellStyle name="Millares [0] 8 5 5" xfId="9723" xr:uid="{00000000-0005-0000-0000-0000F6000000}"/>
    <cellStyle name="Millares [0] 8 6" xfId="2391" xr:uid="{00000000-0005-0000-0000-0000F6000000}"/>
    <cellStyle name="Millares [0] 8 6 2" xfId="4312" xr:uid="{00000000-0005-0000-0000-0000F6000000}"/>
    <cellStyle name="Millares [0] 8 6 3" xfId="6268" xr:uid="{00000000-0005-0000-0000-0000F6000000}"/>
    <cellStyle name="Millares [0] 8 6 4" xfId="8194" xr:uid="{00000000-0005-0000-0000-0000F6000000}"/>
    <cellStyle name="Millares [0] 8 6 5" xfId="10200" xr:uid="{00000000-0005-0000-0000-0000F6000000}"/>
    <cellStyle name="Millares [0] 8 7" xfId="949" xr:uid="{00000000-0005-0000-0000-0000F6000000}"/>
    <cellStyle name="Millares [0] 8 8" xfId="2873" xr:uid="{00000000-0005-0000-0000-0000F6000000}"/>
    <cellStyle name="Millares [0] 8 9" xfId="4811" xr:uid="{00000000-0005-0000-0000-0000F6000000}"/>
    <cellStyle name="Millares [0] 9" xfId="258" xr:uid="{00000000-0005-0000-0000-000013010000}"/>
    <cellStyle name="Millares [0] 9 10" xfId="8811" xr:uid="{00000000-0005-0000-0000-000013010000}"/>
    <cellStyle name="Millares [0] 9 11" xfId="10717" xr:uid="{00000000-0005-0000-0000-000013010000}"/>
    <cellStyle name="Millares [0] 9 12" xfId="11197" xr:uid="{00000000-0005-0000-0000-000013010000}"/>
    <cellStyle name="Millares [0] 9 13" xfId="12338" xr:uid="{A2C06503-D7B7-4B87-8E49-D04AD83A6D86}"/>
    <cellStyle name="Millares [0] 9 2" xfId="443" xr:uid="{00000000-0005-0000-0000-000013010000}"/>
    <cellStyle name="Millares [0] 9 2 10" xfId="8981" xr:uid="{00000000-0005-0000-0000-000013010000}"/>
    <cellStyle name="Millares [0] 9 2 11" xfId="10895" xr:uid="{00000000-0005-0000-0000-000013010000}"/>
    <cellStyle name="Millares [0] 9 2 12" xfId="11375" xr:uid="{00000000-0005-0000-0000-000013010000}"/>
    <cellStyle name="Millares [0] 9 2 13" xfId="12516" xr:uid="{912EE2E7-1090-43B3-9BBD-5BE7731A923D}"/>
    <cellStyle name="Millares [0] 9 2 2" xfId="619" xr:uid="{00000000-0005-0000-0000-000019000000}"/>
    <cellStyle name="Millares [0] 9 2 2 10" xfId="10940" xr:uid="{00000000-0005-0000-0000-000019000000}"/>
    <cellStyle name="Millares [0] 9 2 2 11" xfId="11420" xr:uid="{00000000-0005-0000-0000-000019000000}"/>
    <cellStyle name="Millares [0] 9 2 2 12" xfId="12563" xr:uid="{D0D552A9-B664-4061-AD70-C0F493A59A08}"/>
    <cellStyle name="Millares [0] 9 2 2 2" xfId="1684" xr:uid="{00000000-0005-0000-0000-000019000000}"/>
    <cellStyle name="Millares [0] 9 2 2 2 2" xfId="3608" xr:uid="{00000000-0005-0000-0000-000019000000}"/>
    <cellStyle name="Millares [0] 9 2 2 2 3" xfId="5560" xr:uid="{00000000-0005-0000-0000-000019000000}"/>
    <cellStyle name="Millares [0] 9 2 2 2 4" xfId="7490" xr:uid="{00000000-0005-0000-0000-000019000000}"/>
    <cellStyle name="Millares [0] 9 2 2 2 5" xfId="9500" xr:uid="{00000000-0005-0000-0000-000019000000}"/>
    <cellStyle name="Millares [0] 9 2 2 3" xfId="2164" xr:uid="{00000000-0005-0000-0000-000019000000}"/>
    <cellStyle name="Millares [0] 9 2 2 3 2" xfId="4088" xr:uid="{00000000-0005-0000-0000-000019000000}"/>
    <cellStyle name="Millares [0] 9 2 2 3 3" xfId="6040" xr:uid="{00000000-0005-0000-0000-000019000000}"/>
    <cellStyle name="Millares [0] 9 2 2 3 4" xfId="7970" xr:uid="{00000000-0005-0000-0000-000019000000}"/>
    <cellStyle name="Millares [0] 9 2 2 3 5" xfId="9978" xr:uid="{00000000-0005-0000-0000-000019000000}"/>
    <cellStyle name="Millares [0] 9 2 2 4" xfId="2647" xr:uid="{00000000-0005-0000-0000-000019000000}"/>
    <cellStyle name="Millares [0] 9 2 2 4 2" xfId="4568" xr:uid="{00000000-0005-0000-0000-000019000000}"/>
    <cellStyle name="Millares [0] 9 2 2 4 3" xfId="6524" xr:uid="{00000000-0005-0000-0000-000019000000}"/>
    <cellStyle name="Millares [0] 9 2 2 4 4" xfId="8450" xr:uid="{00000000-0005-0000-0000-000019000000}"/>
    <cellStyle name="Millares [0] 9 2 2 4 5" xfId="10456" xr:uid="{00000000-0005-0000-0000-000019000000}"/>
    <cellStyle name="Millares [0] 9 2 2 5" xfId="1205" xr:uid="{00000000-0005-0000-0000-000019000000}"/>
    <cellStyle name="Millares [0] 9 2 2 6" xfId="3129" xr:uid="{00000000-0005-0000-0000-000019000000}"/>
    <cellStyle name="Millares [0] 9 2 2 7" xfId="5073" xr:uid="{00000000-0005-0000-0000-000019000000}"/>
    <cellStyle name="Millares [0] 9 2 2 8" xfId="7010" xr:uid="{00000000-0005-0000-0000-000019000000}"/>
    <cellStyle name="Millares [0] 9 2 2 9" xfId="9027" xr:uid="{00000000-0005-0000-0000-000019000000}"/>
    <cellStyle name="Millares [0] 9 2 3" xfId="1639" xr:uid="{00000000-0005-0000-0000-000013010000}"/>
    <cellStyle name="Millares [0] 9 2 3 2" xfId="3563" xr:uid="{00000000-0005-0000-0000-000013010000}"/>
    <cellStyle name="Millares [0] 9 2 3 3" xfId="5515" xr:uid="{00000000-0005-0000-0000-000013010000}"/>
    <cellStyle name="Millares [0] 9 2 3 4" xfId="7445" xr:uid="{00000000-0005-0000-0000-000013010000}"/>
    <cellStyle name="Millares [0] 9 2 3 5" xfId="9455" xr:uid="{00000000-0005-0000-0000-000013010000}"/>
    <cellStyle name="Millares [0] 9 2 4" xfId="2119" xr:uid="{00000000-0005-0000-0000-000013010000}"/>
    <cellStyle name="Millares [0] 9 2 4 2" xfId="4043" xr:uid="{00000000-0005-0000-0000-000013010000}"/>
    <cellStyle name="Millares [0] 9 2 4 3" xfId="5995" xr:uid="{00000000-0005-0000-0000-000013010000}"/>
    <cellStyle name="Millares [0] 9 2 4 4" xfId="7925" xr:uid="{00000000-0005-0000-0000-000013010000}"/>
    <cellStyle name="Millares [0] 9 2 4 5" xfId="9933" xr:uid="{00000000-0005-0000-0000-000013010000}"/>
    <cellStyle name="Millares [0] 9 2 5" xfId="2601" xr:uid="{00000000-0005-0000-0000-000013010000}"/>
    <cellStyle name="Millares [0] 9 2 5 2" xfId="4522" xr:uid="{00000000-0005-0000-0000-000013010000}"/>
    <cellStyle name="Millares [0] 9 2 5 3" xfId="6478" xr:uid="{00000000-0005-0000-0000-000013010000}"/>
    <cellStyle name="Millares [0] 9 2 5 4" xfId="8404" xr:uid="{00000000-0005-0000-0000-000013010000}"/>
    <cellStyle name="Millares [0] 9 2 5 5" xfId="10410" xr:uid="{00000000-0005-0000-0000-000013010000}"/>
    <cellStyle name="Millares [0] 9 2 6" xfId="1159" xr:uid="{00000000-0005-0000-0000-000013010000}"/>
    <cellStyle name="Millares [0] 9 2 7" xfId="3083" xr:uid="{00000000-0005-0000-0000-000013010000}"/>
    <cellStyle name="Millares [0] 9 2 8" xfId="5021" xr:uid="{00000000-0005-0000-0000-000013010000}"/>
    <cellStyle name="Millares [0] 9 2 9" xfId="6962" xr:uid="{00000000-0005-0000-0000-000013010000}"/>
    <cellStyle name="Millares [0] 9 3" xfId="1461" xr:uid="{00000000-0005-0000-0000-000013010000}"/>
    <cellStyle name="Millares [0] 9 3 2" xfId="3385" xr:uid="{00000000-0005-0000-0000-000013010000}"/>
    <cellStyle name="Millares [0] 9 3 3" xfId="5337" xr:uid="{00000000-0005-0000-0000-000013010000}"/>
    <cellStyle name="Millares [0] 9 3 4" xfId="7267" xr:uid="{00000000-0005-0000-0000-000013010000}"/>
    <cellStyle name="Millares [0] 9 3 5" xfId="9277" xr:uid="{00000000-0005-0000-0000-000013010000}"/>
    <cellStyle name="Millares [0] 9 4" xfId="1941" xr:uid="{00000000-0005-0000-0000-000013010000}"/>
    <cellStyle name="Millares [0] 9 4 2" xfId="3865" xr:uid="{00000000-0005-0000-0000-000013010000}"/>
    <cellStyle name="Millares [0] 9 4 3" xfId="5817" xr:uid="{00000000-0005-0000-0000-000013010000}"/>
    <cellStyle name="Millares [0] 9 4 4" xfId="7747" xr:uid="{00000000-0005-0000-0000-000013010000}"/>
    <cellStyle name="Millares [0] 9 4 5" xfId="9755" xr:uid="{00000000-0005-0000-0000-000013010000}"/>
    <cellStyle name="Millares [0] 9 5" xfId="2423" xr:uid="{00000000-0005-0000-0000-000013010000}"/>
    <cellStyle name="Millares [0] 9 5 2" xfId="4344" xr:uid="{00000000-0005-0000-0000-000013010000}"/>
    <cellStyle name="Millares [0] 9 5 3" xfId="6300" xr:uid="{00000000-0005-0000-0000-000013010000}"/>
    <cellStyle name="Millares [0] 9 5 4" xfId="8226" xr:uid="{00000000-0005-0000-0000-000013010000}"/>
    <cellStyle name="Millares [0] 9 5 5" xfId="10232" xr:uid="{00000000-0005-0000-0000-000013010000}"/>
    <cellStyle name="Millares [0] 9 6" xfId="981" xr:uid="{00000000-0005-0000-0000-000013010000}"/>
    <cellStyle name="Millares [0] 9 7" xfId="2905" xr:uid="{00000000-0005-0000-0000-000013010000}"/>
    <cellStyle name="Millares [0] 9 8" xfId="4843" xr:uid="{00000000-0005-0000-0000-000013010000}"/>
    <cellStyle name="Millares [0] 9 9" xfId="6784" xr:uid="{00000000-0005-0000-0000-000013010000}"/>
    <cellStyle name="Millares 10" xfId="5" xr:uid="{00000000-0005-0000-0000-000006000000}"/>
    <cellStyle name="Millares 10 10" xfId="1773" xr:uid="{00000000-0005-0000-0000-000006000000}"/>
    <cellStyle name="Millares 10 10 2" xfId="3697" xr:uid="{00000000-0005-0000-0000-000006000000}"/>
    <cellStyle name="Millares 10 10 3" xfId="5649" xr:uid="{00000000-0005-0000-0000-000006000000}"/>
    <cellStyle name="Millares 10 10 4" xfId="7579" xr:uid="{00000000-0005-0000-0000-000006000000}"/>
    <cellStyle name="Millares 10 10 5" xfId="9587" xr:uid="{00000000-0005-0000-0000-000006000000}"/>
    <cellStyle name="Millares 10 10 6" xfId="11974" xr:uid="{00000000-0005-0000-0000-00003D010000}"/>
    <cellStyle name="Millares 10 11" xfId="2255" xr:uid="{00000000-0005-0000-0000-000006000000}"/>
    <cellStyle name="Millares 10 11 2" xfId="4176" xr:uid="{00000000-0005-0000-0000-000006000000}"/>
    <cellStyle name="Millares 10 11 3" xfId="6132" xr:uid="{00000000-0005-0000-0000-000006000000}"/>
    <cellStyle name="Millares 10 11 4" xfId="8058" xr:uid="{00000000-0005-0000-0000-000006000000}"/>
    <cellStyle name="Millares 10 11 5" xfId="10064" xr:uid="{00000000-0005-0000-0000-000006000000}"/>
    <cellStyle name="Millares 10 11 6" xfId="12712" xr:uid="{0EE5344D-BE39-41CB-B3E7-6C24A32F7B27}"/>
    <cellStyle name="Millares 10 12" xfId="813" xr:uid="{00000000-0005-0000-0000-000006000000}"/>
    <cellStyle name="Millares 10 13" xfId="2737" xr:uid="{00000000-0005-0000-0000-000006000000}"/>
    <cellStyle name="Millares 10 14" xfId="4665" xr:uid="{00000000-0005-0000-0000-000006000000}"/>
    <cellStyle name="Millares 10 15" xfId="6615" xr:uid="{00000000-0005-0000-0000-000006000000}"/>
    <cellStyle name="Millares 10 16" xfId="8606" xr:uid="{49B29B52-B7D9-4A7C-96DE-851D74077AAC}"/>
    <cellStyle name="Millares 10 17" xfId="8570" xr:uid="{00000000-0005-0000-0000-000006000000}"/>
    <cellStyle name="Millares 10 18" xfId="10549" xr:uid="{00000000-0005-0000-0000-000006000000}"/>
    <cellStyle name="Millares 10 19" xfId="11029" xr:uid="{00000000-0005-0000-0000-000006000000}"/>
    <cellStyle name="Millares 10 2" xfId="24" xr:uid="{00000000-0005-0000-0000-000007000000}"/>
    <cellStyle name="Millares 10 2 10" xfId="817" xr:uid="{00000000-0005-0000-0000-000007000000}"/>
    <cellStyle name="Millares 10 2 11" xfId="2741" xr:uid="{00000000-0005-0000-0000-000007000000}"/>
    <cellStyle name="Millares 10 2 12" xfId="4670" xr:uid="{00000000-0005-0000-0000-000007000000}"/>
    <cellStyle name="Millares 10 2 13" xfId="6128" xr:uid="{27493BA3-185E-4DF2-89AA-4C23E7D2A5AF}"/>
    <cellStyle name="Millares 10 2 14" xfId="6619" xr:uid="{00000000-0005-0000-0000-000007000000}"/>
    <cellStyle name="Millares 10 2 15" xfId="8563" xr:uid="{27493BA3-185E-4DF2-89AA-4C23E7D2A5AF}"/>
    <cellStyle name="Millares 10 2 16" xfId="8649" xr:uid="{27493BA3-185E-4DF2-89AA-4C23E7D2A5AF}"/>
    <cellStyle name="Millares 10 2 17" xfId="8595" xr:uid="{00000000-0005-0000-0000-000007000000}"/>
    <cellStyle name="Millares 10 2 18" xfId="10553" xr:uid="{00000000-0005-0000-0000-000007000000}"/>
    <cellStyle name="Millares 10 2 19" xfId="11033" xr:uid="{00000000-0005-0000-0000-000007000000}"/>
    <cellStyle name="Millares 10 2 2" xfId="82" xr:uid="{00000000-0005-0000-0000-000007000000}"/>
    <cellStyle name="Millares 10 2 2 10" xfId="4701" xr:uid="{00000000-0005-0000-0000-000007000000}"/>
    <cellStyle name="Millares 10 2 2 11" xfId="6647" xr:uid="{00000000-0005-0000-0000-000007000000}"/>
    <cellStyle name="Millares 10 2 2 12" xfId="8682" xr:uid="{00000000-0005-0000-0000-000007000000}"/>
    <cellStyle name="Millares 10 2 2 13" xfId="10580" xr:uid="{00000000-0005-0000-0000-000007000000}"/>
    <cellStyle name="Millares 10 2 2 14" xfId="11060" xr:uid="{00000000-0005-0000-0000-000007000000}"/>
    <cellStyle name="Millares 10 2 2 15" xfId="12201" xr:uid="{9E14CEB2-40ED-4360-89A9-36A1E7E5A03F}"/>
    <cellStyle name="Millares 10 2 2 2" xfId="140" xr:uid="{00000000-0005-0000-0000-000007000000}"/>
    <cellStyle name="Millares 10 2 2 2 10" xfId="8729" xr:uid="{00000000-0005-0000-0000-000007000000}"/>
    <cellStyle name="Millares 10 2 2 2 11" xfId="10632" xr:uid="{00000000-0005-0000-0000-000007000000}"/>
    <cellStyle name="Millares 10 2 2 2 12" xfId="11112" xr:uid="{00000000-0005-0000-0000-000007000000}"/>
    <cellStyle name="Millares 10 2 2 2 13" xfId="12253" xr:uid="{02F914C2-E98C-4797-8B60-14B802A42024}"/>
    <cellStyle name="Millares 10 2 2 2 2" xfId="358" xr:uid="{00000000-0005-0000-0000-000007000000}"/>
    <cellStyle name="Millares 10 2 2 2 2 10" xfId="10810" xr:uid="{00000000-0005-0000-0000-000007000000}"/>
    <cellStyle name="Millares 10 2 2 2 2 11" xfId="11290" xr:uid="{00000000-0005-0000-0000-000007000000}"/>
    <cellStyle name="Millares 10 2 2 2 2 12" xfId="12431" xr:uid="{6F236B64-65EC-48AF-B111-6ED36E7A430A}"/>
    <cellStyle name="Millares 10 2 2 2 2 2" xfId="1554" xr:uid="{00000000-0005-0000-0000-000007000000}"/>
    <cellStyle name="Millares 10 2 2 2 2 2 2" xfId="3478" xr:uid="{00000000-0005-0000-0000-000007000000}"/>
    <cellStyle name="Millares 10 2 2 2 2 2 3" xfId="5430" xr:uid="{00000000-0005-0000-0000-000007000000}"/>
    <cellStyle name="Millares 10 2 2 2 2 2 4" xfId="7360" xr:uid="{00000000-0005-0000-0000-000007000000}"/>
    <cellStyle name="Millares 10 2 2 2 2 2 5" xfId="9370" xr:uid="{00000000-0005-0000-0000-000007000000}"/>
    <cellStyle name="Millares 10 2 2 2 2 3" xfId="2034" xr:uid="{00000000-0005-0000-0000-000007000000}"/>
    <cellStyle name="Millares 10 2 2 2 2 3 2" xfId="3958" xr:uid="{00000000-0005-0000-0000-000007000000}"/>
    <cellStyle name="Millares 10 2 2 2 2 3 3" xfId="5910" xr:uid="{00000000-0005-0000-0000-000007000000}"/>
    <cellStyle name="Millares 10 2 2 2 2 3 4" xfId="7840" xr:uid="{00000000-0005-0000-0000-000007000000}"/>
    <cellStyle name="Millares 10 2 2 2 2 3 5" xfId="9848" xr:uid="{00000000-0005-0000-0000-000007000000}"/>
    <cellStyle name="Millares 10 2 2 2 2 4" xfId="2516" xr:uid="{00000000-0005-0000-0000-000007000000}"/>
    <cellStyle name="Millares 10 2 2 2 2 4 2" xfId="4437" xr:uid="{00000000-0005-0000-0000-000007000000}"/>
    <cellStyle name="Millares 10 2 2 2 2 4 3" xfId="6393" xr:uid="{00000000-0005-0000-0000-000007000000}"/>
    <cellStyle name="Millares 10 2 2 2 2 4 4" xfId="8319" xr:uid="{00000000-0005-0000-0000-000007000000}"/>
    <cellStyle name="Millares 10 2 2 2 2 4 5" xfId="10325" xr:uid="{00000000-0005-0000-0000-000007000000}"/>
    <cellStyle name="Millares 10 2 2 2 2 5" xfId="1074" xr:uid="{00000000-0005-0000-0000-000007000000}"/>
    <cellStyle name="Millares 10 2 2 2 2 6" xfId="2998" xr:uid="{00000000-0005-0000-0000-000007000000}"/>
    <cellStyle name="Millares 10 2 2 2 2 7" xfId="4936" xr:uid="{00000000-0005-0000-0000-000007000000}"/>
    <cellStyle name="Millares 10 2 2 2 2 8" xfId="6877" xr:uid="{00000000-0005-0000-0000-000007000000}"/>
    <cellStyle name="Millares 10 2 2 2 2 9" xfId="8898" xr:uid="{00000000-0005-0000-0000-000007000000}"/>
    <cellStyle name="Millares 10 2 2 2 3" xfId="1376" xr:uid="{00000000-0005-0000-0000-000007000000}"/>
    <cellStyle name="Millares 10 2 2 2 3 2" xfId="3300" xr:uid="{00000000-0005-0000-0000-000007000000}"/>
    <cellStyle name="Millares 10 2 2 2 3 3" xfId="5252" xr:uid="{00000000-0005-0000-0000-000007000000}"/>
    <cellStyle name="Millares 10 2 2 2 3 4" xfId="7182" xr:uid="{00000000-0005-0000-0000-000007000000}"/>
    <cellStyle name="Millares 10 2 2 2 3 5" xfId="9192" xr:uid="{00000000-0005-0000-0000-000007000000}"/>
    <cellStyle name="Millares 10 2 2 2 4" xfId="1856" xr:uid="{00000000-0005-0000-0000-000007000000}"/>
    <cellStyle name="Millares 10 2 2 2 4 2" xfId="3780" xr:uid="{00000000-0005-0000-0000-000007000000}"/>
    <cellStyle name="Millares 10 2 2 2 4 3" xfId="5732" xr:uid="{00000000-0005-0000-0000-000007000000}"/>
    <cellStyle name="Millares 10 2 2 2 4 4" xfId="7662" xr:uid="{00000000-0005-0000-0000-000007000000}"/>
    <cellStyle name="Millares 10 2 2 2 4 5" xfId="9670" xr:uid="{00000000-0005-0000-0000-000007000000}"/>
    <cellStyle name="Millares 10 2 2 2 5" xfId="2338" xr:uid="{00000000-0005-0000-0000-000007000000}"/>
    <cellStyle name="Millares 10 2 2 2 5 2" xfId="4259" xr:uid="{00000000-0005-0000-0000-000007000000}"/>
    <cellStyle name="Millares 10 2 2 2 5 3" xfId="6215" xr:uid="{00000000-0005-0000-0000-000007000000}"/>
    <cellStyle name="Millares 10 2 2 2 5 4" xfId="8141" xr:uid="{00000000-0005-0000-0000-000007000000}"/>
    <cellStyle name="Millares 10 2 2 2 5 5" xfId="10147" xr:uid="{00000000-0005-0000-0000-000007000000}"/>
    <cellStyle name="Millares 10 2 2 2 6" xfId="896" xr:uid="{00000000-0005-0000-0000-000007000000}"/>
    <cellStyle name="Millares 10 2 2 2 7" xfId="2820" xr:uid="{00000000-0005-0000-0000-000007000000}"/>
    <cellStyle name="Millares 10 2 2 2 8" xfId="4753" xr:uid="{00000000-0005-0000-0000-000007000000}"/>
    <cellStyle name="Millares 10 2 2 2 9" xfId="6699" xr:uid="{00000000-0005-0000-0000-000007000000}"/>
    <cellStyle name="Millares 10 2 2 3" xfId="306" xr:uid="{00000000-0005-0000-0000-000007000000}"/>
    <cellStyle name="Millares 10 2 2 3 10" xfId="10758" xr:uid="{00000000-0005-0000-0000-000007000000}"/>
    <cellStyle name="Millares 10 2 2 3 11" xfId="11238" xr:uid="{00000000-0005-0000-0000-000007000000}"/>
    <cellStyle name="Millares 10 2 2 3 12" xfId="12379" xr:uid="{414F8628-4388-478F-A6C6-D1ED100C0724}"/>
    <cellStyle name="Millares 10 2 2 3 2" xfId="1502" xr:uid="{00000000-0005-0000-0000-000007000000}"/>
    <cellStyle name="Millares 10 2 2 3 2 2" xfId="3426" xr:uid="{00000000-0005-0000-0000-000007000000}"/>
    <cellStyle name="Millares 10 2 2 3 2 3" xfId="5378" xr:uid="{00000000-0005-0000-0000-000007000000}"/>
    <cellStyle name="Millares 10 2 2 3 2 4" xfId="7308" xr:uid="{00000000-0005-0000-0000-000007000000}"/>
    <cellStyle name="Millares 10 2 2 3 2 5" xfId="9318" xr:uid="{00000000-0005-0000-0000-000007000000}"/>
    <cellStyle name="Millares 10 2 2 3 3" xfId="1982" xr:uid="{00000000-0005-0000-0000-000007000000}"/>
    <cellStyle name="Millares 10 2 2 3 3 2" xfId="3906" xr:uid="{00000000-0005-0000-0000-000007000000}"/>
    <cellStyle name="Millares 10 2 2 3 3 3" xfId="5858" xr:uid="{00000000-0005-0000-0000-000007000000}"/>
    <cellStyle name="Millares 10 2 2 3 3 4" xfId="7788" xr:uid="{00000000-0005-0000-0000-000007000000}"/>
    <cellStyle name="Millares 10 2 2 3 3 5" xfId="9796" xr:uid="{00000000-0005-0000-0000-000007000000}"/>
    <cellStyle name="Millares 10 2 2 3 4" xfId="2464" xr:uid="{00000000-0005-0000-0000-000007000000}"/>
    <cellStyle name="Millares 10 2 2 3 4 2" xfId="4385" xr:uid="{00000000-0005-0000-0000-000007000000}"/>
    <cellStyle name="Millares 10 2 2 3 4 3" xfId="6341" xr:uid="{00000000-0005-0000-0000-000007000000}"/>
    <cellStyle name="Millares 10 2 2 3 4 4" xfId="8267" xr:uid="{00000000-0005-0000-0000-000007000000}"/>
    <cellStyle name="Millares 10 2 2 3 4 5" xfId="10273" xr:uid="{00000000-0005-0000-0000-000007000000}"/>
    <cellStyle name="Millares 10 2 2 3 5" xfId="1022" xr:uid="{00000000-0005-0000-0000-000007000000}"/>
    <cellStyle name="Millares 10 2 2 3 6" xfId="2946" xr:uid="{00000000-0005-0000-0000-000007000000}"/>
    <cellStyle name="Millares 10 2 2 3 7" xfId="4884" xr:uid="{00000000-0005-0000-0000-000007000000}"/>
    <cellStyle name="Millares 10 2 2 3 8" xfId="6825" xr:uid="{00000000-0005-0000-0000-000007000000}"/>
    <cellStyle name="Millares 10 2 2 3 9" xfId="8850" xr:uid="{00000000-0005-0000-0000-000007000000}"/>
    <cellStyle name="Millares 10 2 2 4" xfId="596" xr:uid="{00000000-0005-0000-0000-00001A000000}"/>
    <cellStyle name="Millares 10 2 2 4 10" xfId="10931" xr:uid="{00000000-0005-0000-0000-00001A000000}"/>
    <cellStyle name="Millares 10 2 2 4 11" xfId="11411" xr:uid="{00000000-0005-0000-0000-00001A000000}"/>
    <cellStyle name="Millares 10 2 2 4 12" xfId="12554" xr:uid="{C8E2D1E6-760E-4077-A9A4-840C6F64AAF2}"/>
    <cellStyle name="Millares 10 2 2 4 2" xfId="1675" xr:uid="{00000000-0005-0000-0000-00001A000000}"/>
    <cellStyle name="Millares 10 2 2 4 2 2" xfId="3599" xr:uid="{00000000-0005-0000-0000-00001A000000}"/>
    <cellStyle name="Millares 10 2 2 4 2 3" xfId="5551" xr:uid="{00000000-0005-0000-0000-00001A000000}"/>
    <cellStyle name="Millares 10 2 2 4 2 4" xfId="7481" xr:uid="{00000000-0005-0000-0000-00001A000000}"/>
    <cellStyle name="Millares 10 2 2 4 2 5" xfId="9491" xr:uid="{00000000-0005-0000-0000-00001A000000}"/>
    <cellStyle name="Millares 10 2 2 4 3" xfId="2155" xr:uid="{00000000-0005-0000-0000-00001A000000}"/>
    <cellStyle name="Millares 10 2 2 4 3 2" xfId="4079" xr:uid="{00000000-0005-0000-0000-00001A000000}"/>
    <cellStyle name="Millares 10 2 2 4 3 3" xfId="6031" xr:uid="{00000000-0005-0000-0000-00001A000000}"/>
    <cellStyle name="Millares 10 2 2 4 3 4" xfId="7961" xr:uid="{00000000-0005-0000-0000-00001A000000}"/>
    <cellStyle name="Millares 10 2 2 4 3 5" xfId="9969" xr:uid="{00000000-0005-0000-0000-00001A000000}"/>
    <cellStyle name="Millares 10 2 2 4 4" xfId="2638" xr:uid="{00000000-0005-0000-0000-00001A000000}"/>
    <cellStyle name="Millares 10 2 2 4 4 2" xfId="4559" xr:uid="{00000000-0005-0000-0000-00001A000000}"/>
    <cellStyle name="Millares 10 2 2 4 4 3" xfId="6515" xr:uid="{00000000-0005-0000-0000-00001A000000}"/>
    <cellStyle name="Millares 10 2 2 4 4 4" xfId="8441" xr:uid="{00000000-0005-0000-0000-00001A000000}"/>
    <cellStyle name="Millares 10 2 2 4 4 5" xfId="10447" xr:uid="{00000000-0005-0000-0000-00001A000000}"/>
    <cellStyle name="Millares 10 2 2 4 5" xfId="1196" xr:uid="{00000000-0005-0000-0000-00001A000000}"/>
    <cellStyle name="Millares 10 2 2 4 6" xfId="3120" xr:uid="{00000000-0005-0000-0000-00001A000000}"/>
    <cellStyle name="Millares 10 2 2 4 7" xfId="5063" xr:uid="{00000000-0005-0000-0000-00001A000000}"/>
    <cellStyle name="Millares 10 2 2 4 8" xfId="7001" xr:uid="{00000000-0005-0000-0000-00001A000000}"/>
    <cellStyle name="Millares 10 2 2 4 9" xfId="9018" xr:uid="{00000000-0005-0000-0000-00001A000000}"/>
    <cellStyle name="Millares 10 2 2 5" xfId="1324" xr:uid="{00000000-0005-0000-0000-000007000000}"/>
    <cellStyle name="Millares 10 2 2 5 2" xfId="3248" xr:uid="{00000000-0005-0000-0000-000007000000}"/>
    <cellStyle name="Millares 10 2 2 5 3" xfId="5200" xr:uid="{00000000-0005-0000-0000-000007000000}"/>
    <cellStyle name="Millares 10 2 2 5 4" xfId="7130" xr:uid="{00000000-0005-0000-0000-000007000000}"/>
    <cellStyle name="Millares 10 2 2 5 5" xfId="9140" xr:uid="{00000000-0005-0000-0000-000007000000}"/>
    <cellStyle name="Millares 10 2 2 6" xfId="1804" xr:uid="{00000000-0005-0000-0000-000007000000}"/>
    <cellStyle name="Millares 10 2 2 6 2" xfId="3728" xr:uid="{00000000-0005-0000-0000-000007000000}"/>
    <cellStyle name="Millares 10 2 2 6 3" xfId="5680" xr:uid="{00000000-0005-0000-0000-000007000000}"/>
    <cellStyle name="Millares 10 2 2 6 4" xfId="7610" xr:uid="{00000000-0005-0000-0000-000007000000}"/>
    <cellStyle name="Millares 10 2 2 6 5" xfId="9618" xr:uid="{00000000-0005-0000-0000-000007000000}"/>
    <cellStyle name="Millares 10 2 2 7" xfId="2286" xr:uid="{00000000-0005-0000-0000-000007000000}"/>
    <cellStyle name="Millares 10 2 2 7 2" xfId="4207" xr:uid="{00000000-0005-0000-0000-000007000000}"/>
    <cellStyle name="Millares 10 2 2 7 3" xfId="6163" xr:uid="{00000000-0005-0000-0000-000007000000}"/>
    <cellStyle name="Millares 10 2 2 7 4" xfId="8089" xr:uid="{00000000-0005-0000-0000-000007000000}"/>
    <cellStyle name="Millares 10 2 2 7 5" xfId="10095" xr:uid="{00000000-0005-0000-0000-000007000000}"/>
    <cellStyle name="Millares 10 2 2 8" xfId="844" xr:uid="{00000000-0005-0000-0000-000007000000}"/>
    <cellStyle name="Millares 10 2 2 9" xfId="2768" xr:uid="{00000000-0005-0000-0000-000007000000}"/>
    <cellStyle name="Millares 10 2 20" xfId="12174" xr:uid="{70BE460B-4AB0-46F3-A899-D773660DF6CF}"/>
    <cellStyle name="Millares 10 2 3" xfId="112" xr:uid="{00000000-0005-0000-0000-000007000000}"/>
    <cellStyle name="Millares 10 2 3 10" xfId="8705" xr:uid="{00000000-0005-0000-0000-000007000000}"/>
    <cellStyle name="Millares 10 2 3 11" xfId="10604" xr:uid="{00000000-0005-0000-0000-000007000000}"/>
    <cellStyle name="Millares 10 2 3 12" xfId="11084" xr:uid="{00000000-0005-0000-0000-000007000000}"/>
    <cellStyle name="Millares 10 2 3 13" xfId="12225" xr:uid="{DD272EEA-AE4D-4057-BE54-E398779F43C6}"/>
    <cellStyle name="Millares 10 2 3 2" xfId="330" xr:uid="{00000000-0005-0000-0000-000007000000}"/>
    <cellStyle name="Millares 10 2 3 2 10" xfId="10782" xr:uid="{00000000-0005-0000-0000-000007000000}"/>
    <cellStyle name="Millares 10 2 3 2 11" xfId="11262" xr:uid="{00000000-0005-0000-0000-000007000000}"/>
    <cellStyle name="Millares 10 2 3 2 12" xfId="12403" xr:uid="{5353AA64-8360-464F-BF2A-63DDA51459AA}"/>
    <cellStyle name="Millares 10 2 3 2 2" xfId="1526" xr:uid="{00000000-0005-0000-0000-000007000000}"/>
    <cellStyle name="Millares 10 2 3 2 2 2" xfId="3450" xr:uid="{00000000-0005-0000-0000-000007000000}"/>
    <cellStyle name="Millares 10 2 3 2 2 3" xfId="5402" xr:uid="{00000000-0005-0000-0000-000007000000}"/>
    <cellStyle name="Millares 10 2 3 2 2 4" xfId="7332" xr:uid="{00000000-0005-0000-0000-000007000000}"/>
    <cellStyle name="Millares 10 2 3 2 2 5" xfId="9342" xr:uid="{00000000-0005-0000-0000-000007000000}"/>
    <cellStyle name="Millares 10 2 3 2 3" xfId="2006" xr:uid="{00000000-0005-0000-0000-000007000000}"/>
    <cellStyle name="Millares 10 2 3 2 3 2" xfId="3930" xr:uid="{00000000-0005-0000-0000-000007000000}"/>
    <cellStyle name="Millares 10 2 3 2 3 3" xfId="5882" xr:uid="{00000000-0005-0000-0000-000007000000}"/>
    <cellStyle name="Millares 10 2 3 2 3 4" xfId="7812" xr:uid="{00000000-0005-0000-0000-000007000000}"/>
    <cellStyle name="Millares 10 2 3 2 3 5" xfId="9820" xr:uid="{00000000-0005-0000-0000-000007000000}"/>
    <cellStyle name="Millares 10 2 3 2 4" xfId="2488" xr:uid="{00000000-0005-0000-0000-000007000000}"/>
    <cellStyle name="Millares 10 2 3 2 4 2" xfId="4409" xr:uid="{00000000-0005-0000-0000-000007000000}"/>
    <cellStyle name="Millares 10 2 3 2 4 3" xfId="6365" xr:uid="{00000000-0005-0000-0000-000007000000}"/>
    <cellStyle name="Millares 10 2 3 2 4 4" xfId="8291" xr:uid="{00000000-0005-0000-0000-000007000000}"/>
    <cellStyle name="Millares 10 2 3 2 4 5" xfId="10297" xr:uid="{00000000-0005-0000-0000-000007000000}"/>
    <cellStyle name="Millares 10 2 3 2 5" xfId="1046" xr:uid="{00000000-0005-0000-0000-000007000000}"/>
    <cellStyle name="Millares 10 2 3 2 6" xfId="2970" xr:uid="{00000000-0005-0000-0000-000007000000}"/>
    <cellStyle name="Millares 10 2 3 2 7" xfId="4908" xr:uid="{00000000-0005-0000-0000-000007000000}"/>
    <cellStyle name="Millares 10 2 3 2 8" xfId="6849" xr:uid="{00000000-0005-0000-0000-000007000000}"/>
    <cellStyle name="Millares 10 2 3 2 9" xfId="8873" xr:uid="{00000000-0005-0000-0000-000007000000}"/>
    <cellStyle name="Millares 10 2 3 3" xfId="1348" xr:uid="{00000000-0005-0000-0000-000007000000}"/>
    <cellStyle name="Millares 10 2 3 3 2" xfId="3272" xr:uid="{00000000-0005-0000-0000-000007000000}"/>
    <cellStyle name="Millares 10 2 3 3 3" xfId="5224" xr:uid="{00000000-0005-0000-0000-000007000000}"/>
    <cellStyle name="Millares 10 2 3 3 4" xfId="7154" xr:uid="{00000000-0005-0000-0000-000007000000}"/>
    <cellStyle name="Millares 10 2 3 3 5" xfId="9164" xr:uid="{00000000-0005-0000-0000-000007000000}"/>
    <cellStyle name="Millares 10 2 3 4" xfId="1828" xr:uid="{00000000-0005-0000-0000-000007000000}"/>
    <cellStyle name="Millares 10 2 3 4 2" xfId="3752" xr:uid="{00000000-0005-0000-0000-000007000000}"/>
    <cellStyle name="Millares 10 2 3 4 3" xfId="5704" xr:uid="{00000000-0005-0000-0000-000007000000}"/>
    <cellStyle name="Millares 10 2 3 4 4" xfId="7634" xr:uid="{00000000-0005-0000-0000-000007000000}"/>
    <cellStyle name="Millares 10 2 3 4 5" xfId="9642" xr:uid="{00000000-0005-0000-0000-000007000000}"/>
    <cellStyle name="Millares 10 2 3 5" xfId="2310" xr:uid="{00000000-0005-0000-0000-000007000000}"/>
    <cellStyle name="Millares 10 2 3 5 2" xfId="4231" xr:uid="{00000000-0005-0000-0000-000007000000}"/>
    <cellStyle name="Millares 10 2 3 5 3" xfId="6187" xr:uid="{00000000-0005-0000-0000-000007000000}"/>
    <cellStyle name="Millares 10 2 3 5 4" xfId="8113" xr:uid="{00000000-0005-0000-0000-000007000000}"/>
    <cellStyle name="Millares 10 2 3 5 5" xfId="10119" xr:uid="{00000000-0005-0000-0000-000007000000}"/>
    <cellStyle name="Millares 10 2 3 6" xfId="868" xr:uid="{00000000-0005-0000-0000-000007000000}"/>
    <cellStyle name="Millares 10 2 3 7" xfId="2792" xr:uid="{00000000-0005-0000-0000-000007000000}"/>
    <cellStyle name="Millares 10 2 3 8" xfId="4725" xr:uid="{00000000-0005-0000-0000-000007000000}"/>
    <cellStyle name="Millares 10 2 3 9" xfId="6671" xr:uid="{00000000-0005-0000-0000-000007000000}"/>
    <cellStyle name="Millares 10 2 4" xfId="207" xr:uid="{00000000-0005-0000-0000-000007000000}"/>
    <cellStyle name="Millares 10 2 4 10" xfId="8761" xr:uid="{00000000-0005-0000-0000-000007000000}"/>
    <cellStyle name="Millares 10 2 4 11" xfId="10666" xr:uid="{00000000-0005-0000-0000-000007000000}"/>
    <cellStyle name="Millares 10 2 4 12" xfId="11146" xr:uid="{00000000-0005-0000-0000-000007000000}"/>
    <cellStyle name="Millares 10 2 4 13" xfId="12287" xr:uid="{E9ECB5C4-F38E-4F04-B540-79BB1DD77AAE}"/>
    <cellStyle name="Millares 10 2 4 2" xfId="392" xr:uid="{00000000-0005-0000-0000-000007000000}"/>
    <cellStyle name="Millares 10 2 4 2 10" xfId="10844" xr:uid="{00000000-0005-0000-0000-000007000000}"/>
    <cellStyle name="Millares 10 2 4 2 11" xfId="11324" xr:uid="{00000000-0005-0000-0000-000007000000}"/>
    <cellStyle name="Millares 10 2 4 2 12" xfId="12465" xr:uid="{41269F4C-C23F-4260-A3B4-E7B6A5F3D87E}"/>
    <cellStyle name="Millares 10 2 4 2 2" xfId="1588" xr:uid="{00000000-0005-0000-0000-000007000000}"/>
    <cellStyle name="Millares 10 2 4 2 2 2" xfId="3512" xr:uid="{00000000-0005-0000-0000-000007000000}"/>
    <cellStyle name="Millares 10 2 4 2 2 3" xfId="5464" xr:uid="{00000000-0005-0000-0000-000007000000}"/>
    <cellStyle name="Millares 10 2 4 2 2 4" xfId="7394" xr:uid="{00000000-0005-0000-0000-000007000000}"/>
    <cellStyle name="Millares 10 2 4 2 2 5" xfId="9404" xr:uid="{00000000-0005-0000-0000-000007000000}"/>
    <cellStyle name="Millares 10 2 4 2 3" xfId="2068" xr:uid="{00000000-0005-0000-0000-000007000000}"/>
    <cellStyle name="Millares 10 2 4 2 3 2" xfId="3992" xr:uid="{00000000-0005-0000-0000-000007000000}"/>
    <cellStyle name="Millares 10 2 4 2 3 3" xfId="5944" xr:uid="{00000000-0005-0000-0000-000007000000}"/>
    <cellStyle name="Millares 10 2 4 2 3 4" xfId="7874" xr:uid="{00000000-0005-0000-0000-000007000000}"/>
    <cellStyle name="Millares 10 2 4 2 3 5" xfId="9882" xr:uid="{00000000-0005-0000-0000-000007000000}"/>
    <cellStyle name="Millares 10 2 4 2 4" xfId="2550" xr:uid="{00000000-0005-0000-0000-000007000000}"/>
    <cellStyle name="Millares 10 2 4 2 4 2" xfId="4471" xr:uid="{00000000-0005-0000-0000-000007000000}"/>
    <cellStyle name="Millares 10 2 4 2 4 3" xfId="6427" xr:uid="{00000000-0005-0000-0000-000007000000}"/>
    <cellStyle name="Millares 10 2 4 2 4 4" xfId="8353" xr:uid="{00000000-0005-0000-0000-000007000000}"/>
    <cellStyle name="Millares 10 2 4 2 4 5" xfId="10359" xr:uid="{00000000-0005-0000-0000-000007000000}"/>
    <cellStyle name="Millares 10 2 4 2 5" xfId="1108" xr:uid="{00000000-0005-0000-0000-000007000000}"/>
    <cellStyle name="Millares 10 2 4 2 6" xfId="3032" xr:uid="{00000000-0005-0000-0000-000007000000}"/>
    <cellStyle name="Millares 10 2 4 2 7" xfId="4970" xr:uid="{00000000-0005-0000-0000-000007000000}"/>
    <cellStyle name="Millares 10 2 4 2 8" xfId="6911" xr:uid="{00000000-0005-0000-0000-000007000000}"/>
    <cellStyle name="Millares 10 2 4 2 9" xfId="8930" xr:uid="{00000000-0005-0000-0000-000007000000}"/>
    <cellStyle name="Millares 10 2 4 3" xfId="1410" xr:uid="{00000000-0005-0000-0000-000007000000}"/>
    <cellStyle name="Millares 10 2 4 3 2" xfId="3334" xr:uid="{00000000-0005-0000-0000-000007000000}"/>
    <cellStyle name="Millares 10 2 4 3 3" xfId="5286" xr:uid="{00000000-0005-0000-0000-000007000000}"/>
    <cellStyle name="Millares 10 2 4 3 4" xfId="7216" xr:uid="{00000000-0005-0000-0000-000007000000}"/>
    <cellStyle name="Millares 10 2 4 3 5" xfId="9226" xr:uid="{00000000-0005-0000-0000-000007000000}"/>
    <cellStyle name="Millares 10 2 4 4" xfId="1890" xr:uid="{00000000-0005-0000-0000-000007000000}"/>
    <cellStyle name="Millares 10 2 4 4 2" xfId="3814" xr:uid="{00000000-0005-0000-0000-000007000000}"/>
    <cellStyle name="Millares 10 2 4 4 3" xfId="5766" xr:uid="{00000000-0005-0000-0000-000007000000}"/>
    <cellStyle name="Millares 10 2 4 4 4" xfId="7696" xr:uid="{00000000-0005-0000-0000-000007000000}"/>
    <cellStyle name="Millares 10 2 4 4 5" xfId="9704" xr:uid="{00000000-0005-0000-0000-000007000000}"/>
    <cellStyle name="Millares 10 2 4 5" xfId="2372" xr:uid="{00000000-0005-0000-0000-000007000000}"/>
    <cellStyle name="Millares 10 2 4 5 2" xfId="4293" xr:uid="{00000000-0005-0000-0000-000007000000}"/>
    <cellStyle name="Millares 10 2 4 5 3" xfId="6249" xr:uid="{00000000-0005-0000-0000-000007000000}"/>
    <cellStyle name="Millares 10 2 4 5 4" xfId="8175" xr:uid="{00000000-0005-0000-0000-000007000000}"/>
    <cellStyle name="Millares 10 2 4 5 5" xfId="10181" xr:uid="{00000000-0005-0000-0000-000007000000}"/>
    <cellStyle name="Millares 10 2 4 6" xfId="930" xr:uid="{00000000-0005-0000-0000-000007000000}"/>
    <cellStyle name="Millares 10 2 4 7" xfId="2854" xr:uid="{00000000-0005-0000-0000-000007000000}"/>
    <cellStyle name="Millares 10 2 4 8" xfId="4792" xr:uid="{00000000-0005-0000-0000-000007000000}"/>
    <cellStyle name="Millares 10 2 4 9" xfId="6733" xr:uid="{00000000-0005-0000-0000-000007000000}"/>
    <cellStyle name="Millares 10 2 5" xfId="236" xr:uid="{00000000-0005-0000-0000-000007000000}"/>
    <cellStyle name="Millares 10 2 5 10" xfId="8789" xr:uid="{00000000-0005-0000-0000-000007000000}"/>
    <cellStyle name="Millares 10 2 5 11" xfId="10695" xr:uid="{00000000-0005-0000-0000-000007000000}"/>
    <cellStyle name="Millares 10 2 5 12" xfId="11175" xr:uid="{00000000-0005-0000-0000-000007000000}"/>
    <cellStyle name="Millares 10 2 5 13" xfId="12316" xr:uid="{45D3D6F6-4660-432F-A9DC-46E4DB536B7E}"/>
    <cellStyle name="Millares 10 2 5 2" xfId="421" xr:uid="{00000000-0005-0000-0000-000007000000}"/>
    <cellStyle name="Millares 10 2 5 2 10" xfId="10873" xr:uid="{00000000-0005-0000-0000-000007000000}"/>
    <cellStyle name="Millares 10 2 5 2 11" xfId="11353" xr:uid="{00000000-0005-0000-0000-000007000000}"/>
    <cellStyle name="Millares 10 2 5 2 12" xfId="12494" xr:uid="{01F6ADCF-9332-440A-9276-9CA796FDE6C6}"/>
    <cellStyle name="Millares 10 2 5 2 2" xfId="1617" xr:uid="{00000000-0005-0000-0000-000007000000}"/>
    <cellStyle name="Millares 10 2 5 2 2 2" xfId="3541" xr:uid="{00000000-0005-0000-0000-000007000000}"/>
    <cellStyle name="Millares 10 2 5 2 2 3" xfId="5493" xr:uid="{00000000-0005-0000-0000-000007000000}"/>
    <cellStyle name="Millares 10 2 5 2 2 4" xfId="7423" xr:uid="{00000000-0005-0000-0000-000007000000}"/>
    <cellStyle name="Millares 10 2 5 2 2 5" xfId="9433" xr:uid="{00000000-0005-0000-0000-000007000000}"/>
    <cellStyle name="Millares 10 2 5 2 3" xfId="2097" xr:uid="{00000000-0005-0000-0000-000007000000}"/>
    <cellStyle name="Millares 10 2 5 2 3 2" xfId="4021" xr:uid="{00000000-0005-0000-0000-000007000000}"/>
    <cellStyle name="Millares 10 2 5 2 3 3" xfId="5973" xr:uid="{00000000-0005-0000-0000-000007000000}"/>
    <cellStyle name="Millares 10 2 5 2 3 4" xfId="7903" xr:uid="{00000000-0005-0000-0000-000007000000}"/>
    <cellStyle name="Millares 10 2 5 2 3 5" xfId="9911" xr:uid="{00000000-0005-0000-0000-000007000000}"/>
    <cellStyle name="Millares 10 2 5 2 4" xfId="2579" xr:uid="{00000000-0005-0000-0000-000007000000}"/>
    <cellStyle name="Millares 10 2 5 2 4 2" xfId="4500" xr:uid="{00000000-0005-0000-0000-000007000000}"/>
    <cellStyle name="Millares 10 2 5 2 4 3" xfId="6456" xr:uid="{00000000-0005-0000-0000-000007000000}"/>
    <cellStyle name="Millares 10 2 5 2 4 4" xfId="8382" xr:uid="{00000000-0005-0000-0000-000007000000}"/>
    <cellStyle name="Millares 10 2 5 2 4 5" xfId="10388" xr:uid="{00000000-0005-0000-0000-000007000000}"/>
    <cellStyle name="Millares 10 2 5 2 5" xfId="1137" xr:uid="{00000000-0005-0000-0000-000007000000}"/>
    <cellStyle name="Millares 10 2 5 2 6" xfId="3061" xr:uid="{00000000-0005-0000-0000-000007000000}"/>
    <cellStyle name="Millares 10 2 5 2 7" xfId="4999" xr:uid="{00000000-0005-0000-0000-000007000000}"/>
    <cellStyle name="Millares 10 2 5 2 8" xfId="6940" xr:uid="{00000000-0005-0000-0000-000007000000}"/>
    <cellStyle name="Millares 10 2 5 2 9" xfId="8959" xr:uid="{00000000-0005-0000-0000-000007000000}"/>
    <cellStyle name="Millares 10 2 5 3" xfId="1439" xr:uid="{00000000-0005-0000-0000-000007000000}"/>
    <cellStyle name="Millares 10 2 5 3 2" xfId="3363" xr:uid="{00000000-0005-0000-0000-000007000000}"/>
    <cellStyle name="Millares 10 2 5 3 3" xfId="5315" xr:uid="{00000000-0005-0000-0000-000007000000}"/>
    <cellStyle name="Millares 10 2 5 3 4" xfId="7245" xr:uid="{00000000-0005-0000-0000-000007000000}"/>
    <cellStyle name="Millares 10 2 5 3 5" xfId="9255" xr:uid="{00000000-0005-0000-0000-000007000000}"/>
    <cellStyle name="Millares 10 2 5 4" xfId="1919" xr:uid="{00000000-0005-0000-0000-000007000000}"/>
    <cellStyle name="Millares 10 2 5 4 2" xfId="3843" xr:uid="{00000000-0005-0000-0000-000007000000}"/>
    <cellStyle name="Millares 10 2 5 4 3" xfId="5795" xr:uid="{00000000-0005-0000-0000-000007000000}"/>
    <cellStyle name="Millares 10 2 5 4 4" xfId="7725" xr:uid="{00000000-0005-0000-0000-000007000000}"/>
    <cellStyle name="Millares 10 2 5 4 5" xfId="9733" xr:uid="{00000000-0005-0000-0000-000007000000}"/>
    <cellStyle name="Millares 10 2 5 5" xfId="2401" xr:uid="{00000000-0005-0000-0000-000007000000}"/>
    <cellStyle name="Millares 10 2 5 5 2" xfId="4322" xr:uid="{00000000-0005-0000-0000-000007000000}"/>
    <cellStyle name="Millares 10 2 5 5 3" xfId="6278" xr:uid="{00000000-0005-0000-0000-000007000000}"/>
    <cellStyle name="Millares 10 2 5 5 4" xfId="8204" xr:uid="{00000000-0005-0000-0000-000007000000}"/>
    <cellStyle name="Millares 10 2 5 5 5" xfId="10210" xr:uid="{00000000-0005-0000-0000-000007000000}"/>
    <cellStyle name="Millares 10 2 5 6" xfId="959" xr:uid="{00000000-0005-0000-0000-000007000000}"/>
    <cellStyle name="Millares 10 2 5 7" xfId="2883" xr:uid="{00000000-0005-0000-0000-000007000000}"/>
    <cellStyle name="Millares 10 2 5 8" xfId="4821" xr:uid="{00000000-0005-0000-0000-000007000000}"/>
    <cellStyle name="Millares 10 2 5 9" xfId="6762" xr:uid="{00000000-0005-0000-0000-000007000000}"/>
    <cellStyle name="Millares 10 2 6" xfId="279" xr:uid="{00000000-0005-0000-0000-000007000000}"/>
    <cellStyle name="Millares 10 2 6 10" xfId="10731" xr:uid="{00000000-0005-0000-0000-000007000000}"/>
    <cellStyle name="Millares 10 2 6 11" xfId="11211" xr:uid="{00000000-0005-0000-0000-000007000000}"/>
    <cellStyle name="Millares 10 2 6 12" xfId="12352" xr:uid="{C071BEB8-1D7A-454C-8389-835C821AC7D7}"/>
    <cellStyle name="Millares 10 2 6 2" xfId="1475" xr:uid="{00000000-0005-0000-0000-000007000000}"/>
    <cellStyle name="Millares 10 2 6 2 2" xfId="3399" xr:uid="{00000000-0005-0000-0000-000007000000}"/>
    <cellStyle name="Millares 10 2 6 2 3" xfId="5351" xr:uid="{00000000-0005-0000-0000-000007000000}"/>
    <cellStyle name="Millares 10 2 6 2 4" xfId="7281" xr:uid="{00000000-0005-0000-0000-000007000000}"/>
    <cellStyle name="Millares 10 2 6 2 5" xfId="9291" xr:uid="{00000000-0005-0000-0000-000007000000}"/>
    <cellStyle name="Millares 10 2 6 3" xfId="1955" xr:uid="{00000000-0005-0000-0000-000007000000}"/>
    <cellStyle name="Millares 10 2 6 3 2" xfId="3879" xr:uid="{00000000-0005-0000-0000-000007000000}"/>
    <cellStyle name="Millares 10 2 6 3 3" xfId="5831" xr:uid="{00000000-0005-0000-0000-000007000000}"/>
    <cellStyle name="Millares 10 2 6 3 4" xfId="7761" xr:uid="{00000000-0005-0000-0000-000007000000}"/>
    <cellStyle name="Millares 10 2 6 3 5" xfId="9769" xr:uid="{00000000-0005-0000-0000-000007000000}"/>
    <cellStyle name="Millares 10 2 6 4" xfId="2437" xr:uid="{00000000-0005-0000-0000-000007000000}"/>
    <cellStyle name="Millares 10 2 6 4 2" xfId="4358" xr:uid="{00000000-0005-0000-0000-000007000000}"/>
    <cellStyle name="Millares 10 2 6 4 3" xfId="6314" xr:uid="{00000000-0005-0000-0000-000007000000}"/>
    <cellStyle name="Millares 10 2 6 4 4" xfId="8240" xr:uid="{00000000-0005-0000-0000-000007000000}"/>
    <cellStyle name="Millares 10 2 6 4 5" xfId="10246" xr:uid="{00000000-0005-0000-0000-000007000000}"/>
    <cellStyle name="Millares 10 2 6 5" xfId="995" xr:uid="{00000000-0005-0000-0000-000007000000}"/>
    <cellStyle name="Millares 10 2 6 6" xfId="2919" xr:uid="{00000000-0005-0000-0000-000007000000}"/>
    <cellStyle name="Millares 10 2 6 7" xfId="4857" xr:uid="{00000000-0005-0000-0000-000007000000}"/>
    <cellStyle name="Millares 10 2 6 8" xfId="6798" xr:uid="{00000000-0005-0000-0000-000007000000}"/>
    <cellStyle name="Millares 10 2 6 9" xfId="8825" xr:uid="{00000000-0005-0000-0000-000007000000}"/>
    <cellStyle name="Millares 10 2 7" xfId="1297" xr:uid="{00000000-0005-0000-0000-000007000000}"/>
    <cellStyle name="Millares 10 2 7 2" xfId="3221" xr:uid="{00000000-0005-0000-0000-000007000000}"/>
    <cellStyle name="Millares 10 2 7 3" xfId="5173" xr:uid="{00000000-0005-0000-0000-000007000000}"/>
    <cellStyle name="Millares 10 2 7 4" xfId="7103" xr:uid="{00000000-0005-0000-0000-000007000000}"/>
    <cellStyle name="Millares 10 2 7 5" xfId="9113" xr:uid="{00000000-0005-0000-0000-000007000000}"/>
    <cellStyle name="Millares 10 2 7 6" xfId="12754" xr:uid="{45ED3485-C656-432D-91A4-12390D7BDED7}"/>
    <cellStyle name="Millares 10 2 8" xfId="1777" xr:uid="{00000000-0005-0000-0000-000007000000}"/>
    <cellStyle name="Millares 10 2 8 2" xfId="3701" xr:uid="{00000000-0005-0000-0000-000007000000}"/>
    <cellStyle name="Millares 10 2 8 3" xfId="5653" xr:uid="{00000000-0005-0000-0000-000007000000}"/>
    <cellStyle name="Millares 10 2 8 4" xfId="7583" xr:uid="{00000000-0005-0000-0000-000007000000}"/>
    <cellStyle name="Millares 10 2 8 5" xfId="9591" xr:uid="{00000000-0005-0000-0000-000007000000}"/>
    <cellStyle name="Millares 10 2 9" xfId="2259" xr:uid="{00000000-0005-0000-0000-000007000000}"/>
    <cellStyle name="Millares 10 2 9 2" xfId="4180" xr:uid="{00000000-0005-0000-0000-000007000000}"/>
    <cellStyle name="Millares 10 2 9 3" xfId="6136" xr:uid="{00000000-0005-0000-0000-000007000000}"/>
    <cellStyle name="Millares 10 2 9 4" xfId="8062" xr:uid="{00000000-0005-0000-0000-000007000000}"/>
    <cellStyle name="Millares 10 2 9 5" xfId="10068" xr:uid="{00000000-0005-0000-0000-000007000000}"/>
    <cellStyle name="Millares 10 20" xfId="12170" xr:uid="{30551DDD-9393-4C15-8BC5-BB1E30B7056E}"/>
    <cellStyle name="Millares 10 3" xfId="78" xr:uid="{00000000-0005-0000-0000-000006000000}"/>
    <cellStyle name="Millares 10 3 10" xfId="6643" xr:uid="{00000000-0005-0000-0000-000006000000}"/>
    <cellStyle name="Millares 10 3 11" xfId="8678" xr:uid="{00000000-0005-0000-0000-000006000000}"/>
    <cellStyle name="Millares 10 3 12" xfId="10576" xr:uid="{00000000-0005-0000-0000-000006000000}"/>
    <cellStyle name="Millares 10 3 13" xfId="11056" xr:uid="{00000000-0005-0000-0000-000006000000}"/>
    <cellStyle name="Millares 10 3 14" xfId="12197" xr:uid="{61EDCC68-EF15-402F-B028-5F66F5125AEA}"/>
    <cellStyle name="Millares 10 3 2" xfId="136" xr:uid="{00000000-0005-0000-0000-000006000000}"/>
    <cellStyle name="Millares 10 3 2 10" xfId="8725" xr:uid="{00000000-0005-0000-0000-000006000000}"/>
    <cellStyle name="Millares 10 3 2 11" xfId="10628" xr:uid="{00000000-0005-0000-0000-000006000000}"/>
    <cellStyle name="Millares 10 3 2 12" xfId="11108" xr:uid="{00000000-0005-0000-0000-000006000000}"/>
    <cellStyle name="Millares 10 3 2 13" xfId="12249" xr:uid="{14222527-9B81-4B82-8FEE-CFE947187A5A}"/>
    <cellStyle name="Millares 10 3 2 2" xfId="354" xr:uid="{00000000-0005-0000-0000-000006000000}"/>
    <cellStyle name="Millares 10 3 2 2 10" xfId="10806" xr:uid="{00000000-0005-0000-0000-000006000000}"/>
    <cellStyle name="Millares 10 3 2 2 11" xfId="11286" xr:uid="{00000000-0005-0000-0000-000006000000}"/>
    <cellStyle name="Millares 10 3 2 2 12" xfId="12427" xr:uid="{42FE7627-3B33-473A-8632-00CFAD6EEFF9}"/>
    <cellStyle name="Millares 10 3 2 2 2" xfId="1550" xr:uid="{00000000-0005-0000-0000-000006000000}"/>
    <cellStyle name="Millares 10 3 2 2 2 2" xfId="3474" xr:uid="{00000000-0005-0000-0000-000006000000}"/>
    <cellStyle name="Millares 10 3 2 2 2 3" xfId="5426" xr:uid="{00000000-0005-0000-0000-000006000000}"/>
    <cellStyle name="Millares 10 3 2 2 2 4" xfId="7356" xr:uid="{00000000-0005-0000-0000-000006000000}"/>
    <cellStyle name="Millares 10 3 2 2 2 5" xfId="9366" xr:uid="{00000000-0005-0000-0000-000006000000}"/>
    <cellStyle name="Millares 10 3 2 2 3" xfId="2030" xr:uid="{00000000-0005-0000-0000-000006000000}"/>
    <cellStyle name="Millares 10 3 2 2 3 2" xfId="3954" xr:uid="{00000000-0005-0000-0000-000006000000}"/>
    <cellStyle name="Millares 10 3 2 2 3 3" xfId="5906" xr:uid="{00000000-0005-0000-0000-000006000000}"/>
    <cellStyle name="Millares 10 3 2 2 3 4" xfId="7836" xr:uid="{00000000-0005-0000-0000-000006000000}"/>
    <cellStyle name="Millares 10 3 2 2 3 5" xfId="9844" xr:uid="{00000000-0005-0000-0000-000006000000}"/>
    <cellStyle name="Millares 10 3 2 2 4" xfId="2512" xr:uid="{00000000-0005-0000-0000-000006000000}"/>
    <cellStyle name="Millares 10 3 2 2 4 2" xfId="4433" xr:uid="{00000000-0005-0000-0000-000006000000}"/>
    <cellStyle name="Millares 10 3 2 2 4 3" xfId="6389" xr:uid="{00000000-0005-0000-0000-000006000000}"/>
    <cellStyle name="Millares 10 3 2 2 4 4" xfId="8315" xr:uid="{00000000-0005-0000-0000-000006000000}"/>
    <cellStyle name="Millares 10 3 2 2 4 5" xfId="10321" xr:uid="{00000000-0005-0000-0000-000006000000}"/>
    <cellStyle name="Millares 10 3 2 2 5" xfId="1070" xr:uid="{00000000-0005-0000-0000-000006000000}"/>
    <cellStyle name="Millares 10 3 2 2 6" xfId="2994" xr:uid="{00000000-0005-0000-0000-000006000000}"/>
    <cellStyle name="Millares 10 3 2 2 7" xfId="4932" xr:uid="{00000000-0005-0000-0000-000006000000}"/>
    <cellStyle name="Millares 10 3 2 2 8" xfId="6873" xr:uid="{00000000-0005-0000-0000-000006000000}"/>
    <cellStyle name="Millares 10 3 2 2 9" xfId="8894" xr:uid="{00000000-0005-0000-0000-000006000000}"/>
    <cellStyle name="Millares 10 3 2 3" xfId="1372" xr:uid="{00000000-0005-0000-0000-000006000000}"/>
    <cellStyle name="Millares 10 3 2 3 2" xfId="3296" xr:uid="{00000000-0005-0000-0000-000006000000}"/>
    <cellStyle name="Millares 10 3 2 3 3" xfId="5248" xr:uid="{00000000-0005-0000-0000-000006000000}"/>
    <cellStyle name="Millares 10 3 2 3 4" xfId="7178" xr:uid="{00000000-0005-0000-0000-000006000000}"/>
    <cellStyle name="Millares 10 3 2 3 5" xfId="9188" xr:uid="{00000000-0005-0000-0000-000006000000}"/>
    <cellStyle name="Millares 10 3 2 4" xfId="1852" xr:uid="{00000000-0005-0000-0000-000006000000}"/>
    <cellStyle name="Millares 10 3 2 4 2" xfId="3776" xr:uid="{00000000-0005-0000-0000-000006000000}"/>
    <cellStyle name="Millares 10 3 2 4 3" xfId="5728" xr:uid="{00000000-0005-0000-0000-000006000000}"/>
    <cellStyle name="Millares 10 3 2 4 4" xfId="7658" xr:uid="{00000000-0005-0000-0000-000006000000}"/>
    <cellStyle name="Millares 10 3 2 4 5" xfId="9666" xr:uid="{00000000-0005-0000-0000-000006000000}"/>
    <cellStyle name="Millares 10 3 2 5" xfId="2334" xr:uid="{00000000-0005-0000-0000-000006000000}"/>
    <cellStyle name="Millares 10 3 2 5 2" xfId="4255" xr:uid="{00000000-0005-0000-0000-000006000000}"/>
    <cellStyle name="Millares 10 3 2 5 3" xfId="6211" xr:uid="{00000000-0005-0000-0000-000006000000}"/>
    <cellStyle name="Millares 10 3 2 5 4" xfId="8137" xr:uid="{00000000-0005-0000-0000-000006000000}"/>
    <cellStyle name="Millares 10 3 2 5 5" xfId="10143" xr:uid="{00000000-0005-0000-0000-000006000000}"/>
    <cellStyle name="Millares 10 3 2 6" xfId="892" xr:uid="{00000000-0005-0000-0000-000006000000}"/>
    <cellStyle name="Millares 10 3 2 7" xfId="2816" xr:uid="{00000000-0005-0000-0000-000006000000}"/>
    <cellStyle name="Millares 10 3 2 8" xfId="4749" xr:uid="{00000000-0005-0000-0000-000006000000}"/>
    <cellStyle name="Millares 10 3 2 9" xfId="6695" xr:uid="{00000000-0005-0000-0000-000006000000}"/>
    <cellStyle name="Millares 10 3 3" xfId="302" xr:uid="{00000000-0005-0000-0000-000006000000}"/>
    <cellStyle name="Millares 10 3 3 10" xfId="10754" xr:uid="{00000000-0005-0000-0000-000006000000}"/>
    <cellStyle name="Millares 10 3 3 11" xfId="11234" xr:uid="{00000000-0005-0000-0000-000006000000}"/>
    <cellStyle name="Millares 10 3 3 12" xfId="12375" xr:uid="{9AC73208-E345-446A-8C1D-C0EDFCC37358}"/>
    <cellStyle name="Millares 10 3 3 2" xfId="1498" xr:uid="{00000000-0005-0000-0000-000006000000}"/>
    <cellStyle name="Millares 10 3 3 2 2" xfId="3422" xr:uid="{00000000-0005-0000-0000-000006000000}"/>
    <cellStyle name="Millares 10 3 3 2 3" xfId="5374" xr:uid="{00000000-0005-0000-0000-000006000000}"/>
    <cellStyle name="Millares 10 3 3 2 4" xfId="7304" xr:uid="{00000000-0005-0000-0000-000006000000}"/>
    <cellStyle name="Millares 10 3 3 2 5" xfId="9314" xr:uid="{00000000-0005-0000-0000-000006000000}"/>
    <cellStyle name="Millares 10 3 3 3" xfId="1978" xr:uid="{00000000-0005-0000-0000-000006000000}"/>
    <cellStyle name="Millares 10 3 3 3 2" xfId="3902" xr:uid="{00000000-0005-0000-0000-000006000000}"/>
    <cellStyle name="Millares 10 3 3 3 3" xfId="5854" xr:uid="{00000000-0005-0000-0000-000006000000}"/>
    <cellStyle name="Millares 10 3 3 3 4" xfId="7784" xr:uid="{00000000-0005-0000-0000-000006000000}"/>
    <cellStyle name="Millares 10 3 3 3 5" xfId="9792" xr:uid="{00000000-0005-0000-0000-000006000000}"/>
    <cellStyle name="Millares 10 3 3 4" xfId="2460" xr:uid="{00000000-0005-0000-0000-000006000000}"/>
    <cellStyle name="Millares 10 3 3 4 2" xfId="4381" xr:uid="{00000000-0005-0000-0000-000006000000}"/>
    <cellStyle name="Millares 10 3 3 4 3" xfId="6337" xr:uid="{00000000-0005-0000-0000-000006000000}"/>
    <cellStyle name="Millares 10 3 3 4 4" xfId="8263" xr:uid="{00000000-0005-0000-0000-000006000000}"/>
    <cellStyle name="Millares 10 3 3 4 5" xfId="10269" xr:uid="{00000000-0005-0000-0000-000006000000}"/>
    <cellStyle name="Millares 10 3 3 5" xfId="1018" xr:uid="{00000000-0005-0000-0000-000006000000}"/>
    <cellStyle name="Millares 10 3 3 6" xfId="2942" xr:uid="{00000000-0005-0000-0000-000006000000}"/>
    <cellStyle name="Millares 10 3 3 7" xfId="4880" xr:uid="{00000000-0005-0000-0000-000006000000}"/>
    <cellStyle name="Millares 10 3 3 8" xfId="6821" xr:uid="{00000000-0005-0000-0000-000006000000}"/>
    <cellStyle name="Millares 10 3 3 9" xfId="8846" xr:uid="{00000000-0005-0000-0000-000006000000}"/>
    <cellStyle name="Millares 10 3 4" xfId="1320" xr:uid="{00000000-0005-0000-0000-000006000000}"/>
    <cellStyle name="Millares 10 3 4 2" xfId="3244" xr:uid="{00000000-0005-0000-0000-000006000000}"/>
    <cellStyle name="Millares 10 3 4 3" xfId="5196" xr:uid="{00000000-0005-0000-0000-000006000000}"/>
    <cellStyle name="Millares 10 3 4 4" xfId="7126" xr:uid="{00000000-0005-0000-0000-000006000000}"/>
    <cellStyle name="Millares 10 3 4 5" xfId="9136" xr:uid="{00000000-0005-0000-0000-000006000000}"/>
    <cellStyle name="Millares 10 3 5" xfId="1800" xr:uid="{00000000-0005-0000-0000-000006000000}"/>
    <cellStyle name="Millares 10 3 5 2" xfId="3724" xr:uid="{00000000-0005-0000-0000-000006000000}"/>
    <cellStyle name="Millares 10 3 5 3" xfId="5676" xr:uid="{00000000-0005-0000-0000-000006000000}"/>
    <cellStyle name="Millares 10 3 5 4" xfId="7606" xr:uid="{00000000-0005-0000-0000-000006000000}"/>
    <cellStyle name="Millares 10 3 5 5" xfId="9614" xr:uid="{00000000-0005-0000-0000-000006000000}"/>
    <cellStyle name="Millares 10 3 6" xfId="2282" xr:uid="{00000000-0005-0000-0000-000006000000}"/>
    <cellStyle name="Millares 10 3 6 2" xfId="4203" xr:uid="{00000000-0005-0000-0000-000006000000}"/>
    <cellStyle name="Millares 10 3 6 3" xfId="6159" xr:uid="{00000000-0005-0000-0000-000006000000}"/>
    <cellStyle name="Millares 10 3 6 4" xfId="8085" xr:uid="{00000000-0005-0000-0000-000006000000}"/>
    <cellStyle name="Millares 10 3 6 5" xfId="10091" xr:uid="{00000000-0005-0000-0000-000006000000}"/>
    <cellStyle name="Millares 10 3 7" xfId="840" xr:uid="{00000000-0005-0000-0000-000006000000}"/>
    <cellStyle name="Millares 10 3 8" xfId="2764" xr:uid="{00000000-0005-0000-0000-000006000000}"/>
    <cellStyle name="Millares 10 3 9" xfId="4697" xr:uid="{00000000-0005-0000-0000-000006000000}"/>
    <cellStyle name="Millares 10 4" xfId="108" xr:uid="{00000000-0005-0000-0000-000006000000}"/>
    <cellStyle name="Millares 10 4 10" xfId="8701" xr:uid="{00000000-0005-0000-0000-000006000000}"/>
    <cellStyle name="Millares 10 4 11" xfId="10600" xr:uid="{00000000-0005-0000-0000-000006000000}"/>
    <cellStyle name="Millares 10 4 12" xfId="11080" xr:uid="{00000000-0005-0000-0000-000006000000}"/>
    <cellStyle name="Millares 10 4 13" xfId="12221" xr:uid="{7FA54ED1-ED0F-4179-BC79-B11854E33811}"/>
    <cellStyle name="Millares 10 4 2" xfId="326" xr:uid="{00000000-0005-0000-0000-000006000000}"/>
    <cellStyle name="Millares 10 4 2 10" xfId="10778" xr:uid="{00000000-0005-0000-0000-000006000000}"/>
    <cellStyle name="Millares 10 4 2 11" xfId="11258" xr:uid="{00000000-0005-0000-0000-000006000000}"/>
    <cellStyle name="Millares 10 4 2 12" xfId="12399" xr:uid="{025604FB-01B4-4451-B89F-EF34AC5FBFAB}"/>
    <cellStyle name="Millares 10 4 2 2" xfId="1522" xr:uid="{00000000-0005-0000-0000-000006000000}"/>
    <cellStyle name="Millares 10 4 2 2 2" xfId="3446" xr:uid="{00000000-0005-0000-0000-000006000000}"/>
    <cellStyle name="Millares 10 4 2 2 3" xfId="5398" xr:uid="{00000000-0005-0000-0000-000006000000}"/>
    <cellStyle name="Millares 10 4 2 2 4" xfId="7328" xr:uid="{00000000-0005-0000-0000-000006000000}"/>
    <cellStyle name="Millares 10 4 2 2 5" xfId="9338" xr:uid="{00000000-0005-0000-0000-000006000000}"/>
    <cellStyle name="Millares 10 4 2 3" xfId="2002" xr:uid="{00000000-0005-0000-0000-000006000000}"/>
    <cellStyle name="Millares 10 4 2 3 2" xfId="3926" xr:uid="{00000000-0005-0000-0000-000006000000}"/>
    <cellStyle name="Millares 10 4 2 3 3" xfId="5878" xr:uid="{00000000-0005-0000-0000-000006000000}"/>
    <cellStyle name="Millares 10 4 2 3 4" xfId="7808" xr:uid="{00000000-0005-0000-0000-000006000000}"/>
    <cellStyle name="Millares 10 4 2 3 5" xfId="9816" xr:uid="{00000000-0005-0000-0000-000006000000}"/>
    <cellStyle name="Millares 10 4 2 4" xfId="2484" xr:uid="{00000000-0005-0000-0000-000006000000}"/>
    <cellStyle name="Millares 10 4 2 4 2" xfId="4405" xr:uid="{00000000-0005-0000-0000-000006000000}"/>
    <cellStyle name="Millares 10 4 2 4 3" xfId="6361" xr:uid="{00000000-0005-0000-0000-000006000000}"/>
    <cellStyle name="Millares 10 4 2 4 4" xfId="8287" xr:uid="{00000000-0005-0000-0000-000006000000}"/>
    <cellStyle name="Millares 10 4 2 4 5" xfId="10293" xr:uid="{00000000-0005-0000-0000-000006000000}"/>
    <cellStyle name="Millares 10 4 2 5" xfId="1042" xr:uid="{00000000-0005-0000-0000-000006000000}"/>
    <cellStyle name="Millares 10 4 2 6" xfId="2966" xr:uid="{00000000-0005-0000-0000-000006000000}"/>
    <cellStyle name="Millares 10 4 2 7" xfId="4904" xr:uid="{00000000-0005-0000-0000-000006000000}"/>
    <cellStyle name="Millares 10 4 2 8" xfId="6845" xr:uid="{00000000-0005-0000-0000-000006000000}"/>
    <cellStyle name="Millares 10 4 2 9" xfId="8869" xr:uid="{00000000-0005-0000-0000-000006000000}"/>
    <cellStyle name="Millares 10 4 3" xfId="1344" xr:uid="{00000000-0005-0000-0000-000006000000}"/>
    <cellStyle name="Millares 10 4 3 2" xfId="3268" xr:uid="{00000000-0005-0000-0000-000006000000}"/>
    <cellStyle name="Millares 10 4 3 3" xfId="5220" xr:uid="{00000000-0005-0000-0000-000006000000}"/>
    <cellStyle name="Millares 10 4 3 4" xfId="7150" xr:uid="{00000000-0005-0000-0000-000006000000}"/>
    <cellStyle name="Millares 10 4 3 5" xfId="9160" xr:uid="{00000000-0005-0000-0000-000006000000}"/>
    <cellStyle name="Millares 10 4 4" xfId="1824" xr:uid="{00000000-0005-0000-0000-000006000000}"/>
    <cellStyle name="Millares 10 4 4 2" xfId="3748" xr:uid="{00000000-0005-0000-0000-000006000000}"/>
    <cellStyle name="Millares 10 4 4 3" xfId="5700" xr:uid="{00000000-0005-0000-0000-000006000000}"/>
    <cellStyle name="Millares 10 4 4 4" xfId="7630" xr:uid="{00000000-0005-0000-0000-000006000000}"/>
    <cellStyle name="Millares 10 4 4 5" xfId="9638" xr:uid="{00000000-0005-0000-0000-000006000000}"/>
    <cellStyle name="Millares 10 4 5" xfId="2306" xr:uid="{00000000-0005-0000-0000-000006000000}"/>
    <cellStyle name="Millares 10 4 5 2" xfId="4227" xr:uid="{00000000-0005-0000-0000-000006000000}"/>
    <cellStyle name="Millares 10 4 5 3" xfId="6183" xr:uid="{00000000-0005-0000-0000-000006000000}"/>
    <cellStyle name="Millares 10 4 5 4" xfId="8109" xr:uid="{00000000-0005-0000-0000-000006000000}"/>
    <cellStyle name="Millares 10 4 5 5" xfId="10115" xr:uid="{00000000-0005-0000-0000-000006000000}"/>
    <cellStyle name="Millares 10 4 6" xfId="864" xr:uid="{00000000-0005-0000-0000-000006000000}"/>
    <cellStyle name="Millares 10 4 7" xfId="2788" xr:uid="{00000000-0005-0000-0000-000006000000}"/>
    <cellStyle name="Millares 10 4 8" xfId="4721" xr:uid="{00000000-0005-0000-0000-000006000000}"/>
    <cellStyle name="Millares 10 4 9" xfId="6667" xr:uid="{00000000-0005-0000-0000-000006000000}"/>
    <cellStyle name="Millares 10 5" xfId="202" xr:uid="{00000000-0005-0000-0000-000006000000}"/>
    <cellStyle name="Millares 10 5 10" xfId="8756" xr:uid="{00000000-0005-0000-0000-000006000000}"/>
    <cellStyle name="Millares 10 5 11" xfId="10661" xr:uid="{00000000-0005-0000-0000-000006000000}"/>
    <cellStyle name="Millares 10 5 12" xfId="11141" xr:uid="{00000000-0005-0000-0000-000006000000}"/>
    <cellStyle name="Millares 10 5 13" xfId="12282" xr:uid="{7AF82DE3-E99B-41A3-BA0C-8048EEA9F099}"/>
    <cellStyle name="Millares 10 5 2" xfId="387" xr:uid="{00000000-0005-0000-0000-000006000000}"/>
    <cellStyle name="Millares 10 5 2 10" xfId="10839" xr:uid="{00000000-0005-0000-0000-000006000000}"/>
    <cellStyle name="Millares 10 5 2 11" xfId="11319" xr:uid="{00000000-0005-0000-0000-000006000000}"/>
    <cellStyle name="Millares 10 5 2 12" xfId="12460" xr:uid="{9E0D75D3-978C-4C48-82B4-A05E216366C0}"/>
    <cellStyle name="Millares 10 5 2 2" xfId="1583" xr:uid="{00000000-0005-0000-0000-000006000000}"/>
    <cellStyle name="Millares 10 5 2 2 2" xfId="3507" xr:uid="{00000000-0005-0000-0000-000006000000}"/>
    <cellStyle name="Millares 10 5 2 2 3" xfId="5459" xr:uid="{00000000-0005-0000-0000-000006000000}"/>
    <cellStyle name="Millares 10 5 2 2 4" xfId="7389" xr:uid="{00000000-0005-0000-0000-000006000000}"/>
    <cellStyle name="Millares 10 5 2 2 5" xfId="9399" xr:uid="{00000000-0005-0000-0000-000006000000}"/>
    <cellStyle name="Millares 10 5 2 3" xfId="2063" xr:uid="{00000000-0005-0000-0000-000006000000}"/>
    <cellStyle name="Millares 10 5 2 3 2" xfId="3987" xr:uid="{00000000-0005-0000-0000-000006000000}"/>
    <cellStyle name="Millares 10 5 2 3 3" xfId="5939" xr:uid="{00000000-0005-0000-0000-000006000000}"/>
    <cellStyle name="Millares 10 5 2 3 4" xfId="7869" xr:uid="{00000000-0005-0000-0000-000006000000}"/>
    <cellStyle name="Millares 10 5 2 3 5" xfId="9877" xr:uid="{00000000-0005-0000-0000-000006000000}"/>
    <cellStyle name="Millares 10 5 2 4" xfId="2545" xr:uid="{00000000-0005-0000-0000-000006000000}"/>
    <cellStyle name="Millares 10 5 2 4 2" xfId="4466" xr:uid="{00000000-0005-0000-0000-000006000000}"/>
    <cellStyle name="Millares 10 5 2 4 3" xfId="6422" xr:uid="{00000000-0005-0000-0000-000006000000}"/>
    <cellStyle name="Millares 10 5 2 4 4" xfId="8348" xr:uid="{00000000-0005-0000-0000-000006000000}"/>
    <cellStyle name="Millares 10 5 2 4 5" xfId="10354" xr:uid="{00000000-0005-0000-0000-000006000000}"/>
    <cellStyle name="Millares 10 5 2 5" xfId="1103" xr:uid="{00000000-0005-0000-0000-000006000000}"/>
    <cellStyle name="Millares 10 5 2 6" xfId="3027" xr:uid="{00000000-0005-0000-0000-000006000000}"/>
    <cellStyle name="Millares 10 5 2 7" xfId="4965" xr:uid="{00000000-0005-0000-0000-000006000000}"/>
    <cellStyle name="Millares 10 5 2 8" xfId="6906" xr:uid="{00000000-0005-0000-0000-000006000000}"/>
    <cellStyle name="Millares 10 5 2 9" xfId="8925" xr:uid="{00000000-0005-0000-0000-000006000000}"/>
    <cellStyle name="Millares 10 5 3" xfId="1405" xr:uid="{00000000-0005-0000-0000-000006000000}"/>
    <cellStyle name="Millares 10 5 3 2" xfId="3329" xr:uid="{00000000-0005-0000-0000-000006000000}"/>
    <cellStyle name="Millares 10 5 3 3" xfId="5281" xr:uid="{00000000-0005-0000-0000-000006000000}"/>
    <cellStyle name="Millares 10 5 3 4" xfId="7211" xr:uid="{00000000-0005-0000-0000-000006000000}"/>
    <cellStyle name="Millares 10 5 3 5" xfId="9221" xr:uid="{00000000-0005-0000-0000-000006000000}"/>
    <cellStyle name="Millares 10 5 4" xfId="1885" xr:uid="{00000000-0005-0000-0000-000006000000}"/>
    <cellStyle name="Millares 10 5 4 2" xfId="3809" xr:uid="{00000000-0005-0000-0000-000006000000}"/>
    <cellStyle name="Millares 10 5 4 3" xfId="5761" xr:uid="{00000000-0005-0000-0000-000006000000}"/>
    <cellStyle name="Millares 10 5 4 4" xfId="7691" xr:uid="{00000000-0005-0000-0000-000006000000}"/>
    <cellStyle name="Millares 10 5 4 5" xfId="9699" xr:uid="{00000000-0005-0000-0000-000006000000}"/>
    <cellStyle name="Millares 10 5 5" xfId="2367" xr:uid="{00000000-0005-0000-0000-000006000000}"/>
    <cellStyle name="Millares 10 5 5 2" xfId="4288" xr:uid="{00000000-0005-0000-0000-000006000000}"/>
    <cellStyle name="Millares 10 5 5 3" xfId="6244" xr:uid="{00000000-0005-0000-0000-000006000000}"/>
    <cellStyle name="Millares 10 5 5 4" xfId="8170" xr:uid="{00000000-0005-0000-0000-000006000000}"/>
    <cellStyle name="Millares 10 5 5 5" xfId="10176" xr:uid="{00000000-0005-0000-0000-000006000000}"/>
    <cellStyle name="Millares 10 5 6" xfId="925" xr:uid="{00000000-0005-0000-0000-000006000000}"/>
    <cellStyle name="Millares 10 5 7" xfId="2849" xr:uid="{00000000-0005-0000-0000-000006000000}"/>
    <cellStyle name="Millares 10 5 8" xfId="4787" xr:uid="{00000000-0005-0000-0000-000006000000}"/>
    <cellStyle name="Millares 10 5 9" xfId="6728" xr:uid="{00000000-0005-0000-0000-000006000000}"/>
    <cellStyle name="Millares 10 6" xfId="231" xr:uid="{00000000-0005-0000-0000-000006000000}"/>
    <cellStyle name="Millares 10 6 10" xfId="8784" xr:uid="{00000000-0005-0000-0000-000006000000}"/>
    <cellStyle name="Millares 10 6 11" xfId="10690" xr:uid="{00000000-0005-0000-0000-000006000000}"/>
    <cellStyle name="Millares 10 6 12" xfId="11170" xr:uid="{00000000-0005-0000-0000-000006000000}"/>
    <cellStyle name="Millares 10 6 13" xfId="12311" xr:uid="{71F444D5-3369-4AD6-AECB-EA26429583E5}"/>
    <cellStyle name="Millares 10 6 2" xfId="416" xr:uid="{00000000-0005-0000-0000-000006000000}"/>
    <cellStyle name="Millares 10 6 2 10" xfId="10868" xr:uid="{00000000-0005-0000-0000-000006000000}"/>
    <cellStyle name="Millares 10 6 2 11" xfId="11348" xr:uid="{00000000-0005-0000-0000-000006000000}"/>
    <cellStyle name="Millares 10 6 2 12" xfId="12489" xr:uid="{9ED27929-D276-4604-88FE-86F514FB57A9}"/>
    <cellStyle name="Millares 10 6 2 2" xfId="1612" xr:uid="{00000000-0005-0000-0000-000006000000}"/>
    <cellStyle name="Millares 10 6 2 2 2" xfId="3536" xr:uid="{00000000-0005-0000-0000-000006000000}"/>
    <cellStyle name="Millares 10 6 2 2 3" xfId="5488" xr:uid="{00000000-0005-0000-0000-000006000000}"/>
    <cellStyle name="Millares 10 6 2 2 4" xfId="7418" xr:uid="{00000000-0005-0000-0000-000006000000}"/>
    <cellStyle name="Millares 10 6 2 2 5" xfId="9428" xr:uid="{00000000-0005-0000-0000-000006000000}"/>
    <cellStyle name="Millares 10 6 2 3" xfId="2092" xr:uid="{00000000-0005-0000-0000-000006000000}"/>
    <cellStyle name="Millares 10 6 2 3 2" xfId="4016" xr:uid="{00000000-0005-0000-0000-000006000000}"/>
    <cellStyle name="Millares 10 6 2 3 3" xfId="5968" xr:uid="{00000000-0005-0000-0000-000006000000}"/>
    <cellStyle name="Millares 10 6 2 3 4" xfId="7898" xr:uid="{00000000-0005-0000-0000-000006000000}"/>
    <cellStyle name="Millares 10 6 2 3 5" xfId="9906" xr:uid="{00000000-0005-0000-0000-000006000000}"/>
    <cellStyle name="Millares 10 6 2 4" xfId="2574" xr:uid="{00000000-0005-0000-0000-000006000000}"/>
    <cellStyle name="Millares 10 6 2 4 2" xfId="4495" xr:uid="{00000000-0005-0000-0000-000006000000}"/>
    <cellStyle name="Millares 10 6 2 4 3" xfId="6451" xr:uid="{00000000-0005-0000-0000-000006000000}"/>
    <cellStyle name="Millares 10 6 2 4 4" xfId="8377" xr:uid="{00000000-0005-0000-0000-000006000000}"/>
    <cellStyle name="Millares 10 6 2 4 5" xfId="10383" xr:uid="{00000000-0005-0000-0000-000006000000}"/>
    <cellStyle name="Millares 10 6 2 5" xfId="1132" xr:uid="{00000000-0005-0000-0000-000006000000}"/>
    <cellStyle name="Millares 10 6 2 6" xfId="3056" xr:uid="{00000000-0005-0000-0000-000006000000}"/>
    <cellStyle name="Millares 10 6 2 7" xfId="4994" xr:uid="{00000000-0005-0000-0000-000006000000}"/>
    <cellStyle name="Millares 10 6 2 8" xfId="6935" xr:uid="{00000000-0005-0000-0000-000006000000}"/>
    <cellStyle name="Millares 10 6 2 9" xfId="8954" xr:uid="{00000000-0005-0000-0000-000006000000}"/>
    <cellStyle name="Millares 10 6 3" xfId="1434" xr:uid="{00000000-0005-0000-0000-000006000000}"/>
    <cellStyle name="Millares 10 6 3 2" xfId="3358" xr:uid="{00000000-0005-0000-0000-000006000000}"/>
    <cellStyle name="Millares 10 6 3 3" xfId="5310" xr:uid="{00000000-0005-0000-0000-000006000000}"/>
    <cellStyle name="Millares 10 6 3 4" xfId="7240" xr:uid="{00000000-0005-0000-0000-000006000000}"/>
    <cellStyle name="Millares 10 6 3 5" xfId="9250" xr:uid="{00000000-0005-0000-0000-000006000000}"/>
    <cellStyle name="Millares 10 6 4" xfId="1914" xr:uid="{00000000-0005-0000-0000-000006000000}"/>
    <cellStyle name="Millares 10 6 4 2" xfId="3838" xr:uid="{00000000-0005-0000-0000-000006000000}"/>
    <cellStyle name="Millares 10 6 4 3" xfId="5790" xr:uid="{00000000-0005-0000-0000-000006000000}"/>
    <cellStyle name="Millares 10 6 4 4" xfId="7720" xr:uid="{00000000-0005-0000-0000-000006000000}"/>
    <cellStyle name="Millares 10 6 4 5" xfId="9728" xr:uid="{00000000-0005-0000-0000-000006000000}"/>
    <cellStyle name="Millares 10 6 5" xfId="2396" xr:uid="{00000000-0005-0000-0000-000006000000}"/>
    <cellStyle name="Millares 10 6 5 2" xfId="4317" xr:uid="{00000000-0005-0000-0000-000006000000}"/>
    <cellStyle name="Millares 10 6 5 3" xfId="6273" xr:uid="{00000000-0005-0000-0000-000006000000}"/>
    <cellStyle name="Millares 10 6 5 4" xfId="8199" xr:uid="{00000000-0005-0000-0000-000006000000}"/>
    <cellStyle name="Millares 10 6 5 5" xfId="10205" xr:uid="{00000000-0005-0000-0000-000006000000}"/>
    <cellStyle name="Millares 10 6 6" xfId="954" xr:uid="{00000000-0005-0000-0000-000006000000}"/>
    <cellStyle name="Millares 10 6 7" xfId="2878" xr:uid="{00000000-0005-0000-0000-000006000000}"/>
    <cellStyle name="Millares 10 6 8" xfId="4816" xr:uid="{00000000-0005-0000-0000-000006000000}"/>
    <cellStyle name="Millares 10 6 9" xfId="6757" xr:uid="{00000000-0005-0000-0000-000006000000}"/>
    <cellStyle name="Millares 10 7" xfId="275" xr:uid="{00000000-0005-0000-0000-000006000000}"/>
    <cellStyle name="Millares 10 7 10" xfId="10727" xr:uid="{00000000-0005-0000-0000-000006000000}"/>
    <cellStyle name="Millares 10 7 11" xfId="11207" xr:uid="{00000000-0005-0000-0000-000006000000}"/>
    <cellStyle name="Millares 10 7 12" xfId="12348" xr:uid="{EE6B67E5-2C88-47E4-B49C-E578CED1DB30}"/>
    <cellStyle name="Millares 10 7 2" xfId="1471" xr:uid="{00000000-0005-0000-0000-000006000000}"/>
    <cellStyle name="Millares 10 7 2 2" xfId="3395" xr:uid="{00000000-0005-0000-0000-000006000000}"/>
    <cellStyle name="Millares 10 7 2 3" xfId="5347" xr:uid="{00000000-0005-0000-0000-000006000000}"/>
    <cellStyle name="Millares 10 7 2 4" xfId="7277" xr:uid="{00000000-0005-0000-0000-000006000000}"/>
    <cellStyle name="Millares 10 7 2 5" xfId="9287" xr:uid="{00000000-0005-0000-0000-000006000000}"/>
    <cellStyle name="Millares 10 7 3" xfId="1951" xr:uid="{00000000-0005-0000-0000-000006000000}"/>
    <cellStyle name="Millares 10 7 3 2" xfId="3875" xr:uid="{00000000-0005-0000-0000-000006000000}"/>
    <cellStyle name="Millares 10 7 3 3" xfId="5827" xr:uid="{00000000-0005-0000-0000-000006000000}"/>
    <cellStyle name="Millares 10 7 3 4" xfId="7757" xr:uid="{00000000-0005-0000-0000-000006000000}"/>
    <cellStyle name="Millares 10 7 3 5" xfId="9765" xr:uid="{00000000-0005-0000-0000-000006000000}"/>
    <cellStyle name="Millares 10 7 4" xfId="2433" xr:uid="{00000000-0005-0000-0000-000006000000}"/>
    <cellStyle name="Millares 10 7 4 2" xfId="4354" xr:uid="{00000000-0005-0000-0000-000006000000}"/>
    <cellStyle name="Millares 10 7 4 3" xfId="6310" xr:uid="{00000000-0005-0000-0000-000006000000}"/>
    <cellStyle name="Millares 10 7 4 4" xfId="8236" xr:uid="{00000000-0005-0000-0000-000006000000}"/>
    <cellStyle name="Millares 10 7 4 5" xfId="10242" xr:uid="{00000000-0005-0000-0000-000006000000}"/>
    <cellStyle name="Millares 10 7 5" xfId="991" xr:uid="{00000000-0005-0000-0000-000006000000}"/>
    <cellStyle name="Millares 10 7 6" xfId="2915" xr:uid="{00000000-0005-0000-0000-000006000000}"/>
    <cellStyle name="Millares 10 7 7" xfId="4853" xr:uid="{00000000-0005-0000-0000-000006000000}"/>
    <cellStyle name="Millares 10 7 8" xfId="6794" xr:uid="{00000000-0005-0000-0000-000006000000}"/>
    <cellStyle name="Millares 10 7 9" xfId="8821" xr:uid="{00000000-0005-0000-0000-000006000000}"/>
    <cellStyle name="Millares 10 8" xfId="663" xr:uid="{49B29B52-B7D9-4A7C-96DE-851D74077AAC}"/>
    <cellStyle name="Millares 10 8 10" xfId="10946" xr:uid="{49B29B52-B7D9-4A7C-96DE-851D74077AAC}"/>
    <cellStyle name="Millares 10 8 11" xfId="11426" xr:uid="{49B29B52-B7D9-4A7C-96DE-851D74077AAC}"/>
    <cellStyle name="Millares 10 8 12" xfId="12570" xr:uid="{DF78ADFA-3A36-46CD-963D-0166D0104BE5}"/>
    <cellStyle name="Millares 10 8 2" xfId="1690" xr:uid="{49B29B52-B7D9-4A7C-96DE-851D74077AAC}"/>
    <cellStyle name="Millares 10 8 2 2" xfId="3614" xr:uid="{49B29B52-B7D9-4A7C-96DE-851D74077AAC}"/>
    <cellStyle name="Millares 10 8 2 3" xfId="5566" xr:uid="{49B29B52-B7D9-4A7C-96DE-851D74077AAC}"/>
    <cellStyle name="Millares 10 8 2 4" xfId="7496" xr:uid="{49B29B52-B7D9-4A7C-96DE-851D74077AAC}"/>
    <cellStyle name="Millares 10 8 2 5" xfId="9506" xr:uid="{49B29B52-B7D9-4A7C-96DE-851D74077AAC}"/>
    <cellStyle name="Millares 10 8 3" xfId="2170" xr:uid="{49B29B52-B7D9-4A7C-96DE-851D74077AAC}"/>
    <cellStyle name="Millares 10 8 3 2" xfId="4094" xr:uid="{49B29B52-B7D9-4A7C-96DE-851D74077AAC}"/>
    <cellStyle name="Millares 10 8 3 3" xfId="6046" xr:uid="{49B29B52-B7D9-4A7C-96DE-851D74077AAC}"/>
    <cellStyle name="Millares 10 8 3 4" xfId="7976" xr:uid="{49B29B52-B7D9-4A7C-96DE-851D74077AAC}"/>
    <cellStyle name="Millares 10 8 3 5" xfId="9984" xr:uid="{49B29B52-B7D9-4A7C-96DE-851D74077AAC}"/>
    <cellStyle name="Millares 10 8 4" xfId="2653" xr:uid="{49B29B52-B7D9-4A7C-96DE-851D74077AAC}"/>
    <cellStyle name="Millares 10 8 4 2" xfId="4574" xr:uid="{49B29B52-B7D9-4A7C-96DE-851D74077AAC}"/>
    <cellStyle name="Millares 10 8 4 3" xfId="6530" xr:uid="{49B29B52-B7D9-4A7C-96DE-851D74077AAC}"/>
    <cellStyle name="Millares 10 8 4 4" xfId="8456" xr:uid="{49B29B52-B7D9-4A7C-96DE-851D74077AAC}"/>
    <cellStyle name="Millares 10 8 4 5" xfId="10462" xr:uid="{49B29B52-B7D9-4A7C-96DE-851D74077AAC}"/>
    <cellStyle name="Millares 10 8 5" xfId="1211" xr:uid="{49B29B52-B7D9-4A7C-96DE-851D74077AAC}"/>
    <cellStyle name="Millares 10 8 6" xfId="3135" xr:uid="{49B29B52-B7D9-4A7C-96DE-851D74077AAC}"/>
    <cellStyle name="Millares 10 8 7" xfId="5079" xr:uid="{49B29B52-B7D9-4A7C-96DE-851D74077AAC}"/>
    <cellStyle name="Millares 10 8 8" xfId="7017" xr:uid="{49B29B52-B7D9-4A7C-96DE-851D74077AAC}"/>
    <cellStyle name="Millares 10 8 9" xfId="9033" xr:uid="{49B29B52-B7D9-4A7C-96DE-851D74077AAC}"/>
    <cellStyle name="Millares 10 9" xfId="1293" xr:uid="{00000000-0005-0000-0000-000006000000}"/>
    <cellStyle name="Millares 10 9 2" xfId="3217" xr:uid="{00000000-0005-0000-0000-000006000000}"/>
    <cellStyle name="Millares 10 9 3" xfId="5169" xr:uid="{00000000-0005-0000-0000-000006000000}"/>
    <cellStyle name="Millares 10 9 4" xfId="7099" xr:uid="{00000000-0005-0000-0000-000006000000}"/>
    <cellStyle name="Millares 10 9 5" xfId="9109" xr:uid="{00000000-0005-0000-0000-000006000000}"/>
    <cellStyle name="Millares 10 9 6" xfId="11638" xr:uid="{F1785DDF-B0CD-4622-BA40-FA446518F14C}"/>
    <cellStyle name="Millares 100 11" xfId="501" xr:uid="{00000000-0005-0000-0000-00001B000000}"/>
    <cellStyle name="Millares 100 11 10" xfId="5041" xr:uid="{00000000-0005-0000-0000-00001B000000}"/>
    <cellStyle name="Millares 100 11 11" xfId="6980" xr:uid="{00000000-0005-0000-0000-00001B000000}"/>
    <cellStyle name="Millares 100 11 12" xfId="8998" xr:uid="{00000000-0005-0000-0000-00001B000000}"/>
    <cellStyle name="Millares 100 11 13" xfId="10911" xr:uid="{00000000-0005-0000-0000-00001B000000}"/>
    <cellStyle name="Millares 100 11 14" xfId="11391" xr:uid="{00000000-0005-0000-0000-00001B000000}"/>
    <cellStyle name="Millares 100 11 15" xfId="12534" xr:uid="{61DFCC8E-EF54-4384-A511-FAE0E7C225B2}"/>
    <cellStyle name="Millares 100 11 2" xfId="766" xr:uid="{B2127B8F-005C-410A-ADD9-F34D4687B64F}"/>
    <cellStyle name="Millares 100 11 2 10" xfId="11002" xr:uid="{B2127B8F-005C-410A-ADD9-F34D4687B64F}"/>
    <cellStyle name="Millares 100 11 2 11" xfId="11482" xr:uid="{B2127B8F-005C-410A-ADD9-F34D4687B64F}"/>
    <cellStyle name="Millares 100 11 2 12" xfId="12626" xr:uid="{996617E0-2E94-4380-9F57-1BEB5CF9C9D6}"/>
    <cellStyle name="Millares 100 11 2 2" xfId="1746" xr:uid="{B2127B8F-005C-410A-ADD9-F34D4687B64F}"/>
    <cellStyle name="Millares 100 11 2 2 2" xfId="3670" xr:uid="{B2127B8F-005C-410A-ADD9-F34D4687B64F}"/>
    <cellStyle name="Millares 100 11 2 2 3" xfId="5622" xr:uid="{B2127B8F-005C-410A-ADD9-F34D4687B64F}"/>
    <cellStyle name="Millares 100 11 2 2 4" xfId="7552" xr:uid="{B2127B8F-005C-410A-ADD9-F34D4687B64F}"/>
    <cellStyle name="Millares 100 11 2 2 5" xfId="9560" xr:uid="{B2127B8F-005C-410A-ADD9-F34D4687B64F}"/>
    <cellStyle name="Millares 100 11 2 3" xfId="2226" xr:uid="{B2127B8F-005C-410A-ADD9-F34D4687B64F}"/>
    <cellStyle name="Millares 100 11 2 3 2" xfId="4150" xr:uid="{B2127B8F-005C-410A-ADD9-F34D4687B64F}"/>
    <cellStyle name="Millares 100 11 2 3 3" xfId="6102" xr:uid="{B2127B8F-005C-410A-ADD9-F34D4687B64F}"/>
    <cellStyle name="Millares 100 11 2 3 4" xfId="8032" xr:uid="{B2127B8F-005C-410A-ADD9-F34D4687B64F}"/>
    <cellStyle name="Millares 100 11 2 3 5" xfId="10038" xr:uid="{B2127B8F-005C-410A-ADD9-F34D4687B64F}"/>
    <cellStyle name="Millares 100 11 2 4" xfId="2709" xr:uid="{B2127B8F-005C-410A-ADD9-F34D4687B64F}"/>
    <cellStyle name="Millares 100 11 2 4 2" xfId="4630" xr:uid="{B2127B8F-005C-410A-ADD9-F34D4687B64F}"/>
    <cellStyle name="Millares 100 11 2 4 3" xfId="6586" xr:uid="{B2127B8F-005C-410A-ADD9-F34D4687B64F}"/>
    <cellStyle name="Millares 100 11 2 4 4" xfId="8512" xr:uid="{B2127B8F-005C-410A-ADD9-F34D4687B64F}"/>
    <cellStyle name="Millares 100 11 2 4 5" xfId="10517" xr:uid="{B2127B8F-005C-410A-ADD9-F34D4687B64F}"/>
    <cellStyle name="Millares 100 11 2 5" xfId="1267" xr:uid="{B2127B8F-005C-410A-ADD9-F34D4687B64F}"/>
    <cellStyle name="Millares 100 11 2 6" xfId="3191" xr:uid="{B2127B8F-005C-410A-ADD9-F34D4687B64F}"/>
    <cellStyle name="Millares 100 11 2 7" xfId="5142" xr:uid="{B2127B8F-005C-410A-ADD9-F34D4687B64F}"/>
    <cellStyle name="Millares 100 11 2 8" xfId="7073" xr:uid="{B2127B8F-005C-410A-ADD9-F34D4687B64F}"/>
    <cellStyle name="Millares 100 11 2 9" xfId="9085" xr:uid="{B2127B8F-005C-410A-ADD9-F34D4687B64F}"/>
    <cellStyle name="Millares 100 11 3" xfId="725" xr:uid="{49A37FAC-62EB-443E-88CC-D02B1DDB15DB}"/>
    <cellStyle name="Millares 100 11 3 10" xfId="10982" xr:uid="{49A37FAC-62EB-443E-88CC-D02B1DDB15DB}"/>
    <cellStyle name="Millares 100 11 3 11" xfId="11462" xr:uid="{49A37FAC-62EB-443E-88CC-D02B1DDB15DB}"/>
    <cellStyle name="Millares 100 11 3 12" xfId="12606" xr:uid="{DE2334C0-F552-491B-B667-9F7B6ADF894D}"/>
    <cellStyle name="Millares 100 11 3 2" xfId="1726" xr:uid="{49A37FAC-62EB-443E-88CC-D02B1DDB15DB}"/>
    <cellStyle name="Millares 100 11 3 2 2" xfId="3650" xr:uid="{49A37FAC-62EB-443E-88CC-D02B1DDB15DB}"/>
    <cellStyle name="Millares 100 11 3 2 3" xfId="5602" xr:uid="{49A37FAC-62EB-443E-88CC-D02B1DDB15DB}"/>
    <cellStyle name="Millares 100 11 3 2 4" xfId="7532" xr:uid="{49A37FAC-62EB-443E-88CC-D02B1DDB15DB}"/>
    <cellStyle name="Millares 100 11 3 2 5" xfId="9540" xr:uid="{49A37FAC-62EB-443E-88CC-D02B1DDB15DB}"/>
    <cellStyle name="Millares 100 11 3 3" xfId="2206" xr:uid="{49A37FAC-62EB-443E-88CC-D02B1DDB15DB}"/>
    <cellStyle name="Millares 100 11 3 3 2" xfId="4130" xr:uid="{49A37FAC-62EB-443E-88CC-D02B1DDB15DB}"/>
    <cellStyle name="Millares 100 11 3 3 3" xfId="6082" xr:uid="{49A37FAC-62EB-443E-88CC-D02B1DDB15DB}"/>
    <cellStyle name="Millares 100 11 3 3 4" xfId="8012" xr:uid="{49A37FAC-62EB-443E-88CC-D02B1DDB15DB}"/>
    <cellStyle name="Millares 100 11 3 3 5" xfId="10018" xr:uid="{49A37FAC-62EB-443E-88CC-D02B1DDB15DB}"/>
    <cellStyle name="Millares 100 11 3 4" xfId="2689" xr:uid="{49A37FAC-62EB-443E-88CC-D02B1DDB15DB}"/>
    <cellStyle name="Millares 100 11 3 4 2" xfId="4610" xr:uid="{49A37FAC-62EB-443E-88CC-D02B1DDB15DB}"/>
    <cellStyle name="Millares 100 11 3 4 3" xfId="6566" xr:uid="{49A37FAC-62EB-443E-88CC-D02B1DDB15DB}"/>
    <cellStyle name="Millares 100 11 3 4 4" xfId="8492" xr:uid="{49A37FAC-62EB-443E-88CC-D02B1DDB15DB}"/>
    <cellStyle name="Millares 100 11 3 4 5" xfId="10497" xr:uid="{49A37FAC-62EB-443E-88CC-D02B1DDB15DB}"/>
    <cellStyle name="Millares 100 11 3 5" xfId="1247" xr:uid="{49A37FAC-62EB-443E-88CC-D02B1DDB15DB}"/>
    <cellStyle name="Millares 100 11 3 6" xfId="3171" xr:uid="{49A37FAC-62EB-443E-88CC-D02B1DDB15DB}"/>
    <cellStyle name="Millares 100 11 3 7" xfId="5120" xr:uid="{49A37FAC-62EB-443E-88CC-D02B1DDB15DB}"/>
    <cellStyle name="Millares 100 11 3 8" xfId="7053" xr:uid="{49A37FAC-62EB-443E-88CC-D02B1DDB15DB}"/>
    <cellStyle name="Millares 100 11 3 9" xfId="9065" xr:uid="{49A37FAC-62EB-443E-88CC-D02B1DDB15DB}"/>
    <cellStyle name="Millares 100 11 4" xfId="706" xr:uid="{29594439-1CB9-4F16-8814-E192CB2D9BA0}"/>
    <cellStyle name="Millares 100 11 4 10" xfId="10974" xr:uid="{29594439-1CB9-4F16-8814-E192CB2D9BA0}"/>
    <cellStyle name="Millares 100 11 4 11" xfId="11454" xr:uid="{29594439-1CB9-4F16-8814-E192CB2D9BA0}"/>
    <cellStyle name="Millares 100 11 4 12" xfId="12598" xr:uid="{6AFEDBAF-7770-4C39-9466-FE8F1A04D5F8}"/>
    <cellStyle name="Millares 100 11 4 2" xfId="1718" xr:uid="{29594439-1CB9-4F16-8814-E192CB2D9BA0}"/>
    <cellStyle name="Millares 100 11 4 2 2" xfId="3642" xr:uid="{29594439-1CB9-4F16-8814-E192CB2D9BA0}"/>
    <cellStyle name="Millares 100 11 4 2 3" xfId="5594" xr:uid="{29594439-1CB9-4F16-8814-E192CB2D9BA0}"/>
    <cellStyle name="Millares 100 11 4 2 4" xfId="7524" xr:uid="{29594439-1CB9-4F16-8814-E192CB2D9BA0}"/>
    <cellStyle name="Millares 100 11 4 2 5" xfId="9532" xr:uid="{29594439-1CB9-4F16-8814-E192CB2D9BA0}"/>
    <cellStyle name="Millares 100 11 4 3" xfId="2198" xr:uid="{29594439-1CB9-4F16-8814-E192CB2D9BA0}"/>
    <cellStyle name="Millares 100 11 4 3 2" xfId="4122" xr:uid="{29594439-1CB9-4F16-8814-E192CB2D9BA0}"/>
    <cellStyle name="Millares 100 11 4 3 3" xfId="6074" xr:uid="{29594439-1CB9-4F16-8814-E192CB2D9BA0}"/>
    <cellStyle name="Millares 100 11 4 3 4" xfId="8004" xr:uid="{29594439-1CB9-4F16-8814-E192CB2D9BA0}"/>
    <cellStyle name="Millares 100 11 4 3 5" xfId="10010" xr:uid="{29594439-1CB9-4F16-8814-E192CB2D9BA0}"/>
    <cellStyle name="Millares 100 11 4 4" xfId="2681" xr:uid="{29594439-1CB9-4F16-8814-E192CB2D9BA0}"/>
    <cellStyle name="Millares 100 11 4 4 2" xfId="4602" xr:uid="{29594439-1CB9-4F16-8814-E192CB2D9BA0}"/>
    <cellStyle name="Millares 100 11 4 4 3" xfId="6558" xr:uid="{29594439-1CB9-4F16-8814-E192CB2D9BA0}"/>
    <cellStyle name="Millares 100 11 4 4 4" xfId="8484" xr:uid="{29594439-1CB9-4F16-8814-E192CB2D9BA0}"/>
    <cellStyle name="Millares 100 11 4 4 5" xfId="10489" xr:uid="{29594439-1CB9-4F16-8814-E192CB2D9BA0}"/>
    <cellStyle name="Millares 100 11 4 5" xfId="1239" xr:uid="{29594439-1CB9-4F16-8814-E192CB2D9BA0}"/>
    <cellStyle name="Millares 100 11 4 6" xfId="3163" xr:uid="{29594439-1CB9-4F16-8814-E192CB2D9BA0}"/>
    <cellStyle name="Millares 100 11 4 7" xfId="5110" xr:uid="{29594439-1CB9-4F16-8814-E192CB2D9BA0}"/>
    <cellStyle name="Millares 100 11 4 8" xfId="7045" xr:uid="{29594439-1CB9-4F16-8814-E192CB2D9BA0}"/>
    <cellStyle name="Millares 100 11 4 9" xfId="9057" xr:uid="{29594439-1CB9-4F16-8814-E192CB2D9BA0}"/>
    <cellStyle name="Millares 100 11 5" xfId="1655" xr:uid="{00000000-0005-0000-0000-00001B000000}"/>
    <cellStyle name="Millares 100 11 5 2" xfId="3579" xr:uid="{00000000-0005-0000-0000-00001B000000}"/>
    <cellStyle name="Millares 100 11 5 3" xfId="5531" xr:uid="{00000000-0005-0000-0000-00001B000000}"/>
    <cellStyle name="Millares 100 11 5 4" xfId="7461" xr:uid="{00000000-0005-0000-0000-00001B000000}"/>
    <cellStyle name="Millares 100 11 5 5" xfId="9471" xr:uid="{00000000-0005-0000-0000-00001B000000}"/>
    <cellStyle name="Millares 100 11 6" xfId="2135" xr:uid="{00000000-0005-0000-0000-00001B000000}"/>
    <cellStyle name="Millares 100 11 6 2" xfId="4059" xr:uid="{00000000-0005-0000-0000-00001B000000}"/>
    <cellStyle name="Millares 100 11 6 3" xfId="6011" xr:uid="{00000000-0005-0000-0000-00001B000000}"/>
    <cellStyle name="Millares 100 11 6 4" xfId="7941" xr:uid="{00000000-0005-0000-0000-00001B000000}"/>
    <cellStyle name="Millares 100 11 6 5" xfId="9949" xr:uid="{00000000-0005-0000-0000-00001B000000}"/>
    <cellStyle name="Millares 100 11 7" xfId="2618" xr:uid="{00000000-0005-0000-0000-00001B000000}"/>
    <cellStyle name="Millares 100 11 7 2" xfId="4539" xr:uid="{00000000-0005-0000-0000-00001B000000}"/>
    <cellStyle name="Millares 100 11 7 3" xfId="6495" xr:uid="{00000000-0005-0000-0000-00001B000000}"/>
    <cellStyle name="Millares 100 11 7 4" xfId="8421" xr:uid="{00000000-0005-0000-0000-00001B000000}"/>
    <cellStyle name="Millares 100 11 7 5" xfId="10427" xr:uid="{00000000-0005-0000-0000-00001B000000}"/>
    <cellStyle name="Millares 100 11 8" xfId="1176" xr:uid="{00000000-0005-0000-0000-00001B000000}"/>
    <cellStyle name="Millares 100 11 9" xfId="3100" xr:uid="{00000000-0005-0000-0000-00001B000000}"/>
    <cellStyle name="Millares 109" xfId="779" xr:uid="{EA6C5285-A06F-41D4-B2EF-45393673F66B}"/>
    <cellStyle name="Millares 11" xfId="25" xr:uid="{00000000-0005-0000-0000-000008000000}"/>
    <cellStyle name="Millares 11 10" xfId="2260" xr:uid="{00000000-0005-0000-0000-000008000000}"/>
    <cellStyle name="Millares 11 10 2" xfId="4181" xr:uid="{00000000-0005-0000-0000-000008000000}"/>
    <cellStyle name="Millares 11 10 3" xfId="6137" xr:uid="{00000000-0005-0000-0000-000008000000}"/>
    <cellStyle name="Millares 11 10 4" xfId="8063" xr:uid="{00000000-0005-0000-0000-000008000000}"/>
    <cellStyle name="Millares 11 10 5" xfId="10069" xr:uid="{00000000-0005-0000-0000-000008000000}"/>
    <cellStyle name="Millares 11 10 6" xfId="12713" xr:uid="{AC8BE0AC-8477-4293-9EE7-F7B8F67CF8CC}"/>
    <cellStyle name="Millares 11 11" xfId="818" xr:uid="{00000000-0005-0000-0000-000008000000}"/>
    <cellStyle name="Millares 11 12" xfId="2742" xr:uid="{00000000-0005-0000-0000-000008000000}"/>
    <cellStyle name="Millares 11 13" xfId="4671" xr:uid="{00000000-0005-0000-0000-000008000000}"/>
    <cellStyle name="Millares 11 14" xfId="6620" xr:uid="{00000000-0005-0000-0000-000008000000}"/>
    <cellStyle name="Millares 11 15" xfId="8607" xr:uid="{B931DCD7-B8BC-4BA7-9DC3-B85FC3078488}"/>
    <cellStyle name="Millares 11 16" xfId="8585" xr:uid="{00000000-0005-0000-0000-000008000000}"/>
    <cellStyle name="Millares 11 17" xfId="10554" xr:uid="{00000000-0005-0000-0000-000008000000}"/>
    <cellStyle name="Millares 11 18" xfId="11034" xr:uid="{00000000-0005-0000-0000-000008000000}"/>
    <cellStyle name="Millares 11 19" xfId="12175" xr:uid="{83039ECA-D255-4550-BF4D-61C028B808E3}"/>
    <cellStyle name="Millares 11 2" xfId="83" xr:uid="{00000000-0005-0000-0000-000008000000}"/>
    <cellStyle name="Millares 11 2 10" xfId="6127" xr:uid="{B3FFE798-93D0-4848-B913-60387865CA86}"/>
    <cellStyle name="Millares 11 2 11" xfId="6648" xr:uid="{00000000-0005-0000-0000-000008000000}"/>
    <cellStyle name="Millares 11 2 12" xfId="8560" xr:uid="{B3FFE798-93D0-4848-B913-60387865CA86}"/>
    <cellStyle name="Millares 11 2 13" xfId="8650" xr:uid="{B3FFE798-93D0-4848-B913-60387865CA86}"/>
    <cellStyle name="Millares 11 2 14" xfId="8683" xr:uid="{00000000-0005-0000-0000-000008000000}"/>
    <cellStyle name="Millares 11 2 15" xfId="10581" xr:uid="{00000000-0005-0000-0000-000008000000}"/>
    <cellStyle name="Millares 11 2 16" xfId="11061" xr:uid="{00000000-0005-0000-0000-000008000000}"/>
    <cellStyle name="Millares 11 2 17" xfId="12202" xr:uid="{AB4D0DFD-7CB2-4226-A639-FA42746F2CD7}"/>
    <cellStyle name="Millares 11 2 2" xfId="141" xr:uid="{00000000-0005-0000-0000-000008000000}"/>
    <cellStyle name="Millares 11 2 2 10" xfId="8730" xr:uid="{00000000-0005-0000-0000-000008000000}"/>
    <cellStyle name="Millares 11 2 2 11" xfId="10633" xr:uid="{00000000-0005-0000-0000-000008000000}"/>
    <cellStyle name="Millares 11 2 2 12" xfId="11113" xr:uid="{00000000-0005-0000-0000-000008000000}"/>
    <cellStyle name="Millares 11 2 2 13" xfId="12254" xr:uid="{D86DC9BA-47F8-4291-967B-BF55F4C62237}"/>
    <cellStyle name="Millares 11 2 2 2" xfId="359" xr:uid="{00000000-0005-0000-0000-000008000000}"/>
    <cellStyle name="Millares 11 2 2 2 10" xfId="10811" xr:uid="{00000000-0005-0000-0000-000008000000}"/>
    <cellStyle name="Millares 11 2 2 2 11" xfId="11291" xr:uid="{00000000-0005-0000-0000-000008000000}"/>
    <cellStyle name="Millares 11 2 2 2 12" xfId="12432" xr:uid="{11E5EFAC-21EC-452C-8760-8E2AB1AB9708}"/>
    <cellStyle name="Millares 11 2 2 2 2" xfId="1555" xr:uid="{00000000-0005-0000-0000-000008000000}"/>
    <cellStyle name="Millares 11 2 2 2 2 2" xfId="3479" xr:uid="{00000000-0005-0000-0000-000008000000}"/>
    <cellStyle name="Millares 11 2 2 2 2 3" xfId="5431" xr:uid="{00000000-0005-0000-0000-000008000000}"/>
    <cellStyle name="Millares 11 2 2 2 2 4" xfId="7361" xr:uid="{00000000-0005-0000-0000-000008000000}"/>
    <cellStyle name="Millares 11 2 2 2 2 5" xfId="9371" xr:uid="{00000000-0005-0000-0000-000008000000}"/>
    <cellStyle name="Millares 11 2 2 2 3" xfId="2035" xr:uid="{00000000-0005-0000-0000-000008000000}"/>
    <cellStyle name="Millares 11 2 2 2 3 2" xfId="3959" xr:uid="{00000000-0005-0000-0000-000008000000}"/>
    <cellStyle name="Millares 11 2 2 2 3 3" xfId="5911" xr:uid="{00000000-0005-0000-0000-000008000000}"/>
    <cellStyle name="Millares 11 2 2 2 3 4" xfId="7841" xr:uid="{00000000-0005-0000-0000-000008000000}"/>
    <cellStyle name="Millares 11 2 2 2 3 5" xfId="9849" xr:uid="{00000000-0005-0000-0000-000008000000}"/>
    <cellStyle name="Millares 11 2 2 2 4" xfId="2517" xr:uid="{00000000-0005-0000-0000-000008000000}"/>
    <cellStyle name="Millares 11 2 2 2 4 2" xfId="4438" xr:uid="{00000000-0005-0000-0000-000008000000}"/>
    <cellStyle name="Millares 11 2 2 2 4 3" xfId="6394" xr:uid="{00000000-0005-0000-0000-000008000000}"/>
    <cellStyle name="Millares 11 2 2 2 4 4" xfId="8320" xr:uid="{00000000-0005-0000-0000-000008000000}"/>
    <cellStyle name="Millares 11 2 2 2 4 5" xfId="10326" xr:uid="{00000000-0005-0000-0000-000008000000}"/>
    <cellStyle name="Millares 11 2 2 2 5" xfId="1075" xr:uid="{00000000-0005-0000-0000-000008000000}"/>
    <cellStyle name="Millares 11 2 2 2 6" xfId="2999" xr:uid="{00000000-0005-0000-0000-000008000000}"/>
    <cellStyle name="Millares 11 2 2 2 7" xfId="4937" xr:uid="{00000000-0005-0000-0000-000008000000}"/>
    <cellStyle name="Millares 11 2 2 2 8" xfId="6878" xr:uid="{00000000-0005-0000-0000-000008000000}"/>
    <cellStyle name="Millares 11 2 2 2 9" xfId="8899" xr:uid="{00000000-0005-0000-0000-000008000000}"/>
    <cellStyle name="Millares 11 2 2 3" xfId="1377" xr:uid="{00000000-0005-0000-0000-000008000000}"/>
    <cellStyle name="Millares 11 2 2 3 2" xfId="3301" xr:uid="{00000000-0005-0000-0000-000008000000}"/>
    <cellStyle name="Millares 11 2 2 3 3" xfId="5253" xr:uid="{00000000-0005-0000-0000-000008000000}"/>
    <cellStyle name="Millares 11 2 2 3 4" xfId="7183" xr:uid="{00000000-0005-0000-0000-000008000000}"/>
    <cellStyle name="Millares 11 2 2 3 5" xfId="9193" xr:uid="{00000000-0005-0000-0000-000008000000}"/>
    <cellStyle name="Millares 11 2 2 4" xfId="1857" xr:uid="{00000000-0005-0000-0000-000008000000}"/>
    <cellStyle name="Millares 11 2 2 4 2" xfId="3781" xr:uid="{00000000-0005-0000-0000-000008000000}"/>
    <cellStyle name="Millares 11 2 2 4 3" xfId="5733" xr:uid="{00000000-0005-0000-0000-000008000000}"/>
    <cellStyle name="Millares 11 2 2 4 4" xfId="7663" xr:uid="{00000000-0005-0000-0000-000008000000}"/>
    <cellStyle name="Millares 11 2 2 4 5" xfId="9671" xr:uid="{00000000-0005-0000-0000-000008000000}"/>
    <cellStyle name="Millares 11 2 2 5" xfId="2339" xr:uid="{00000000-0005-0000-0000-000008000000}"/>
    <cellStyle name="Millares 11 2 2 5 2" xfId="4260" xr:uid="{00000000-0005-0000-0000-000008000000}"/>
    <cellStyle name="Millares 11 2 2 5 3" xfId="6216" xr:uid="{00000000-0005-0000-0000-000008000000}"/>
    <cellStyle name="Millares 11 2 2 5 4" xfId="8142" xr:uid="{00000000-0005-0000-0000-000008000000}"/>
    <cellStyle name="Millares 11 2 2 5 5" xfId="10148" xr:uid="{00000000-0005-0000-0000-000008000000}"/>
    <cellStyle name="Millares 11 2 2 6" xfId="897" xr:uid="{00000000-0005-0000-0000-000008000000}"/>
    <cellStyle name="Millares 11 2 2 7" xfId="2821" xr:uid="{00000000-0005-0000-0000-000008000000}"/>
    <cellStyle name="Millares 11 2 2 8" xfId="4754" xr:uid="{00000000-0005-0000-0000-000008000000}"/>
    <cellStyle name="Millares 11 2 2 9" xfId="6700" xr:uid="{00000000-0005-0000-0000-000008000000}"/>
    <cellStyle name="Millares 11 2 3" xfId="307" xr:uid="{00000000-0005-0000-0000-000008000000}"/>
    <cellStyle name="Millares 11 2 3 10" xfId="10759" xr:uid="{00000000-0005-0000-0000-000008000000}"/>
    <cellStyle name="Millares 11 2 3 11" xfId="11239" xr:uid="{00000000-0005-0000-0000-000008000000}"/>
    <cellStyle name="Millares 11 2 3 12" xfId="12380" xr:uid="{10144C39-2B1F-4A8A-B2F0-068D0D1A0DEF}"/>
    <cellStyle name="Millares 11 2 3 2" xfId="1503" xr:uid="{00000000-0005-0000-0000-000008000000}"/>
    <cellStyle name="Millares 11 2 3 2 2" xfId="3427" xr:uid="{00000000-0005-0000-0000-000008000000}"/>
    <cellStyle name="Millares 11 2 3 2 3" xfId="5379" xr:uid="{00000000-0005-0000-0000-000008000000}"/>
    <cellStyle name="Millares 11 2 3 2 4" xfId="7309" xr:uid="{00000000-0005-0000-0000-000008000000}"/>
    <cellStyle name="Millares 11 2 3 2 5" xfId="9319" xr:uid="{00000000-0005-0000-0000-000008000000}"/>
    <cellStyle name="Millares 11 2 3 3" xfId="1983" xr:uid="{00000000-0005-0000-0000-000008000000}"/>
    <cellStyle name="Millares 11 2 3 3 2" xfId="3907" xr:uid="{00000000-0005-0000-0000-000008000000}"/>
    <cellStyle name="Millares 11 2 3 3 3" xfId="5859" xr:uid="{00000000-0005-0000-0000-000008000000}"/>
    <cellStyle name="Millares 11 2 3 3 4" xfId="7789" xr:uid="{00000000-0005-0000-0000-000008000000}"/>
    <cellStyle name="Millares 11 2 3 3 5" xfId="9797" xr:uid="{00000000-0005-0000-0000-000008000000}"/>
    <cellStyle name="Millares 11 2 3 4" xfId="2465" xr:uid="{00000000-0005-0000-0000-000008000000}"/>
    <cellStyle name="Millares 11 2 3 4 2" xfId="4386" xr:uid="{00000000-0005-0000-0000-000008000000}"/>
    <cellStyle name="Millares 11 2 3 4 3" xfId="6342" xr:uid="{00000000-0005-0000-0000-000008000000}"/>
    <cellStyle name="Millares 11 2 3 4 4" xfId="8268" xr:uid="{00000000-0005-0000-0000-000008000000}"/>
    <cellStyle name="Millares 11 2 3 4 5" xfId="10274" xr:uid="{00000000-0005-0000-0000-000008000000}"/>
    <cellStyle name="Millares 11 2 3 5" xfId="1023" xr:uid="{00000000-0005-0000-0000-000008000000}"/>
    <cellStyle name="Millares 11 2 3 6" xfId="2947" xr:uid="{00000000-0005-0000-0000-000008000000}"/>
    <cellStyle name="Millares 11 2 3 7" xfId="4885" xr:uid="{00000000-0005-0000-0000-000008000000}"/>
    <cellStyle name="Millares 11 2 3 8" xfId="6826" xr:uid="{00000000-0005-0000-0000-000008000000}"/>
    <cellStyle name="Millares 11 2 3 9" xfId="8851" xr:uid="{00000000-0005-0000-0000-000008000000}"/>
    <cellStyle name="Millares 11 2 4" xfId="1325" xr:uid="{00000000-0005-0000-0000-000008000000}"/>
    <cellStyle name="Millares 11 2 4 2" xfId="3249" xr:uid="{00000000-0005-0000-0000-000008000000}"/>
    <cellStyle name="Millares 11 2 4 3" xfId="5201" xr:uid="{00000000-0005-0000-0000-000008000000}"/>
    <cellStyle name="Millares 11 2 4 4" xfId="7131" xr:uid="{00000000-0005-0000-0000-000008000000}"/>
    <cellStyle name="Millares 11 2 4 5" xfId="9141" xr:uid="{00000000-0005-0000-0000-000008000000}"/>
    <cellStyle name="Millares 11 2 4 6" xfId="12755" xr:uid="{CFDD2E31-9469-4542-9E77-A91B4CB1C01E}"/>
    <cellStyle name="Millares 11 2 5" xfId="1805" xr:uid="{00000000-0005-0000-0000-000008000000}"/>
    <cellStyle name="Millares 11 2 5 2" xfId="3729" xr:uid="{00000000-0005-0000-0000-000008000000}"/>
    <cellStyle name="Millares 11 2 5 3" xfId="5681" xr:uid="{00000000-0005-0000-0000-000008000000}"/>
    <cellStyle name="Millares 11 2 5 4" xfId="7611" xr:uid="{00000000-0005-0000-0000-000008000000}"/>
    <cellStyle name="Millares 11 2 5 5" xfId="9619" xr:uid="{00000000-0005-0000-0000-000008000000}"/>
    <cellStyle name="Millares 11 2 6" xfId="2287" xr:uid="{00000000-0005-0000-0000-000008000000}"/>
    <cellStyle name="Millares 11 2 6 2" xfId="4208" xr:uid="{00000000-0005-0000-0000-000008000000}"/>
    <cellStyle name="Millares 11 2 6 3" xfId="6164" xr:uid="{00000000-0005-0000-0000-000008000000}"/>
    <cellStyle name="Millares 11 2 6 4" xfId="8090" xr:uid="{00000000-0005-0000-0000-000008000000}"/>
    <cellStyle name="Millares 11 2 6 5" xfId="10096" xr:uid="{00000000-0005-0000-0000-000008000000}"/>
    <cellStyle name="Millares 11 2 7" xfId="845" xr:uid="{00000000-0005-0000-0000-000008000000}"/>
    <cellStyle name="Millares 11 2 8" xfId="2769" xr:uid="{00000000-0005-0000-0000-000008000000}"/>
    <cellStyle name="Millares 11 2 9" xfId="4702" xr:uid="{00000000-0005-0000-0000-000008000000}"/>
    <cellStyle name="Millares 11 3" xfId="113" xr:uid="{00000000-0005-0000-0000-000008000000}"/>
    <cellStyle name="Millares 11 3 10" xfId="8706" xr:uid="{00000000-0005-0000-0000-000008000000}"/>
    <cellStyle name="Millares 11 3 11" xfId="10605" xr:uid="{00000000-0005-0000-0000-000008000000}"/>
    <cellStyle name="Millares 11 3 12" xfId="11085" xr:uid="{00000000-0005-0000-0000-000008000000}"/>
    <cellStyle name="Millares 11 3 13" xfId="12226" xr:uid="{333BBDB4-9DE1-42FB-9762-BAE954462B7C}"/>
    <cellStyle name="Millares 11 3 2" xfId="331" xr:uid="{00000000-0005-0000-0000-000008000000}"/>
    <cellStyle name="Millares 11 3 2 10" xfId="10783" xr:uid="{00000000-0005-0000-0000-000008000000}"/>
    <cellStyle name="Millares 11 3 2 11" xfId="11263" xr:uid="{00000000-0005-0000-0000-000008000000}"/>
    <cellStyle name="Millares 11 3 2 12" xfId="12404" xr:uid="{DC5B72D1-FB32-4296-8ADD-7E361D818D02}"/>
    <cellStyle name="Millares 11 3 2 2" xfId="1527" xr:uid="{00000000-0005-0000-0000-000008000000}"/>
    <cellStyle name="Millares 11 3 2 2 2" xfId="3451" xr:uid="{00000000-0005-0000-0000-000008000000}"/>
    <cellStyle name="Millares 11 3 2 2 3" xfId="5403" xr:uid="{00000000-0005-0000-0000-000008000000}"/>
    <cellStyle name="Millares 11 3 2 2 4" xfId="7333" xr:uid="{00000000-0005-0000-0000-000008000000}"/>
    <cellStyle name="Millares 11 3 2 2 5" xfId="9343" xr:uid="{00000000-0005-0000-0000-000008000000}"/>
    <cellStyle name="Millares 11 3 2 3" xfId="2007" xr:uid="{00000000-0005-0000-0000-000008000000}"/>
    <cellStyle name="Millares 11 3 2 3 2" xfId="3931" xr:uid="{00000000-0005-0000-0000-000008000000}"/>
    <cellStyle name="Millares 11 3 2 3 3" xfId="5883" xr:uid="{00000000-0005-0000-0000-000008000000}"/>
    <cellStyle name="Millares 11 3 2 3 4" xfId="7813" xr:uid="{00000000-0005-0000-0000-000008000000}"/>
    <cellStyle name="Millares 11 3 2 3 5" xfId="9821" xr:uid="{00000000-0005-0000-0000-000008000000}"/>
    <cellStyle name="Millares 11 3 2 4" xfId="2489" xr:uid="{00000000-0005-0000-0000-000008000000}"/>
    <cellStyle name="Millares 11 3 2 4 2" xfId="4410" xr:uid="{00000000-0005-0000-0000-000008000000}"/>
    <cellStyle name="Millares 11 3 2 4 3" xfId="6366" xr:uid="{00000000-0005-0000-0000-000008000000}"/>
    <cellStyle name="Millares 11 3 2 4 4" xfId="8292" xr:uid="{00000000-0005-0000-0000-000008000000}"/>
    <cellStyle name="Millares 11 3 2 4 5" xfId="10298" xr:uid="{00000000-0005-0000-0000-000008000000}"/>
    <cellStyle name="Millares 11 3 2 5" xfId="1047" xr:uid="{00000000-0005-0000-0000-000008000000}"/>
    <cellStyle name="Millares 11 3 2 6" xfId="2971" xr:uid="{00000000-0005-0000-0000-000008000000}"/>
    <cellStyle name="Millares 11 3 2 7" xfId="4909" xr:uid="{00000000-0005-0000-0000-000008000000}"/>
    <cellStyle name="Millares 11 3 2 8" xfId="6850" xr:uid="{00000000-0005-0000-0000-000008000000}"/>
    <cellStyle name="Millares 11 3 2 9" xfId="8874" xr:uid="{00000000-0005-0000-0000-000008000000}"/>
    <cellStyle name="Millares 11 3 3" xfId="1349" xr:uid="{00000000-0005-0000-0000-000008000000}"/>
    <cellStyle name="Millares 11 3 3 2" xfId="3273" xr:uid="{00000000-0005-0000-0000-000008000000}"/>
    <cellStyle name="Millares 11 3 3 3" xfId="5225" xr:uid="{00000000-0005-0000-0000-000008000000}"/>
    <cellStyle name="Millares 11 3 3 4" xfId="7155" xr:uid="{00000000-0005-0000-0000-000008000000}"/>
    <cellStyle name="Millares 11 3 3 5" xfId="9165" xr:uid="{00000000-0005-0000-0000-000008000000}"/>
    <cellStyle name="Millares 11 3 4" xfId="1829" xr:uid="{00000000-0005-0000-0000-000008000000}"/>
    <cellStyle name="Millares 11 3 4 2" xfId="3753" xr:uid="{00000000-0005-0000-0000-000008000000}"/>
    <cellStyle name="Millares 11 3 4 3" xfId="5705" xr:uid="{00000000-0005-0000-0000-000008000000}"/>
    <cellStyle name="Millares 11 3 4 4" xfId="7635" xr:uid="{00000000-0005-0000-0000-000008000000}"/>
    <cellStyle name="Millares 11 3 4 5" xfId="9643" xr:uid="{00000000-0005-0000-0000-000008000000}"/>
    <cellStyle name="Millares 11 3 5" xfId="2311" xr:uid="{00000000-0005-0000-0000-000008000000}"/>
    <cellStyle name="Millares 11 3 5 2" xfId="4232" xr:uid="{00000000-0005-0000-0000-000008000000}"/>
    <cellStyle name="Millares 11 3 5 3" xfId="6188" xr:uid="{00000000-0005-0000-0000-000008000000}"/>
    <cellStyle name="Millares 11 3 5 4" xfId="8114" xr:uid="{00000000-0005-0000-0000-000008000000}"/>
    <cellStyle name="Millares 11 3 5 5" xfId="10120" xr:uid="{00000000-0005-0000-0000-000008000000}"/>
    <cellStyle name="Millares 11 3 6" xfId="869" xr:uid="{00000000-0005-0000-0000-000008000000}"/>
    <cellStyle name="Millares 11 3 7" xfId="2793" xr:uid="{00000000-0005-0000-0000-000008000000}"/>
    <cellStyle name="Millares 11 3 8" xfId="4726" xr:uid="{00000000-0005-0000-0000-000008000000}"/>
    <cellStyle name="Millares 11 3 9" xfId="6672" xr:uid="{00000000-0005-0000-0000-000008000000}"/>
    <cellStyle name="Millares 11 4" xfId="208" xr:uid="{00000000-0005-0000-0000-000008000000}"/>
    <cellStyle name="Millares 11 4 10" xfId="8762" xr:uid="{00000000-0005-0000-0000-000008000000}"/>
    <cellStyle name="Millares 11 4 11" xfId="10667" xr:uid="{00000000-0005-0000-0000-000008000000}"/>
    <cellStyle name="Millares 11 4 12" xfId="11147" xr:uid="{00000000-0005-0000-0000-000008000000}"/>
    <cellStyle name="Millares 11 4 13" xfId="12288" xr:uid="{59AB343C-0F32-46C9-A8CA-2335E47B2D7F}"/>
    <cellStyle name="Millares 11 4 2" xfId="393" xr:uid="{00000000-0005-0000-0000-000008000000}"/>
    <cellStyle name="Millares 11 4 2 10" xfId="10845" xr:uid="{00000000-0005-0000-0000-000008000000}"/>
    <cellStyle name="Millares 11 4 2 11" xfId="11325" xr:uid="{00000000-0005-0000-0000-000008000000}"/>
    <cellStyle name="Millares 11 4 2 12" xfId="12466" xr:uid="{307CD4F8-EE08-45D2-A29B-623B9F008791}"/>
    <cellStyle name="Millares 11 4 2 2" xfId="1589" xr:uid="{00000000-0005-0000-0000-000008000000}"/>
    <cellStyle name="Millares 11 4 2 2 2" xfId="3513" xr:uid="{00000000-0005-0000-0000-000008000000}"/>
    <cellStyle name="Millares 11 4 2 2 3" xfId="5465" xr:uid="{00000000-0005-0000-0000-000008000000}"/>
    <cellStyle name="Millares 11 4 2 2 4" xfId="7395" xr:uid="{00000000-0005-0000-0000-000008000000}"/>
    <cellStyle name="Millares 11 4 2 2 5" xfId="9405" xr:uid="{00000000-0005-0000-0000-000008000000}"/>
    <cellStyle name="Millares 11 4 2 3" xfId="2069" xr:uid="{00000000-0005-0000-0000-000008000000}"/>
    <cellStyle name="Millares 11 4 2 3 2" xfId="3993" xr:uid="{00000000-0005-0000-0000-000008000000}"/>
    <cellStyle name="Millares 11 4 2 3 3" xfId="5945" xr:uid="{00000000-0005-0000-0000-000008000000}"/>
    <cellStyle name="Millares 11 4 2 3 4" xfId="7875" xr:uid="{00000000-0005-0000-0000-000008000000}"/>
    <cellStyle name="Millares 11 4 2 3 5" xfId="9883" xr:uid="{00000000-0005-0000-0000-000008000000}"/>
    <cellStyle name="Millares 11 4 2 4" xfId="2551" xr:uid="{00000000-0005-0000-0000-000008000000}"/>
    <cellStyle name="Millares 11 4 2 4 2" xfId="4472" xr:uid="{00000000-0005-0000-0000-000008000000}"/>
    <cellStyle name="Millares 11 4 2 4 3" xfId="6428" xr:uid="{00000000-0005-0000-0000-000008000000}"/>
    <cellStyle name="Millares 11 4 2 4 4" xfId="8354" xr:uid="{00000000-0005-0000-0000-000008000000}"/>
    <cellStyle name="Millares 11 4 2 4 5" xfId="10360" xr:uid="{00000000-0005-0000-0000-000008000000}"/>
    <cellStyle name="Millares 11 4 2 5" xfId="1109" xr:uid="{00000000-0005-0000-0000-000008000000}"/>
    <cellStyle name="Millares 11 4 2 6" xfId="3033" xr:uid="{00000000-0005-0000-0000-000008000000}"/>
    <cellStyle name="Millares 11 4 2 7" xfId="4971" xr:uid="{00000000-0005-0000-0000-000008000000}"/>
    <cellStyle name="Millares 11 4 2 8" xfId="6912" xr:uid="{00000000-0005-0000-0000-000008000000}"/>
    <cellStyle name="Millares 11 4 2 9" xfId="8931" xr:uid="{00000000-0005-0000-0000-000008000000}"/>
    <cellStyle name="Millares 11 4 3" xfId="1411" xr:uid="{00000000-0005-0000-0000-000008000000}"/>
    <cellStyle name="Millares 11 4 3 2" xfId="3335" xr:uid="{00000000-0005-0000-0000-000008000000}"/>
    <cellStyle name="Millares 11 4 3 3" xfId="5287" xr:uid="{00000000-0005-0000-0000-000008000000}"/>
    <cellStyle name="Millares 11 4 3 4" xfId="7217" xr:uid="{00000000-0005-0000-0000-000008000000}"/>
    <cellStyle name="Millares 11 4 3 5" xfId="9227" xr:uid="{00000000-0005-0000-0000-000008000000}"/>
    <cellStyle name="Millares 11 4 4" xfId="1891" xr:uid="{00000000-0005-0000-0000-000008000000}"/>
    <cellStyle name="Millares 11 4 4 2" xfId="3815" xr:uid="{00000000-0005-0000-0000-000008000000}"/>
    <cellStyle name="Millares 11 4 4 3" xfId="5767" xr:uid="{00000000-0005-0000-0000-000008000000}"/>
    <cellStyle name="Millares 11 4 4 4" xfId="7697" xr:uid="{00000000-0005-0000-0000-000008000000}"/>
    <cellStyle name="Millares 11 4 4 5" xfId="9705" xr:uid="{00000000-0005-0000-0000-000008000000}"/>
    <cellStyle name="Millares 11 4 5" xfId="2373" xr:uid="{00000000-0005-0000-0000-000008000000}"/>
    <cellStyle name="Millares 11 4 5 2" xfId="4294" xr:uid="{00000000-0005-0000-0000-000008000000}"/>
    <cellStyle name="Millares 11 4 5 3" xfId="6250" xr:uid="{00000000-0005-0000-0000-000008000000}"/>
    <cellStyle name="Millares 11 4 5 4" xfId="8176" xr:uid="{00000000-0005-0000-0000-000008000000}"/>
    <cellStyle name="Millares 11 4 5 5" xfId="10182" xr:uid="{00000000-0005-0000-0000-000008000000}"/>
    <cellStyle name="Millares 11 4 6" xfId="931" xr:uid="{00000000-0005-0000-0000-000008000000}"/>
    <cellStyle name="Millares 11 4 7" xfId="2855" xr:uid="{00000000-0005-0000-0000-000008000000}"/>
    <cellStyle name="Millares 11 4 8" xfId="4793" xr:uid="{00000000-0005-0000-0000-000008000000}"/>
    <cellStyle name="Millares 11 4 9" xfId="6734" xr:uid="{00000000-0005-0000-0000-000008000000}"/>
    <cellStyle name="Millares 11 5" xfId="237" xr:uid="{00000000-0005-0000-0000-000008000000}"/>
    <cellStyle name="Millares 11 5 10" xfId="8790" xr:uid="{00000000-0005-0000-0000-000008000000}"/>
    <cellStyle name="Millares 11 5 11" xfId="10696" xr:uid="{00000000-0005-0000-0000-000008000000}"/>
    <cellStyle name="Millares 11 5 12" xfId="11176" xr:uid="{00000000-0005-0000-0000-000008000000}"/>
    <cellStyle name="Millares 11 5 13" xfId="12317" xr:uid="{CC7C5D86-B72E-4CA7-B898-6C57B549C1BC}"/>
    <cellStyle name="Millares 11 5 2" xfId="422" xr:uid="{00000000-0005-0000-0000-000008000000}"/>
    <cellStyle name="Millares 11 5 2 10" xfId="10874" xr:uid="{00000000-0005-0000-0000-000008000000}"/>
    <cellStyle name="Millares 11 5 2 11" xfId="11354" xr:uid="{00000000-0005-0000-0000-000008000000}"/>
    <cellStyle name="Millares 11 5 2 12" xfId="12495" xr:uid="{4233F2D4-77B0-4C18-8506-C3441A403434}"/>
    <cellStyle name="Millares 11 5 2 2" xfId="1618" xr:uid="{00000000-0005-0000-0000-000008000000}"/>
    <cellStyle name="Millares 11 5 2 2 2" xfId="3542" xr:uid="{00000000-0005-0000-0000-000008000000}"/>
    <cellStyle name="Millares 11 5 2 2 3" xfId="5494" xr:uid="{00000000-0005-0000-0000-000008000000}"/>
    <cellStyle name="Millares 11 5 2 2 4" xfId="7424" xr:uid="{00000000-0005-0000-0000-000008000000}"/>
    <cellStyle name="Millares 11 5 2 2 5" xfId="9434" xr:uid="{00000000-0005-0000-0000-000008000000}"/>
    <cellStyle name="Millares 11 5 2 3" xfId="2098" xr:uid="{00000000-0005-0000-0000-000008000000}"/>
    <cellStyle name="Millares 11 5 2 3 2" xfId="4022" xr:uid="{00000000-0005-0000-0000-000008000000}"/>
    <cellStyle name="Millares 11 5 2 3 3" xfId="5974" xr:uid="{00000000-0005-0000-0000-000008000000}"/>
    <cellStyle name="Millares 11 5 2 3 4" xfId="7904" xr:uid="{00000000-0005-0000-0000-000008000000}"/>
    <cellStyle name="Millares 11 5 2 3 5" xfId="9912" xr:uid="{00000000-0005-0000-0000-000008000000}"/>
    <cellStyle name="Millares 11 5 2 4" xfId="2580" xr:uid="{00000000-0005-0000-0000-000008000000}"/>
    <cellStyle name="Millares 11 5 2 4 2" xfId="4501" xr:uid="{00000000-0005-0000-0000-000008000000}"/>
    <cellStyle name="Millares 11 5 2 4 3" xfId="6457" xr:uid="{00000000-0005-0000-0000-000008000000}"/>
    <cellStyle name="Millares 11 5 2 4 4" xfId="8383" xr:uid="{00000000-0005-0000-0000-000008000000}"/>
    <cellStyle name="Millares 11 5 2 4 5" xfId="10389" xr:uid="{00000000-0005-0000-0000-000008000000}"/>
    <cellStyle name="Millares 11 5 2 5" xfId="1138" xr:uid="{00000000-0005-0000-0000-000008000000}"/>
    <cellStyle name="Millares 11 5 2 6" xfId="3062" xr:uid="{00000000-0005-0000-0000-000008000000}"/>
    <cellStyle name="Millares 11 5 2 7" xfId="5000" xr:uid="{00000000-0005-0000-0000-000008000000}"/>
    <cellStyle name="Millares 11 5 2 8" xfId="6941" xr:uid="{00000000-0005-0000-0000-000008000000}"/>
    <cellStyle name="Millares 11 5 2 9" xfId="8960" xr:uid="{00000000-0005-0000-0000-000008000000}"/>
    <cellStyle name="Millares 11 5 3" xfId="1440" xr:uid="{00000000-0005-0000-0000-000008000000}"/>
    <cellStyle name="Millares 11 5 3 2" xfId="3364" xr:uid="{00000000-0005-0000-0000-000008000000}"/>
    <cellStyle name="Millares 11 5 3 3" xfId="5316" xr:uid="{00000000-0005-0000-0000-000008000000}"/>
    <cellStyle name="Millares 11 5 3 4" xfId="7246" xr:uid="{00000000-0005-0000-0000-000008000000}"/>
    <cellStyle name="Millares 11 5 3 5" xfId="9256" xr:uid="{00000000-0005-0000-0000-000008000000}"/>
    <cellStyle name="Millares 11 5 4" xfId="1920" xr:uid="{00000000-0005-0000-0000-000008000000}"/>
    <cellStyle name="Millares 11 5 4 2" xfId="3844" xr:uid="{00000000-0005-0000-0000-000008000000}"/>
    <cellStyle name="Millares 11 5 4 3" xfId="5796" xr:uid="{00000000-0005-0000-0000-000008000000}"/>
    <cellStyle name="Millares 11 5 4 4" xfId="7726" xr:uid="{00000000-0005-0000-0000-000008000000}"/>
    <cellStyle name="Millares 11 5 4 5" xfId="9734" xr:uid="{00000000-0005-0000-0000-000008000000}"/>
    <cellStyle name="Millares 11 5 5" xfId="2402" xr:uid="{00000000-0005-0000-0000-000008000000}"/>
    <cellStyle name="Millares 11 5 5 2" xfId="4323" xr:uid="{00000000-0005-0000-0000-000008000000}"/>
    <cellStyle name="Millares 11 5 5 3" xfId="6279" xr:uid="{00000000-0005-0000-0000-000008000000}"/>
    <cellStyle name="Millares 11 5 5 4" xfId="8205" xr:uid="{00000000-0005-0000-0000-000008000000}"/>
    <cellStyle name="Millares 11 5 5 5" xfId="10211" xr:uid="{00000000-0005-0000-0000-000008000000}"/>
    <cellStyle name="Millares 11 5 6" xfId="960" xr:uid="{00000000-0005-0000-0000-000008000000}"/>
    <cellStyle name="Millares 11 5 7" xfId="2884" xr:uid="{00000000-0005-0000-0000-000008000000}"/>
    <cellStyle name="Millares 11 5 8" xfId="4822" xr:uid="{00000000-0005-0000-0000-000008000000}"/>
    <cellStyle name="Millares 11 5 9" xfId="6763" xr:uid="{00000000-0005-0000-0000-000008000000}"/>
    <cellStyle name="Millares 11 6" xfId="280" xr:uid="{00000000-0005-0000-0000-000008000000}"/>
    <cellStyle name="Millares 11 6 10" xfId="10732" xr:uid="{00000000-0005-0000-0000-000008000000}"/>
    <cellStyle name="Millares 11 6 11" xfId="11212" xr:uid="{00000000-0005-0000-0000-000008000000}"/>
    <cellStyle name="Millares 11 6 12" xfId="12353" xr:uid="{6FE3946F-FFAE-422E-98CB-FA2B5B6C61B4}"/>
    <cellStyle name="Millares 11 6 2" xfId="1476" xr:uid="{00000000-0005-0000-0000-000008000000}"/>
    <cellStyle name="Millares 11 6 2 2" xfId="3400" xr:uid="{00000000-0005-0000-0000-000008000000}"/>
    <cellStyle name="Millares 11 6 2 3" xfId="5352" xr:uid="{00000000-0005-0000-0000-000008000000}"/>
    <cellStyle name="Millares 11 6 2 4" xfId="7282" xr:uid="{00000000-0005-0000-0000-000008000000}"/>
    <cellStyle name="Millares 11 6 2 5" xfId="9292" xr:uid="{00000000-0005-0000-0000-000008000000}"/>
    <cellStyle name="Millares 11 6 3" xfId="1956" xr:uid="{00000000-0005-0000-0000-000008000000}"/>
    <cellStyle name="Millares 11 6 3 2" xfId="3880" xr:uid="{00000000-0005-0000-0000-000008000000}"/>
    <cellStyle name="Millares 11 6 3 3" xfId="5832" xr:uid="{00000000-0005-0000-0000-000008000000}"/>
    <cellStyle name="Millares 11 6 3 4" xfId="7762" xr:uid="{00000000-0005-0000-0000-000008000000}"/>
    <cellStyle name="Millares 11 6 3 5" xfId="9770" xr:uid="{00000000-0005-0000-0000-000008000000}"/>
    <cellStyle name="Millares 11 6 4" xfId="2438" xr:uid="{00000000-0005-0000-0000-000008000000}"/>
    <cellStyle name="Millares 11 6 4 2" xfId="4359" xr:uid="{00000000-0005-0000-0000-000008000000}"/>
    <cellStyle name="Millares 11 6 4 3" xfId="6315" xr:uid="{00000000-0005-0000-0000-000008000000}"/>
    <cellStyle name="Millares 11 6 4 4" xfId="8241" xr:uid="{00000000-0005-0000-0000-000008000000}"/>
    <cellStyle name="Millares 11 6 4 5" xfId="10247" xr:uid="{00000000-0005-0000-0000-000008000000}"/>
    <cellStyle name="Millares 11 6 5" xfId="996" xr:uid="{00000000-0005-0000-0000-000008000000}"/>
    <cellStyle name="Millares 11 6 6" xfId="2920" xr:uid="{00000000-0005-0000-0000-000008000000}"/>
    <cellStyle name="Millares 11 6 7" xfId="4858" xr:uid="{00000000-0005-0000-0000-000008000000}"/>
    <cellStyle name="Millares 11 6 8" xfId="6799" xr:uid="{00000000-0005-0000-0000-000008000000}"/>
    <cellStyle name="Millares 11 6 9" xfId="8826" xr:uid="{00000000-0005-0000-0000-000008000000}"/>
    <cellStyle name="Millares 11 7" xfId="744" xr:uid="{B931DCD7-B8BC-4BA7-9DC3-B85FC3078488}"/>
    <cellStyle name="Millares 11 7 10" xfId="10987" xr:uid="{B931DCD7-B8BC-4BA7-9DC3-B85FC3078488}"/>
    <cellStyle name="Millares 11 7 11" xfId="11467" xr:uid="{B931DCD7-B8BC-4BA7-9DC3-B85FC3078488}"/>
    <cellStyle name="Millares 11 7 12" xfId="12611" xr:uid="{03EF8FA1-37BF-4348-B894-659995BC144D}"/>
    <cellStyle name="Millares 11 7 2" xfId="1731" xr:uid="{B931DCD7-B8BC-4BA7-9DC3-B85FC3078488}"/>
    <cellStyle name="Millares 11 7 2 2" xfId="3655" xr:uid="{B931DCD7-B8BC-4BA7-9DC3-B85FC3078488}"/>
    <cellStyle name="Millares 11 7 2 3" xfId="5607" xr:uid="{B931DCD7-B8BC-4BA7-9DC3-B85FC3078488}"/>
    <cellStyle name="Millares 11 7 2 4" xfId="7537" xr:uid="{B931DCD7-B8BC-4BA7-9DC3-B85FC3078488}"/>
    <cellStyle name="Millares 11 7 2 5" xfId="9545" xr:uid="{B931DCD7-B8BC-4BA7-9DC3-B85FC3078488}"/>
    <cellStyle name="Millares 11 7 3" xfId="2211" xr:uid="{B931DCD7-B8BC-4BA7-9DC3-B85FC3078488}"/>
    <cellStyle name="Millares 11 7 3 2" xfId="4135" xr:uid="{B931DCD7-B8BC-4BA7-9DC3-B85FC3078488}"/>
    <cellStyle name="Millares 11 7 3 3" xfId="6087" xr:uid="{B931DCD7-B8BC-4BA7-9DC3-B85FC3078488}"/>
    <cellStyle name="Millares 11 7 3 4" xfId="8017" xr:uid="{B931DCD7-B8BC-4BA7-9DC3-B85FC3078488}"/>
    <cellStyle name="Millares 11 7 3 5" xfId="10023" xr:uid="{B931DCD7-B8BC-4BA7-9DC3-B85FC3078488}"/>
    <cellStyle name="Millares 11 7 4" xfId="2694" xr:uid="{B931DCD7-B8BC-4BA7-9DC3-B85FC3078488}"/>
    <cellStyle name="Millares 11 7 4 2" xfId="4615" xr:uid="{B931DCD7-B8BC-4BA7-9DC3-B85FC3078488}"/>
    <cellStyle name="Millares 11 7 4 3" xfId="6571" xr:uid="{B931DCD7-B8BC-4BA7-9DC3-B85FC3078488}"/>
    <cellStyle name="Millares 11 7 4 4" xfId="8497" xr:uid="{B931DCD7-B8BC-4BA7-9DC3-B85FC3078488}"/>
    <cellStyle name="Millares 11 7 4 5" xfId="10502" xr:uid="{B931DCD7-B8BC-4BA7-9DC3-B85FC3078488}"/>
    <cellStyle name="Millares 11 7 5" xfId="1252" xr:uid="{B931DCD7-B8BC-4BA7-9DC3-B85FC3078488}"/>
    <cellStyle name="Millares 11 7 6" xfId="3176" xr:uid="{B931DCD7-B8BC-4BA7-9DC3-B85FC3078488}"/>
    <cellStyle name="Millares 11 7 7" xfId="5125" xr:uid="{B931DCD7-B8BC-4BA7-9DC3-B85FC3078488}"/>
    <cellStyle name="Millares 11 7 8" xfId="7058" xr:uid="{B931DCD7-B8BC-4BA7-9DC3-B85FC3078488}"/>
    <cellStyle name="Millares 11 7 9" xfId="9070" xr:uid="{B931DCD7-B8BC-4BA7-9DC3-B85FC3078488}"/>
    <cellStyle name="Millares 11 8" xfId="1298" xr:uid="{00000000-0005-0000-0000-000008000000}"/>
    <cellStyle name="Millares 11 8 2" xfId="3222" xr:uid="{00000000-0005-0000-0000-000008000000}"/>
    <cellStyle name="Millares 11 8 3" xfId="5174" xr:uid="{00000000-0005-0000-0000-000008000000}"/>
    <cellStyle name="Millares 11 8 4" xfId="7104" xr:uid="{00000000-0005-0000-0000-000008000000}"/>
    <cellStyle name="Millares 11 8 5" xfId="9114" xr:uid="{00000000-0005-0000-0000-000008000000}"/>
    <cellStyle name="Millares 11 8 6" xfId="11648" xr:uid="{CE5B10E3-A975-450A-B32D-A50747DCEF80}"/>
    <cellStyle name="Millares 11 9" xfId="1778" xr:uid="{00000000-0005-0000-0000-000008000000}"/>
    <cellStyle name="Millares 11 9 2" xfId="3702" xr:uid="{00000000-0005-0000-0000-000008000000}"/>
    <cellStyle name="Millares 11 9 3" xfId="5654" xr:uid="{00000000-0005-0000-0000-000008000000}"/>
    <cellStyle name="Millares 11 9 4" xfId="7584" xr:uid="{00000000-0005-0000-0000-000008000000}"/>
    <cellStyle name="Millares 11 9 5" xfId="9592" xr:uid="{00000000-0005-0000-0000-000008000000}"/>
    <cellStyle name="Millares 11 9 6" xfId="11976" xr:uid="{00000000-0005-0000-0000-00003E010000}"/>
    <cellStyle name="Millares 111" xfId="781" xr:uid="{E27C65A4-F3B2-4B5F-B0D6-2DDE790D279E}"/>
    <cellStyle name="Millares 12" xfId="26" xr:uid="{00000000-0005-0000-0000-000009000000}"/>
    <cellStyle name="Millares 12 10" xfId="2261" xr:uid="{00000000-0005-0000-0000-000009000000}"/>
    <cellStyle name="Millares 12 10 2" xfId="4182" xr:uid="{00000000-0005-0000-0000-000009000000}"/>
    <cellStyle name="Millares 12 10 3" xfId="6138" xr:uid="{00000000-0005-0000-0000-000009000000}"/>
    <cellStyle name="Millares 12 10 4" xfId="8064" xr:uid="{00000000-0005-0000-0000-000009000000}"/>
    <cellStyle name="Millares 12 10 5" xfId="10070" xr:uid="{00000000-0005-0000-0000-000009000000}"/>
    <cellStyle name="Millares 12 10 6" xfId="12714" xr:uid="{6CEECD37-B8E3-4528-97EE-E2B6C7B010F7}"/>
    <cellStyle name="Millares 12 11" xfId="819" xr:uid="{00000000-0005-0000-0000-000009000000}"/>
    <cellStyle name="Millares 12 12" xfId="2743" xr:uid="{00000000-0005-0000-0000-000009000000}"/>
    <cellStyle name="Millares 12 13" xfId="4672" xr:uid="{00000000-0005-0000-0000-000009000000}"/>
    <cellStyle name="Millares 12 14" xfId="6621" xr:uid="{00000000-0005-0000-0000-000009000000}"/>
    <cellStyle name="Millares 12 15" xfId="8608" xr:uid="{6F5E5D2F-66CF-4D1F-9E17-76533F43A769}"/>
    <cellStyle name="Millares 12 16" xfId="8622" xr:uid="{00000000-0005-0000-0000-000009000000}"/>
    <cellStyle name="Millares 12 17" xfId="10555" xr:uid="{00000000-0005-0000-0000-000009000000}"/>
    <cellStyle name="Millares 12 18" xfId="11035" xr:uid="{00000000-0005-0000-0000-000009000000}"/>
    <cellStyle name="Millares 12 19" xfId="12176" xr:uid="{14E91912-4EEC-47CF-813F-8E27C98332D8}"/>
    <cellStyle name="Millares 12 2" xfId="84" xr:uid="{00000000-0005-0000-0000-000009000000}"/>
    <cellStyle name="Millares 12 2 10" xfId="6126" xr:uid="{AB8672AE-AE3F-4ADD-92FA-EADA5E846D3C}"/>
    <cellStyle name="Millares 12 2 11" xfId="6649" xr:uid="{00000000-0005-0000-0000-000009000000}"/>
    <cellStyle name="Millares 12 2 12" xfId="6636" xr:uid="{AB8672AE-AE3F-4ADD-92FA-EADA5E846D3C}"/>
    <cellStyle name="Millares 12 2 13" xfId="8651" xr:uid="{AB8672AE-AE3F-4ADD-92FA-EADA5E846D3C}"/>
    <cellStyle name="Millares 12 2 14" xfId="8684" xr:uid="{00000000-0005-0000-0000-000009000000}"/>
    <cellStyle name="Millares 12 2 15" xfId="10582" xr:uid="{00000000-0005-0000-0000-000009000000}"/>
    <cellStyle name="Millares 12 2 16" xfId="11062" xr:uid="{00000000-0005-0000-0000-000009000000}"/>
    <cellStyle name="Millares 12 2 17" xfId="12203" xr:uid="{A774587D-7C25-44C0-86A5-A1E2BF607775}"/>
    <cellStyle name="Millares 12 2 2" xfId="142" xr:uid="{00000000-0005-0000-0000-000009000000}"/>
    <cellStyle name="Millares 12 2 2 10" xfId="8731" xr:uid="{00000000-0005-0000-0000-000009000000}"/>
    <cellStyle name="Millares 12 2 2 11" xfId="10634" xr:uid="{00000000-0005-0000-0000-000009000000}"/>
    <cellStyle name="Millares 12 2 2 12" xfId="11114" xr:uid="{00000000-0005-0000-0000-000009000000}"/>
    <cellStyle name="Millares 12 2 2 13" xfId="12255" xr:uid="{8AE88F0F-2749-48CD-ACBA-B2359674196D}"/>
    <cellStyle name="Millares 12 2 2 2" xfId="360" xr:uid="{00000000-0005-0000-0000-000009000000}"/>
    <cellStyle name="Millares 12 2 2 2 10" xfId="10812" xr:uid="{00000000-0005-0000-0000-000009000000}"/>
    <cellStyle name="Millares 12 2 2 2 11" xfId="11292" xr:uid="{00000000-0005-0000-0000-000009000000}"/>
    <cellStyle name="Millares 12 2 2 2 12" xfId="12433" xr:uid="{39FC808C-5F81-4FC6-983B-B0ECCA659AEB}"/>
    <cellStyle name="Millares 12 2 2 2 2" xfId="1556" xr:uid="{00000000-0005-0000-0000-000009000000}"/>
    <cellStyle name="Millares 12 2 2 2 2 2" xfId="3480" xr:uid="{00000000-0005-0000-0000-000009000000}"/>
    <cellStyle name="Millares 12 2 2 2 2 3" xfId="5432" xr:uid="{00000000-0005-0000-0000-000009000000}"/>
    <cellStyle name="Millares 12 2 2 2 2 4" xfId="7362" xr:uid="{00000000-0005-0000-0000-000009000000}"/>
    <cellStyle name="Millares 12 2 2 2 2 5" xfId="9372" xr:uid="{00000000-0005-0000-0000-000009000000}"/>
    <cellStyle name="Millares 12 2 2 2 3" xfId="2036" xr:uid="{00000000-0005-0000-0000-000009000000}"/>
    <cellStyle name="Millares 12 2 2 2 3 2" xfId="3960" xr:uid="{00000000-0005-0000-0000-000009000000}"/>
    <cellStyle name="Millares 12 2 2 2 3 3" xfId="5912" xr:uid="{00000000-0005-0000-0000-000009000000}"/>
    <cellStyle name="Millares 12 2 2 2 3 4" xfId="7842" xr:uid="{00000000-0005-0000-0000-000009000000}"/>
    <cellStyle name="Millares 12 2 2 2 3 5" xfId="9850" xr:uid="{00000000-0005-0000-0000-000009000000}"/>
    <cellStyle name="Millares 12 2 2 2 4" xfId="2518" xr:uid="{00000000-0005-0000-0000-000009000000}"/>
    <cellStyle name="Millares 12 2 2 2 4 2" xfId="4439" xr:uid="{00000000-0005-0000-0000-000009000000}"/>
    <cellStyle name="Millares 12 2 2 2 4 3" xfId="6395" xr:uid="{00000000-0005-0000-0000-000009000000}"/>
    <cellStyle name="Millares 12 2 2 2 4 4" xfId="8321" xr:uid="{00000000-0005-0000-0000-000009000000}"/>
    <cellStyle name="Millares 12 2 2 2 4 5" xfId="10327" xr:uid="{00000000-0005-0000-0000-000009000000}"/>
    <cellStyle name="Millares 12 2 2 2 5" xfId="1076" xr:uid="{00000000-0005-0000-0000-000009000000}"/>
    <cellStyle name="Millares 12 2 2 2 6" xfId="3000" xr:uid="{00000000-0005-0000-0000-000009000000}"/>
    <cellStyle name="Millares 12 2 2 2 7" xfId="4938" xr:uid="{00000000-0005-0000-0000-000009000000}"/>
    <cellStyle name="Millares 12 2 2 2 8" xfId="6879" xr:uid="{00000000-0005-0000-0000-000009000000}"/>
    <cellStyle name="Millares 12 2 2 2 9" xfId="8900" xr:uid="{00000000-0005-0000-0000-000009000000}"/>
    <cellStyle name="Millares 12 2 2 3" xfId="1378" xr:uid="{00000000-0005-0000-0000-000009000000}"/>
    <cellStyle name="Millares 12 2 2 3 2" xfId="3302" xr:uid="{00000000-0005-0000-0000-000009000000}"/>
    <cellStyle name="Millares 12 2 2 3 3" xfId="5254" xr:uid="{00000000-0005-0000-0000-000009000000}"/>
    <cellStyle name="Millares 12 2 2 3 4" xfId="7184" xr:uid="{00000000-0005-0000-0000-000009000000}"/>
    <cellStyle name="Millares 12 2 2 3 5" xfId="9194" xr:uid="{00000000-0005-0000-0000-000009000000}"/>
    <cellStyle name="Millares 12 2 2 4" xfId="1858" xr:uid="{00000000-0005-0000-0000-000009000000}"/>
    <cellStyle name="Millares 12 2 2 4 2" xfId="3782" xr:uid="{00000000-0005-0000-0000-000009000000}"/>
    <cellStyle name="Millares 12 2 2 4 3" xfId="5734" xr:uid="{00000000-0005-0000-0000-000009000000}"/>
    <cellStyle name="Millares 12 2 2 4 4" xfId="7664" xr:uid="{00000000-0005-0000-0000-000009000000}"/>
    <cellStyle name="Millares 12 2 2 4 5" xfId="9672" xr:uid="{00000000-0005-0000-0000-000009000000}"/>
    <cellStyle name="Millares 12 2 2 5" xfId="2340" xr:uid="{00000000-0005-0000-0000-000009000000}"/>
    <cellStyle name="Millares 12 2 2 5 2" xfId="4261" xr:uid="{00000000-0005-0000-0000-000009000000}"/>
    <cellStyle name="Millares 12 2 2 5 3" xfId="6217" xr:uid="{00000000-0005-0000-0000-000009000000}"/>
    <cellStyle name="Millares 12 2 2 5 4" xfId="8143" xr:uid="{00000000-0005-0000-0000-000009000000}"/>
    <cellStyle name="Millares 12 2 2 5 5" xfId="10149" xr:uid="{00000000-0005-0000-0000-000009000000}"/>
    <cellStyle name="Millares 12 2 2 6" xfId="898" xr:uid="{00000000-0005-0000-0000-000009000000}"/>
    <cellStyle name="Millares 12 2 2 7" xfId="2822" xr:uid="{00000000-0005-0000-0000-000009000000}"/>
    <cellStyle name="Millares 12 2 2 8" xfId="4755" xr:uid="{00000000-0005-0000-0000-000009000000}"/>
    <cellStyle name="Millares 12 2 2 9" xfId="6701" xr:uid="{00000000-0005-0000-0000-000009000000}"/>
    <cellStyle name="Millares 12 2 3" xfId="308" xr:uid="{00000000-0005-0000-0000-000009000000}"/>
    <cellStyle name="Millares 12 2 3 10" xfId="10760" xr:uid="{00000000-0005-0000-0000-000009000000}"/>
    <cellStyle name="Millares 12 2 3 11" xfId="11240" xr:uid="{00000000-0005-0000-0000-000009000000}"/>
    <cellStyle name="Millares 12 2 3 12" xfId="12381" xr:uid="{CB9A581C-C4B3-49FA-94B5-B88D645130B0}"/>
    <cellStyle name="Millares 12 2 3 2" xfId="1504" xr:uid="{00000000-0005-0000-0000-000009000000}"/>
    <cellStyle name="Millares 12 2 3 2 2" xfId="3428" xr:uid="{00000000-0005-0000-0000-000009000000}"/>
    <cellStyle name="Millares 12 2 3 2 3" xfId="5380" xr:uid="{00000000-0005-0000-0000-000009000000}"/>
    <cellStyle name="Millares 12 2 3 2 4" xfId="7310" xr:uid="{00000000-0005-0000-0000-000009000000}"/>
    <cellStyle name="Millares 12 2 3 2 5" xfId="9320" xr:uid="{00000000-0005-0000-0000-000009000000}"/>
    <cellStyle name="Millares 12 2 3 3" xfId="1984" xr:uid="{00000000-0005-0000-0000-000009000000}"/>
    <cellStyle name="Millares 12 2 3 3 2" xfId="3908" xr:uid="{00000000-0005-0000-0000-000009000000}"/>
    <cellStyle name="Millares 12 2 3 3 3" xfId="5860" xr:uid="{00000000-0005-0000-0000-000009000000}"/>
    <cellStyle name="Millares 12 2 3 3 4" xfId="7790" xr:uid="{00000000-0005-0000-0000-000009000000}"/>
    <cellStyle name="Millares 12 2 3 3 5" xfId="9798" xr:uid="{00000000-0005-0000-0000-000009000000}"/>
    <cellStyle name="Millares 12 2 3 4" xfId="2466" xr:uid="{00000000-0005-0000-0000-000009000000}"/>
    <cellStyle name="Millares 12 2 3 4 2" xfId="4387" xr:uid="{00000000-0005-0000-0000-000009000000}"/>
    <cellStyle name="Millares 12 2 3 4 3" xfId="6343" xr:uid="{00000000-0005-0000-0000-000009000000}"/>
    <cellStyle name="Millares 12 2 3 4 4" xfId="8269" xr:uid="{00000000-0005-0000-0000-000009000000}"/>
    <cellStyle name="Millares 12 2 3 4 5" xfId="10275" xr:uid="{00000000-0005-0000-0000-000009000000}"/>
    <cellStyle name="Millares 12 2 3 5" xfId="1024" xr:uid="{00000000-0005-0000-0000-000009000000}"/>
    <cellStyle name="Millares 12 2 3 6" xfId="2948" xr:uid="{00000000-0005-0000-0000-000009000000}"/>
    <cellStyle name="Millares 12 2 3 7" xfId="4886" xr:uid="{00000000-0005-0000-0000-000009000000}"/>
    <cellStyle name="Millares 12 2 3 8" xfId="6827" xr:uid="{00000000-0005-0000-0000-000009000000}"/>
    <cellStyle name="Millares 12 2 3 9" xfId="8852" xr:uid="{00000000-0005-0000-0000-000009000000}"/>
    <cellStyle name="Millares 12 2 4" xfId="1326" xr:uid="{00000000-0005-0000-0000-000009000000}"/>
    <cellStyle name="Millares 12 2 4 2" xfId="3250" xr:uid="{00000000-0005-0000-0000-000009000000}"/>
    <cellStyle name="Millares 12 2 4 3" xfId="5202" xr:uid="{00000000-0005-0000-0000-000009000000}"/>
    <cellStyle name="Millares 12 2 4 4" xfId="7132" xr:uid="{00000000-0005-0000-0000-000009000000}"/>
    <cellStyle name="Millares 12 2 4 5" xfId="9142" xr:uid="{00000000-0005-0000-0000-000009000000}"/>
    <cellStyle name="Millares 12 2 4 6" xfId="12756" xr:uid="{FD8E7BDE-9E52-4ED8-85B2-F258A080B775}"/>
    <cellStyle name="Millares 12 2 5" xfId="1806" xr:uid="{00000000-0005-0000-0000-000009000000}"/>
    <cellStyle name="Millares 12 2 5 2" xfId="3730" xr:uid="{00000000-0005-0000-0000-000009000000}"/>
    <cellStyle name="Millares 12 2 5 3" xfId="5682" xr:uid="{00000000-0005-0000-0000-000009000000}"/>
    <cellStyle name="Millares 12 2 5 4" xfId="7612" xr:uid="{00000000-0005-0000-0000-000009000000}"/>
    <cellStyle name="Millares 12 2 5 5" xfId="9620" xr:uid="{00000000-0005-0000-0000-000009000000}"/>
    <cellStyle name="Millares 12 2 6" xfId="2288" xr:uid="{00000000-0005-0000-0000-000009000000}"/>
    <cellStyle name="Millares 12 2 6 2" xfId="4209" xr:uid="{00000000-0005-0000-0000-000009000000}"/>
    <cellStyle name="Millares 12 2 6 3" xfId="6165" xr:uid="{00000000-0005-0000-0000-000009000000}"/>
    <cellStyle name="Millares 12 2 6 4" xfId="8091" xr:uid="{00000000-0005-0000-0000-000009000000}"/>
    <cellStyle name="Millares 12 2 6 5" xfId="10097" xr:uid="{00000000-0005-0000-0000-000009000000}"/>
    <cellStyle name="Millares 12 2 7" xfId="846" xr:uid="{00000000-0005-0000-0000-000009000000}"/>
    <cellStyle name="Millares 12 2 8" xfId="2770" xr:uid="{00000000-0005-0000-0000-000009000000}"/>
    <cellStyle name="Millares 12 2 9" xfId="4703" xr:uid="{00000000-0005-0000-0000-000009000000}"/>
    <cellStyle name="Millares 12 3" xfId="114" xr:uid="{00000000-0005-0000-0000-000009000000}"/>
    <cellStyle name="Millares 12 3 10" xfId="8707" xr:uid="{00000000-0005-0000-0000-000009000000}"/>
    <cellStyle name="Millares 12 3 11" xfId="10606" xr:uid="{00000000-0005-0000-0000-000009000000}"/>
    <cellStyle name="Millares 12 3 12" xfId="11086" xr:uid="{00000000-0005-0000-0000-000009000000}"/>
    <cellStyle name="Millares 12 3 13" xfId="12227" xr:uid="{65D10C5C-08E6-42DC-9825-390CB2226841}"/>
    <cellStyle name="Millares 12 3 2" xfId="332" xr:uid="{00000000-0005-0000-0000-000009000000}"/>
    <cellStyle name="Millares 12 3 2 10" xfId="10784" xr:uid="{00000000-0005-0000-0000-000009000000}"/>
    <cellStyle name="Millares 12 3 2 11" xfId="11264" xr:uid="{00000000-0005-0000-0000-000009000000}"/>
    <cellStyle name="Millares 12 3 2 12" xfId="12405" xr:uid="{4DEBBCD9-20E0-4562-AEB2-F5183FBA1561}"/>
    <cellStyle name="Millares 12 3 2 2" xfId="1528" xr:uid="{00000000-0005-0000-0000-000009000000}"/>
    <cellStyle name="Millares 12 3 2 2 2" xfId="3452" xr:uid="{00000000-0005-0000-0000-000009000000}"/>
    <cellStyle name="Millares 12 3 2 2 3" xfId="5404" xr:uid="{00000000-0005-0000-0000-000009000000}"/>
    <cellStyle name="Millares 12 3 2 2 4" xfId="7334" xr:uid="{00000000-0005-0000-0000-000009000000}"/>
    <cellStyle name="Millares 12 3 2 2 5" xfId="9344" xr:uid="{00000000-0005-0000-0000-000009000000}"/>
    <cellStyle name="Millares 12 3 2 3" xfId="2008" xr:uid="{00000000-0005-0000-0000-000009000000}"/>
    <cellStyle name="Millares 12 3 2 3 2" xfId="3932" xr:uid="{00000000-0005-0000-0000-000009000000}"/>
    <cellStyle name="Millares 12 3 2 3 3" xfId="5884" xr:uid="{00000000-0005-0000-0000-000009000000}"/>
    <cellStyle name="Millares 12 3 2 3 4" xfId="7814" xr:uid="{00000000-0005-0000-0000-000009000000}"/>
    <cellStyle name="Millares 12 3 2 3 5" xfId="9822" xr:uid="{00000000-0005-0000-0000-000009000000}"/>
    <cellStyle name="Millares 12 3 2 4" xfId="2490" xr:uid="{00000000-0005-0000-0000-000009000000}"/>
    <cellStyle name="Millares 12 3 2 4 2" xfId="4411" xr:uid="{00000000-0005-0000-0000-000009000000}"/>
    <cellStyle name="Millares 12 3 2 4 3" xfId="6367" xr:uid="{00000000-0005-0000-0000-000009000000}"/>
    <cellStyle name="Millares 12 3 2 4 4" xfId="8293" xr:uid="{00000000-0005-0000-0000-000009000000}"/>
    <cellStyle name="Millares 12 3 2 4 5" xfId="10299" xr:uid="{00000000-0005-0000-0000-000009000000}"/>
    <cellStyle name="Millares 12 3 2 5" xfId="1048" xr:uid="{00000000-0005-0000-0000-000009000000}"/>
    <cellStyle name="Millares 12 3 2 6" xfId="2972" xr:uid="{00000000-0005-0000-0000-000009000000}"/>
    <cellStyle name="Millares 12 3 2 7" xfId="4910" xr:uid="{00000000-0005-0000-0000-000009000000}"/>
    <cellStyle name="Millares 12 3 2 8" xfId="6851" xr:uid="{00000000-0005-0000-0000-000009000000}"/>
    <cellStyle name="Millares 12 3 2 9" xfId="8875" xr:uid="{00000000-0005-0000-0000-000009000000}"/>
    <cellStyle name="Millares 12 3 3" xfId="1350" xr:uid="{00000000-0005-0000-0000-000009000000}"/>
    <cellStyle name="Millares 12 3 3 2" xfId="3274" xr:uid="{00000000-0005-0000-0000-000009000000}"/>
    <cellStyle name="Millares 12 3 3 3" xfId="5226" xr:uid="{00000000-0005-0000-0000-000009000000}"/>
    <cellStyle name="Millares 12 3 3 4" xfId="7156" xr:uid="{00000000-0005-0000-0000-000009000000}"/>
    <cellStyle name="Millares 12 3 3 5" xfId="9166" xr:uid="{00000000-0005-0000-0000-000009000000}"/>
    <cellStyle name="Millares 12 3 4" xfId="1830" xr:uid="{00000000-0005-0000-0000-000009000000}"/>
    <cellStyle name="Millares 12 3 4 2" xfId="3754" xr:uid="{00000000-0005-0000-0000-000009000000}"/>
    <cellStyle name="Millares 12 3 4 3" xfId="5706" xr:uid="{00000000-0005-0000-0000-000009000000}"/>
    <cellStyle name="Millares 12 3 4 4" xfId="7636" xr:uid="{00000000-0005-0000-0000-000009000000}"/>
    <cellStyle name="Millares 12 3 4 5" xfId="9644" xr:uid="{00000000-0005-0000-0000-000009000000}"/>
    <cellStyle name="Millares 12 3 5" xfId="2312" xr:uid="{00000000-0005-0000-0000-000009000000}"/>
    <cellStyle name="Millares 12 3 5 2" xfId="4233" xr:uid="{00000000-0005-0000-0000-000009000000}"/>
    <cellStyle name="Millares 12 3 5 3" xfId="6189" xr:uid="{00000000-0005-0000-0000-000009000000}"/>
    <cellStyle name="Millares 12 3 5 4" xfId="8115" xr:uid="{00000000-0005-0000-0000-000009000000}"/>
    <cellStyle name="Millares 12 3 5 5" xfId="10121" xr:uid="{00000000-0005-0000-0000-000009000000}"/>
    <cellStyle name="Millares 12 3 6" xfId="870" xr:uid="{00000000-0005-0000-0000-000009000000}"/>
    <cellStyle name="Millares 12 3 7" xfId="2794" xr:uid="{00000000-0005-0000-0000-000009000000}"/>
    <cellStyle name="Millares 12 3 8" xfId="4727" xr:uid="{00000000-0005-0000-0000-000009000000}"/>
    <cellStyle name="Millares 12 3 9" xfId="6673" xr:uid="{00000000-0005-0000-0000-000009000000}"/>
    <cellStyle name="Millares 12 4" xfId="209" xr:uid="{00000000-0005-0000-0000-000009000000}"/>
    <cellStyle name="Millares 12 4 10" xfId="8763" xr:uid="{00000000-0005-0000-0000-000009000000}"/>
    <cellStyle name="Millares 12 4 11" xfId="10668" xr:uid="{00000000-0005-0000-0000-000009000000}"/>
    <cellStyle name="Millares 12 4 12" xfId="11148" xr:uid="{00000000-0005-0000-0000-000009000000}"/>
    <cellStyle name="Millares 12 4 13" xfId="12289" xr:uid="{8B762FE0-D0A0-45FB-9651-85895892ACE3}"/>
    <cellStyle name="Millares 12 4 2" xfId="394" xr:uid="{00000000-0005-0000-0000-000009000000}"/>
    <cellStyle name="Millares 12 4 2 10" xfId="10846" xr:uid="{00000000-0005-0000-0000-000009000000}"/>
    <cellStyle name="Millares 12 4 2 11" xfId="11326" xr:uid="{00000000-0005-0000-0000-000009000000}"/>
    <cellStyle name="Millares 12 4 2 12" xfId="12467" xr:uid="{EB22B101-A39B-4ED3-92A0-8BD451B5E4B1}"/>
    <cellStyle name="Millares 12 4 2 2" xfId="1590" xr:uid="{00000000-0005-0000-0000-000009000000}"/>
    <cellStyle name="Millares 12 4 2 2 2" xfId="3514" xr:uid="{00000000-0005-0000-0000-000009000000}"/>
    <cellStyle name="Millares 12 4 2 2 3" xfId="5466" xr:uid="{00000000-0005-0000-0000-000009000000}"/>
    <cellStyle name="Millares 12 4 2 2 4" xfId="7396" xr:uid="{00000000-0005-0000-0000-000009000000}"/>
    <cellStyle name="Millares 12 4 2 2 5" xfId="9406" xr:uid="{00000000-0005-0000-0000-000009000000}"/>
    <cellStyle name="Millares 12 4 2 3" xfId="2070" xr:uid="{00000000-0005-0000-0000-000009000000}"/>
    <cellStyle name="Millares 12 4 2 3 2" xfId="3994" xr:uid="{00000000-0005-0000-0000-000009000000}"/>
    <cellStyle name="Millares 12 4 2 3 3" xfId="5946" xr:uid="{00000000-0005-0000-0000-000009000000}"/>
    <cellStyle name="Millares 12 4 2 3 4" xfId="7876" xr:uid="{00000000-0005-0000-0000-000009000000}"/>
    <cellStyle name="Millares 12 4 2 3 5" xfId="9884" xr:uid="{00000000-0005-0000-0000-000009000000}"/>
    <cellStyle name="Millares 12 4 2 4" xfId="2552" xr:uid="{00000000-0005-0000-0000-000009000000}"/>
    <cellStyle name="Millares 12 4 2 4 2" xfId="4473" xr:uid="{00000000-0005-0000-0000-000009000000}"/>
    <cellStyle name="Millares 12 4 2 4 3" xfId="6429" xr:uid="{00000000-0005-0000-0000-000009000000}"/>
    <cellStyle name="Millares 12 4 2 4 4" xfId="8355" xr:uid="{00000000-0005-0000-0000-000009000000}"/>
    <cellStyle name="Millares 12 4 2 4 5" xfId="10361" xr:uid="{00000000-0005-0000-0000-000009000000}"/>
    <cellStyle name="Millares 12 4 2 5" xfId="1110" xr:uid="{00000000-0005-0000-0000-000009000000}"/>
    <cellStyle name="Millares 12 4 2 6" xfId="3034" xr:uid="{00000000-0005-0000-0000-000009000000}"/>
    <cellStyle name="Millares 12 4 2 7" xfId="4972" xr:uid="{00000000-0005-0000-0000-000009000000}"/>
    <cellStyle name="Millares 12 4 2 8" xfId="6913" xr:uid="{00000000-0005-0000-0000-000009000000}"/>
    <cellStyle name="Millares 12 4 2 9" xfId="8932" xr:uid="{00000000-0005-0000-0000-000009000000}"/>
    <cellStyle name="Millares 12 4 3" xfId="1412" xr:uid="{00000000-0005-0000-0000-000009000000}"/>
    <cellStyle name="Millares 12 4 3 2" xfId="3336" xr:uid="{00000000-0005-0000-0000-000009000000}"/>
    <cellStyle name="Millares 12 4 3 3" xfId="5288" xr:uid="{00000000-0005-0000-0000-000009000000}"/>
    <cellStyle name="Millares 12 4 3 4" xfId="7218" xr:uid="{00000000-0005-0000-0000-000009000000}"/>
    <cellStyle name="Millares 12 4 3 5" xfId="9228" xr:uid="{00000000-0005-0000-0000-000009000000}"/>
    <cellStyle name="Millares 12 4 4" xfId="1892" xr:uid="{00000000-0005-0000-0000-000009000000}"/>
    <cellStyle name="Millares 12 4 4 2" xfId="3816" xr:uid="{00000000-0005-0000-0000-000009000000}"/>
    <cellStyle name="Millares 12 4 4 3" xfId="5768" xr:uid="{00000000-0005-0000-0000-000009000000}"/>
    <cellStyle name="Millares 12 4 4 4" xfId="7698" xr:uid="{00000000-0005-0000-0000-000009000000}"/>
    <cellStyle name="Millares 12 4 4 5" xfId="9706" xr:uid="{00000000-0005-0000-0000-000009000000}"/>
    <cellStyle name="Millares 12 4 5" xfId="2374" xr:uid="{00000000-0005-0000-0000-000009000000}"/>
    <cellStyle name="Millares 12 4 5 2" xfId="4295" xr:uid="{00000000-0005-0000-0000-000009000000}"/>
    <cellStyle name="Millares 12 4 5 3" xfId="6251" xr:uid="{00000000-0005-0000-0000-000009000000}"/>
    <cellStyle name="Millares 12 4 5 4" xfId="8177" xr:uid="{00000000-0005-0000-0000-000009000000}"/>
    <cellStyle name="Millares 12 4 5 5" xfId="10183" xr:uid="{00000000-0005-0000-0000-000009000000}"/>
    <cellStyle name="Millares 12 4 6" xfId="932" xr:uid="{00000000-0005-0000-0000-000009000000}"/>
    <cellStyle name="Millares 12 4 7" xfId="2856" xr:uid="{00000000-0005-0000-0000-000009000000}"/>
    <cellStyle name="Millares 12 4 8" xfId="4794" xr:uid="{00000000-0005-0000-0000-000009000000}"/>
    <cellStyle name="Millares 12 4 9" xfId="6735" xr:uid="{00000000-0005-0000-0000-000009000000}"/>
    <cellStyle name="Millares 12 5" xfId="238" xr:uid="{00000000-0005-0000-0000-000009000000}"/>
    <cellStyle name="Millares 12 5 10" xfId="8791" xr:uid="{00000000-0005-0000-0000-000009000000}"/>
    <cellStyle name="Millares 12 5 11" xfId="10697" xr:uid="{00000000-0005-0000-0000-000009000000}"/>
    <cellStyle name="Millares 12 5 12" xfId="11177" xr:uid="{00000000-0005-0000-0000-000009000000}"/>
    <cellStyle name="Millares 12 5 13" xfId="12318" xr:uid="{99F283CC-E503-4AB0-BBD0-82CDCDC9FD01}"/>
    <cellStyle name="Millares 12 5 2" xfId="423" xr:uid="{00000000-0005-0000-0000-000009000000}"/>
    <cellStyle name="Millares 12 5 2 10" xfId="10875" xr:uid="{00000000-0005-0000-0000-000009000000}"/>
    <cellStyle name="Millares 12 5 2 11" xfId="11355" xr:uid="{00000000-0005-0000-0000-000009000000}"/>
    <cellStyle name="Millares 12 5 2 12" xfId="12496" xr:uid="{1DAC8E84-F4EF-45F9-AA3F-79D49112607A}"/>
    <cellStyle name="Millares 12 5 2 2" xfId="1619" xr:uid="{00000000-0005-0000-0000-000009000000}"/>
    <cellStyle name="Millares 12 5 2 2 2" xfId="3543" xr:uid="{00000000-0005-0000-0000-000009000000}"/>
    <cellStyle name="Millares 12 5 2 2 3" xfId="5495" xr:uid="{00000000-0005-0000-0000-000009000000}"/>
    <cellStyle name="Millares 12 5 2 2 4" xfId="7425" xr:uid="{00000000-0005-0000-0000-000009000000}"/>
    <cellStyle name="Millares 12 5 2 2 5" xfId="9435" xr:uid="{00000000-0005-0000-0000-000009000000}"/>
    <cellStyle name="Millares 12 5 2 3" xfId="2099" xr:uid="{00000000-0005-0000-0000-000009000000}"/>
    <cellStyle name="Millares 12 5 2 3 2" xfId="4023" xr:uid="{00000000-0005-0000-0000-000009000000}"/>
    <cellStyle name="Millares 12 5 2 3 3" xfId="5975" xr:uid="{00000000-0005-0000-0000-000009000000}"/>
    <cellStyle name="Millares 12 5 2 3 4" xfId="7905" xr:uid="{00000000-0005-0000-0000-000009000000}"/>
    <cellStyle name="Millares 12 5 2 3 5" xfId="9913" xr:uid="{00000000-0005-0000-0000-000009000000}"/>
    <cellStyle name="Millares 12 5 2 4" xfId="2581" xr:uid="{00000000-0005-0000-0000-000009000000}"/>
    <cellStyle name="Millares 12 5 2 4 2" xfId="4502" xr:uid="{00000000-0005-0000-0000-000009000000}"/>
    <cellStyle name="Millares 12 5 2 4 3" xfId="6458" xr:uid="{00000000-0005-0000-0000-000009000000}"/>
    <cellStyle name="Millares 12 5 2 4 4" xfId="8384" xr:uid="{00000000-0005-0000-0000-000009000000}"/>
    <cellStyle name="Millares 12 5 2 4 5" xfId="10390" xr:uid="{00000000-0005-0000-0000-000009000000}"/>
    <cellStyle name="Millares 12 5 2 5" xfId="1139" xr:uid="{00000000-0005-0000-0000-000009000000}"/>
    <cellStyle name="Millares 12 5 2 6" xfId="3063" xr:uid="{00000000-0005-0000-0000-000009000000}"/>
    <cellStyle name="Millares 12 5 2 7" xfId="5001" xr:uid="{00000000-0005-0000-0000-000009000000}"/>
    <cellStyle name="Millares 12 5 2 8" xfId="6942" xr:uid="{00000000-0005-0000-0000-000009000000}"/>
    <cellStyle name="Millares 12 5 2 9" xfId="8961" xr:uid="{00000000-0005-0000-0000-000009000000}"/>
    <cellStyle name="Millares 12 5 3" xfId="1441" xr:uid="{00000000-0005-0000-0000-000009000000}"/>
    <cellStyle name="Millares 12 5 3 2" xfId="3365" xr:uid="{00000000-0005-0000-0000-000009000000}"/>
    <cellStyle name="Millares 12 5 3 3" xfId="5317" xr:uid="{00000000-0005-0000-0000-000009000000}"/>
    <cellStyle name="Millares 12 5 3 4" xfId="7247" xr:uid="{00000000-0005-0000-0000-000009000000}"/>
    <cellStyle name="Millares 12 5 3 5" xfId="9257" xr:uid="{00000000-0005-0000-0000-000009000000}"/>
    <cellStyle name="Millares 12 5 4" xfId="1921" xr:uid="{00000000-0005-0000-0000-000009000000}"/>
    <cellStyle name="Millares 12 5 4 2" xfId="3845" xr:uid="{00000000-0005-0000-0000-000009000000}"/>
    <cellStyle name="Millares 12 5 4 3" xfId="5797" xr:uid="{00000000-0005-0000-0000-000009000000}"/>
    <cellStyle name="Millares 12 5 4 4" xfId="7727" xr:uid="{00000000-0005-0000-0000-000009000000}"/>
    <cellStyle name="Millares 12 5 4 5" xfId="9735" xr:uid="{00000000-0005-0000-0000-000009000000}"/>
    <cellStyle name="Millares 12 5 5" xfId="2403" xr:uid="{00000000-0005-0000-0000-000009000000}"/>
    <cellStyle name="Millares 12 5 5 2" xfId="4324" xr:uid="{00000000-0005-0000-0000-000009000000}"/>
    <cellStyle name="Millares 12 5 5 3" xfId="6280" xr:uid="{00000000-0005-0000-0000-000009000000}"/>
    <cellStyle name="Millares 12 5 5 4" xfId="8206" xr:uid="{00000000-0005-0000-0000-000009000000}"/>
    <cellStyle name="Millares 12 5 5 5" xfId="10212" xr:uid="{00000000-0005-0000-0000-000009000000}"/>
    <cellStyle name="Millares 12 5 6" xfId="961" xr:uid="{00000000-0005-0000-0000-000009000000}"/>
    <cellStyle name="Millares 12 5 7" xfId="2885" xr:uid="{00000000-0005-0000-0000-000009000000}"/>
    <cellStyle name="Millares 12 5 8" xfId="4823" xr:uid="{00000000-0005-0000-0000-000009000000}"/>
    <cellStyle name="Millares 12 5 9" xfId="6764" xr:uid="{00000000-0005-0000-0000-000009000000}"/>
    <cellStyle name="Millares 12 6" xfId="281" xr:uid="{00000000-0005-0000-0000-000009000000}"/>
    <cellStyle name="Millares 12 6 10" xfId="10733" xr:uid="{00000000-0005-0000-0000-000009000000}"/>
    <cellStyle name="Millares 12 6 11" xfId="11213" xr:uid="{00000000-0005-0000-0000-000009000000}"/>
    <cellStyle name="Millares 12 6 12" xfId="12354" xr:uid="{A042D38A-46C3-44C2-AFAA-4FE7DB57CCE7}"/>
    <cellStyle name="Millares 12 6 2" xfId="1477" xr:uid="{00000000-0005-0000-0000-000009000000}"/>
    <cellStyle name="Millares 12 6 2 2" xfId="3401" xr:uid="{00000000-0005-0000-0000-000009000000}"/>
    <cellStyle name="Millares 12 6 2 3" xfId="5353" xr:uid="{00000000-0005-0000-0000-000009000000}"/>
    <cellStyle name="Millares 12 6 2 4" xfId="7283" xr:uid="{00000000-0005-0000-0000-000009000000}"/>
    <cellStyle name="Millares 12 6 2 5" xfId="9293" xr:uid="{00000000-0005-0000-0000-000009000000}"/>
    <cellStyle name="Millares 12 6 3" xfId="1957" xr:uid="{00000000-0005-0000-0000-000009000000}"/>
    <cellStyle name="Millares 12 6 3 2" xfId="3881" xr:uid="{00000000-0005-0000-0000-000009000000}"/>
    <cellStyle name="Millares 12 6 3 3" xfId="5833" xr:uid="{00000000-0005-0000-0000-000009000000}"/>
    <cellStyle name="Millares 12 6 3 4" xfId="7763" xr:uid="{00000000-0005-0000-0000-000009000000}"/>
    <cellStyle name="Millares 12 6 3 5" xfId="9771" xr:uid="{00000000-0005-0000-0000-000009000000}"/>
    <cellStyle name="Millares 12 6 4" xfId="2439" xr:uid="{00000000-0005-0000-0000-000009000000}"/>
    <cellStyle name="Millares 12 6 4 2" xfId="4360" xr:uid="{00000000-0005-0000-0000-000009000000}"/>
    <cellStyle name="Millares 12 6 4 3" xfId="6316" xr:uid="{00000000-0005-0000-0000-000009000000}"/>
    <cellStyle name="Millares 12 6 4 4" xfId="8242" xr:uid="{00000000-0005-0000-0000-000009000000}"/>
    <cellStyle name="Millares 12 6 4 5" xfId="10248" xr:uid="{00000000-0005-0000-0000-000009000000}"/>
    <cellStyle name="Millares 12 6 5" xfId="997" xr:uid="{00000000-0005-0000-0000-000009000000}"/>
    <cellStyle name="Millares 12 6 6" xfId="2921" xr:uid="{00000000-0005-0000-0000-000009000000}"/>
    <cellStyle name="Millares 12 6 7" xfId="4859" xr:uid="{00000000-0005-0000-0000-000009000000}"/>
    <cellStyle name="Millares 12 6 8" xfId="6800" xr:uid="{00000000-0005-0000-0000-000009000000}"/>
    <cellStyle name="Millares 12 6 9" xfId="8827" xr:uid="{00000000-0005-0000-0000-000009000000}"/>
    <cellStyle name="Millares 12 7" xfId="740" xr:uid="{6F5E5D2F-66CF-4D1F-9E17-76533F43A769}"/>
    <cellStyle name="Millares 12 7 10" xfId="10985" xr:uid="{6F5E5D2F-66CF-4D1F-9E17-76533F43A769}"/>
    <cellStyle name="Millares 12 7 11" xfId="11465" xr:uid="{6F5E5D2F-66CF-4D1F-9E17-76533F43A769}"/>
    <cellStyle name="Millares 12 7 12" xfId="12609" xr:uid="{DC148C8A-4166-4EF8-AD18-FE5D3B09B390}"/>
    <cellStyle name="Millares 12 7 2" xfId="1729" xr:uid="{6F5E5D2F-66CF-4D1F-9E17-76533F43A769}"/>
    <cellStyle name="Millares 12 7 2 2" xfId="3653" xr:uid="{6F5E5D2F-66CF-4D1F-9E17-76533F43A769}"/>
    <cellStyle name="Millares 12 7 2 3" xfId="5605" xr:uid="{6F5E5D2F-66CF-4D1F-9E17-76533F43A769}"/>
    <cellStyle name="Millares 12 7 2 4" xfId="7535" xr:uid="{6F5E5D2F-66CF-4D1F-9E17-76533F43A769}"/>
    <cellStyle name="Millares 12 7 2 5" xfId="9543" xr:uid="{6F5E5D2F-66CF-4D1F-9E17-76533F43A769}"/>
    <cellStyle name="Millares 12 7 3" xfId="2209" xr:uid="{6F5E5D2F-66CF-4D1F-9E17-76533F43A769}"/>
    <cellStyle name="Millares 12 7 3 2" xfId="4133" xr:uid="{6F5E5D2F-66CF-4D1F-9E17-76533F43A769}"/>
    <cellStyle name="Millares 12 7 3 3" xfId="6085" xr:uid="{6F5E5D2F-66CF-4D1F-9E17-76533F43A769}"/>
    <cellStyle name="Millares 12 7 3 4" xfId="8015" xr:uid="{6F5E5D2F-66CF-4D1F-9E17-76533F43A769}"/>
    <cellStyle name="Millares 12 7 3 5" xfId="10021" xr:uid="{6F5E5D2F-66CF-4D1F-9E17-76533F43A769}"/>
    <cellStyle name="Millares 12 7 4" xfId="2692" xr:uid="{6F5E5D2F-66CF-4D1F-9E17-76533F43A769}"/>
    <cellStyle name="Millares 12 7 4 2" xfId="4613" xr:uid="{6F5E5D2F-66CF-4D1F-9E17-76533F43A769}"/>
    <cellStyle name="Millares 12 7 4 3" xfId="6569" xr:uid="{6F5E5D2F-66CF-4D1F-9E17-76533F43A769}"/>
    <cellStyle name="Millares 12 7 4 4" xfId="8495" xr:uid="{6F5E5D2F-66CF-4D1F-9E17-76533F43A769}"/>
    <cellStyle name="Millares 12 7 4 5" xfId="10500" xr:uid="{6F5E5D2F-66CF-4D1F-9E17-76533F43A769}"/>
    <cellStyle name="Millares 12 7 5" xfId="1250" xr:uid="{6F5E5D2F-66CF-4D1F-9E17-76533F43A769}"/>
    <cellStyle name="Millares 12 7 6" xfId="3174" xr:uid="{6F5E5D2F-66CF-4D1F-9E17-76533F43A769}"/>
    <cellStyle name="Millares 12 7 7" xfId="5123" xr:uid="{6F5E5D2F-66CF-4D1F-9E17-76533F43A769}"/>
    <cellStyle name="Millares 12 7 8" xfId="7056" xr:uid="{6F5E5D2F-66CF-4D1F-9E17-76533F43A769}"/>
    <cellStyle name="Millares 12 7 9" xfId="9068" xr:uid="{6F5E5D2F-66CF-4D1F-9E17-76533F43A769}"/>
    <cellStyle name="Millares 12 8" xfId="1299" xr:uid="{00000000-0005-0000-0000-000009000000}"/>
    <cellStyle name="Millares 12 8 2" xfId="3223" xr:uid="{00000000-0005-0000-0000-000009000000}"/>
    <cellStyle name="Millares 12 8 3" xfId="5175" xr:uid="{00000000-0005-0000-0000-000009000000}"/>
    <cellStyle name="Millares 12 8 4" xfId="7105" xr:uid="{00000000-0005-0000-0000-000009000000}"/>
    <cellStyle name="Millares 12 8 5" xfId="9115" xr:uid="{00000000-0005-0000-0000-000009000000}"/>
    <cellStyle name="Millares 12 8 6" xfId="11649" xr:uid="{1F558FC2-977E-4F12-86BA-3F3C93CE48F8}"/>
    <cellStyle name="Millares 12 9" xfId="1779" xr:uid="{00000000-0005-0000-0000-000009000000}"/>
    <cellStyle name="Millares 12 9 2" xfId="3703" xr:uid="{00000000-0005-0000-0000-000009000000}"/>
    <cellStyle name="Millares 12 9 3" xfId="5655" xr:uid="{00000000-0005-0000-0000-000009000000}"/>
    <cellStyle name="Millares 12 9 4" xfId="7585" xr:uid="{00000000-0005-0000-0000-000009000000}"/>
    <cellStyle name="Millares 12 9 5" xfId="9593" xr:uid="{00000000-0005-0000-0000-000009000000}"/>
    <cellStyle name="Millares 12 9 6" xfId="11979" xr:uid="{00000000-0005-0000-0000-00003F010000}"/>
    <cellStyle name="Millares 13" xfId="27" xr:uid="{00000000-0005-0000-0000-00000A000000}"/>
    <cellStyle name="Millares 13 10" xfId="2262" xr:uid="{00000000-0005-0000-0000-00000A000000}"/>
    <cellStyle name="Millares 13 10 2" xfId="4183" xr:uid="{00000000-0005-0000-0000-00000A000000}"/>
    <cellStyle name="Millares 13 10 3" xfId="6139" xr:uid="{00000000-0005-0000-0000-00000A000000}"/>
    <cellStyle name="Millares 13 10 4" xfId="8065" xr:uid="{00000000-0005-0000-0000-00000A000000}"/>
    <cellStyle name="Millares 13 10 5" xfId="10071" xr:uid="{00000000-0005-0000-0000-00000A000000}"/>
    <cellStyle name="Millares 13 10 6" xfId="12715" xr:uid="{8822D8A5-5C19-466B-9007-980D67ED3EAB}"/>
    <cellStyle name="Millares 13 11" xfId="820" xr:uid="{00000000-0005-0000-0000-00000A000000}"/>
    <cellStyle name="Millares 13 12" xfId="2744" xr:uid="{00000000-0005-0000-0000-00000A000000}"/>
    <cellStyle name="Millares 13 13" xfId="4673" xr:uid="{00000000-0005-0000-0000-00000A000000}"/>
    <cellStyle name="Millares 13 14" xfId="6622" xr:uid="{00000000-0005-0000-0000-00000A000000}"/>
    <cellStyle name="Millares 13 15" xfId="8609" xr:uid="{D5375CC9-05F4-42B1-8260-807E36EB79AD}"/>
    <cellStyle name="Millares 13 16" xfId="8591" xr:uid="{00000000-0005-0000-0000-00000A000000}"/>
    <cellStyle name="Millares 13 17" xfId="10556" xr:uid="{00000000-0005-0000-0000-00000A000000}"/>
    <cellStyle name="Millares 13 18" xfId="11036" xr:uid="{00000000-0005-0000-0000-00000A000000}"/>
    <cellStyle name="Millares 13 19" xfId="12177" xr:uid="{5A7DD85C-675F-4977-B4AF-48F60A16AC66}"/>
    <cellStyle name="Millares 13 2" xfId="85" xr:uid="{00000000-0005-0000-0000-00000A000000}"/>
    <cellStyle name="Millares 13 2 10" xfId="5165" xr:uid="{B4C9E3F0-6952-4F70-88C1-DEC7E51E2617}"/>
    <cellStyle name="Millares 13 2 11" xfId="6650" xr:uid="{00000000-0005-0000-0000-00000A000000}"/>
    <cellStyle name="Millares 13 2 12" xfId="8543" xr:uid="{B4C9E3F0-6952-4F70-88C1-DEC7E51E2617}"/>
    <cellStyle name="Millares 13 2 13" xfId="8652" xr:uid="{B4C9E3F0-6952-4F70-88C1-DEC7E51E2617}"/>
    <cellStyle name="Millares 13 2 14" xfId="8685" xr:uid="{00000000-0005-0000-0000-00000A000000}"/>
    <cellStyle name="Millares 13 2 15" xfId="10583" xr:uid="{00000000-0005-0000-0000-00000A000000}"/>
    <cellStyle name="Millares 13 2 16" xfId="11063" xr:uid="{00000000-0005-0000-0000-00000A000000}"/>
    <cellStyle name="Millares 13 2 17" xfId="12204" xr:uid="{C903F63E-CC3A-48E1-BCE4-A40641B20226}"/>
    <cellStyle name="Millares 13 2 2" xfId="143" xr:uid="{00000000-0005-0000-0000-00000A000000}"/>
    <cellStyle name="Millares 13 2 2 10" xfId="8732" xr:uid="{00000000-0005-0000-0000-00000A000000}"/>
    <cellStyle name="Millares 13 2 2 11" xfId="10635" xr:uid="{00000000-0005-0000-0000-00000A000000}"/>
    <cellStyle name="Millares 13 2 2 12" xfId="11115" xr:uid="{00000000-0005-0000-0000-00000A000000}"/>
    <cellStyle name="Millares 13 2 2 13" xfId="12256" xr:uid="{5416D499-4265-4F09-9C72-E17DB7B551FC}"/>
    <cellStyle name="Millares 13 2 2 2" xfId="361" xr:uid="{00000000-0005-0000-0000-00000A000000}"/>
    <cellStyle name="Millares 13 2 2 2 10" xfId="10813" xr:uid="{00000000-0005-0000-0000-00000A000000}"/>
    <cellStyle name="Millares 13 2 2 2 11" xfId="11293" xr:uid="{00000000-0005-0000-0000-00000A000000}"/>
    <cellStyle name="Millares 13 2 2 2 12" xfId="12434" xr:uid="{138144FC-1262-4CF9-B184-710D43D2FAE3}"/>
    <cellStyle name="Millares 13 2 2 2 2" xfId="1557" xr:uid="{00000000-0005-0000-0000-00000A000000}"/>
    <cellStyle name="Millares 13 2 2 2 2 2" xfId="3481" xr:uid="{00000000-0005-0000-0000-00000A000000}"/>
    <cellStyle name="Millares 13 2 2 2 2 3" xfId="5433" xr:uid="{00000000-0005-0000-0000-00000A000000}"/>
    <cellStyle name="Millares 13 2 2 2 2 4" xfId="7363" xr:uid="{00000000-0005-0000-0000-00000A000000}"/>
    <cellStyle name="Millares 13 2 2 2 2 5" xfId="9373" xr:uid="{00000000-0005-0000-0000-00000A000000}"/>
    <cellStyle name="Millares 13 2 2 2 3" xfId="2037" xr:uid="{00000000-0005-0000-0000-00000A000000}"/>
    <cellStyle name="Millares 13 2 2 2 3 2" xfId="3961" xr:uid="{00000000-0005-0000-0000-00000A000000}"/>
    <cellStyle name="Millares 13 2 2 2 3 3" xfId="5913" xr:uid="{00000000-0005-0000-0000-00000A000000}"/>
    <cellStyle name="Millares 13 2 2 2 3 4" xfId="7843" xr:uid="{00000000-0005-0000-0000-00000A000000}"/>
    <cellStyle name="Millares 13 2 2 2 3 5" xfId="9851" xr:uid="{00000000-0005-0000-0000-00000A000000}"/>
    <cellStyle name="Millares 13 2 2 2 4" xfId="2519" xr:uid="{00000000-0005-0000-0000-00000A000000}"/>
    <cellStyle name="Millares 13 2 2 2 4 2" xfId="4440" xr:uid="{00000000-0005-0000-0000-00000A000000}"/>
    <cellStyle name="Millares 13 2 2 2 4 3" xfId="6396" xr:uid="{00000000-0005-0000-0000-00000A000000}"/>
    <cellStyle name="Millares 13 2 2 2 4 4" xfId="8322" xr:uid="{00000000-0005-0000-0000-00000A000000}"/>
    <cellStyle name="Millares 13 2 2 2 4 5" xfId="10328" xr:uid="{00000000-0005-0000-0000-00000A000000}"/>
    <cellStyle name="Millares 13 2 2 2 5" xfId="1077" xr:uid="{00000000-0005-0000-0000-00000A000000}"/>
    <cellStyle name="Millares 13 2 2 2 6" xfId="3001" xr:uid="{00000000-0005-0000-0000-00000A000000}"/>
    <cellStyle name="Millares 13 2 2 2 7" xfId="4939" xr:uid="{00000000-0005-0000-0000-00000A000000}"/>
    <cellStyle name="Millares 13 2 2 2 8" xfId="6880" xr:uid="{00000000-0005-0000-0000-00000A000000}"/>
    <cellStyle name="Millares 13 2 2 2 9" xfId="8901" xr:uid="{00000000-0005-0000-0000-00000A000000}"/>
    <cellStyle name="Millares 13 2 2 3" xfId="1379" xr:uid="{00000000-0005-0000-0000-00000A000000}"/>
    <cellStyle name="Millares 13 2 2 3 2" xfId="3303" xr:uid="{00000000-0005-0000-0000-00000A000000}"/>
    <cellStyle name="Millares 13 2 2 3 3" xfId="5255" xr:uid="{00000000-0005-0000-0000-00000A000000}"/>
    <cellStyle name="Millares 13 2 2 3 4" xfId="7185" xr:uid="{00000000-0005-0000-0000-00000A000000}"/>
    <cellStyle name="Millares 13 2 2 3 5" xfId="9195" xr:uid="{00000000-0005-0000-0000-00000A000000}"/>
    <cellStyle name="Millares 13 2 2 4" xfId="1859" xr:uid="{00000000-0005-0000-0000-00000A000000}"/>
    <cellStyle name="Millares 13 2 2 4 2" xfId="3783" xr:uid="{00000000-0005-0000-0000-00000A000000}"/>
    <cellStyle name="Millares 13 2 2 4 3" xfId="5735" xr:uid="{00000000-0005-0000-0000-00000A000000}"/>
    <cellStyle name="Millares 13 2 2 4 4" xfId="7665" xr:uid="{00000000-0005-0000-0000-00000A000000}"/>
    <cellStyle name="Millares 13 2 2 4 5" xfId="9673" xr:uid="{00000000-0005-0000-0000-00000A000000}"/>
    <cellStyle name="Millares 13 2 2 5" xfId="2341" xr:uid="{00000000-0005-0000-0000-00000A000000}"/>
    <cellStyle name="Millares 13 2 2 5 2" xfId="4262" xr:uid="{00000000-0005-0000-0000-00000A000000}"/>
    <cellStyle name="Millares 13 2 2 5 3" xfId="6218" xr:uid="{00000000-0005-0000-0000-00000A000000}"/>
    <cellStyle name="Millares 13 2 2 5 4" xfId="8144" xr:uid="{00000000-0005-0000-0000-00000A000000}"/>
    <cellStyle name="Millares 13 2 2 5 5" xfId="10150" xr:uid="{00000000-0005-0000-0000-00000A000000}"/>
    <cellStyle name="Millares 13 2 2 6" xfId="899" xr:uid="{00000000-0005-0000-0000-00000A000000}"/>
    <cellStyle name="Millares 13 2 2 7" xfId="2823" xr:uid="{00000000-0005-0000-0000-00000A000000}"/>
    <cellStyle name="Millares 13 2 2 8" xfId="4756" xr:uid="{00000000-0005-0000-0000-00000A000000}"/>
    <cellStyle name="Millares 13 2 2 9" xfId="6702" xr:uid="{00000000-0005-0000-0000-00000A000000}"/>
    <cellStyle name="Millares 13 2 3" xfId="309" xr:uid="{00000000-0005-0000-0000-00000A000000}"/>
    <cellStyle name="Millares 13 2 3 10" xfId="10761" xr:uid="{00000000-0005-0000-0000-00000A000000}"/>
    <cellStyle name="Millares 13 2 3 11" xfId="11241" xr:uid="{00000000-0005-0000-0000-00000A000000}"/>
    <cellStyle name="Millares 13 2 3 12" xfId="12382" xr:uid="{DEDA3884-FFA7-46F6-978B-A5D1687B1E6A}"/>
    <cellStyle name="Millares 13 2 3 2" xfId="1505" xr:uid="{00000000-0005-0000-0000-00000A000000}"/>
    <cellStyle name="Millares 13 2 3 2 2" xfId="3429" xr:uid="{00000000-0005-0000-0000-00000A000000}"/>
    <cellStyle name="Millares 13 2 3 2 3" xfId="5381" xr:uid="{00000000-0005-0000-0000-00000A000000}"/>
    <cellStyle name="Millares 13 2 3 2 4" xfId="7311" xr:uid="{00000000-0005-0000-0000-00000A000000}"/>
    <cellStyle name="Millares 13 2 3 2 5" xfId="9321" xr:uid="{00000000-0005-0000-0000-00000A000000}"/>
    <cellStyle name="Millares 13 2 3 3" xfId="1985" xr:uid="{00000000-0005-0000-0000-00000A000000}"/>
    <cellStyle name="Millares 13 2 3 3 2" xfId="3909" xr:uid="{00000000-0005-0000-0000-00000A000000}"/>
    <cellStyle name="Millares 13 2 3 3 3" xfId="5861" xr:uid="{00000000-0005-0000-0000-00000A000000}"/>
    <cellStyle name="Millares 13 2 3 3 4" xfId="7791" xr:uid="{00000000-0005-0000-0000-00000A000000}"/>
    <cellStyle name="Millares 13 2 3 3 5" xfId="9799" xr:uid="{00000000-0005-0000-0000-00000A000000}"/>
    <cellStyle name="Millares 13 2 3 4" xfId="2467" xr:uid="{00000000-0005-0000-0000-00000A000000}"/>
    <cellStyle name="Millares 13 2 3 4 2" xfId="4388" xr:uid="{00000000-0005-0000-0000-00000A000000}"/>
    <cellStyle name="Millares 13 2 3 4 3" xfId="6344" xr:uid="{00000000-0005-0000-0000-00000A000000}"/>
    <cellStyle name="Millares 13 2 3 4 4" xfId="8270" xr:uid="{00000000-0005-0000-0000-00000A000000}"/>
    <cellStyle name="Millares 13 2 3 4 5" xfId="10276" xr:uid="{00000000-0005-0000-0000-00000A000000}"/>
    <cellStyle name="Millares 13 2 3 5" xfId="1025" xr:uid="{00000000-0005-0000-0000-00000A000000}"/>
    <cellStyle name="Millares 13 2 3 6" xfId="2949" xr:uid="{00000000-0005-0000-0000-00000A000000}"/>
    <cellStyle name="Millares 13 2 3 7" xfId="4887" xr:uid="{00000000-0005-0000-0000-00000A000000}"/>
    <cellStyle name="Millares 13 2 3 8" xfId="6828" xr:uid="{00000000-0005-0000-0000-00000A000000}"/>
    <cellStyle name="Millares 13 2 3 9" xfId="8853" xr:uid="{00000000-0005-0000-0000-00000A000000}"/>
    <cellStyle name="Millares 13 2 4" xfId="1327" xr:uid="{00000000-0005-0000-0000-00000A000000}"/>
    <cellStyle name="Millares 13 2 4 2" xfId="3251" xr:uid="{00000000-0005-0000-0000-00000A000000}"/>
    <cellStyle name="Millares 13 2 4 3" xfId="5203" xr:uid="{00000000-0005-0000-0000-00000A000000}"/>
    <cellStyle name="Millares 13 2 4 4" xfId="7133" xr:uid="{00000000-0005-0000-0000-00000A000000}"/>
    <cellStyle name="Millares 13 2 4 5" xfId="9143" xr:uid="{00000000-0005-0000-0000-00000A000000}"/>
    <cellStyle name="Millares 13 2 4 6" xfId="12757" xr:uid="{15A5FA94-60AC-4373-8F68-C053EFCE77F8}"/>
    <cellStyle name="Millares 13 2 5" xfId="1807" xr:uid="{00000000-0005-0000-0000-00000A000000}"/>
    <cellStyle name="Millares 13 2 5 2" xfId="3731" xr:uid="{00000000-0005-0000-0000-00000A000000}"/>
    <cellStyle name="Millares 13 2 5 3" xfId="5683" xr:uid="{00000000-0005-0000-0000-00000A000000}"/>
    <cellStyle name="Millares 13 2 5 4" xfId="7613" xr:uid="{00000000-0005-0000-0000-00000A000000}"/>
    <cellStyle name="Millares 13 2 5 5" xfId="9621" xr:uid="{00000000-0005-0000-0000-00000A000000}"/>
    <cellStyle name="Millares 13 2 6" xfId="2289" xr:uid="{00000000-0005-0000-0000-00000A000000}"/>
    <cellStyle name="Millares 13 2 6 2" xfId="4210" xr:uid="{00000000-0005-0000-0000-00000A000000}"/>
    <cellStyle name="Millares 13 2 6 3" xfId="6166" xr:uid="{00000000-0005-0000-0000-00000A000000}"/>
    <cellStyle name="Millares 13 2 6 4" xfId="8092" xr:uid="{00000000-0005-0000-0000-00000A000000}"/>
    <cellStyle name="Millares 13 2 6 5" xfId="10098" xr:uid="{00000000-0005-0000-0000-00000A000000}"/>
    <cellStyle name="Millares 13 2 7" xfId="847" xr:uid="{00000000-0005-0000-0000-00000A000000}"/>
    <cellStyle name="Millares 13 2 8" xfId="2771" xr:uid="{00000000-0005-0000-0000-00000A000000}"/>
    <cellStyle name="Millares 13 2 9" xfId="4704" xr:uid="{00000000-0005-0000-0000-00000A000000}"/>
    <cellStyle name="Millares 13 3" xfId="115" xr:uid="{00000000-0005-0000-0000-00000A000000}"/>
    <cellStyle name="Millares 13 3 10" xfId="8708" xr:uid="{00000000-0005-0000-0000-00000A000000}"/>
    <cellStyle name="Millares 13 3 11" xfId="10607" xr:uid="{00000000-0005-0000-0000-00000A000000}"/>
    <cellStyle name="Millares 13 3 12" xfId="11087" xr:uid="{00000000-0005-0000-0000-00000A000000}"/>
    <cellStyle name="Millares 13 3 13" xfId="12228" xr:uid="{9B513004-B797-4353-84C2-E63244203169}"/>
    <cellStyle name="Millares 13 3 2" xfId="333" xr:uid="{00000000-0005-0000-0000-00000A000000}"/>
    <cellStyle name="Millares 13 3 2 10" xfId="10785" xr:uid="{00000000-0005-0000-0000-00000A000000}"/>
    <cellStyle name="Millares 13 3 2 11" xfId="11265" xr:uid="{00000000-0005-0000-0000-00000A000000}"/>
    <cellStyle name="Millares 13 3 2 12" xfId="12406" xr:uid="{6590092A-20ED-4AEF-BFE6-40DB03EAC5A8}"/>
    <cellStyle name="Millares 13 3 2 2" xfId="1529" xr:uid="{00000000-0005-0000-0000-00000A000000}"/>
    <cellStyle name="Millares 13 3 2 2 2" xfId="3453" xr:uid="{00000000-0005-0000-0000-00000A000000}"/>
    <cellStyle name="Millares 13 3 2 2 3" xfId="5405" xr:uid="{00000000-0005-0000-0000-00000A000000}"/>
    <cellStyle name="Millares 13 3 2 2 4" xfId="7335" xr:uid="{00000000-0005-0000-0000-00000A000000}"/>
    <cellStyle name="Millares 13 3 2 2 5" xfId="9345" xr:uid="{00000000-0005-0000-0000-00000A000000}"/>
    <cellStyle name="Millares 13 3 2 3" xfId="2009" xr:uid="{00000000-0005-0000-0000-00000A000000}"/>
    <cellStyle name="Millares 13 3 2 3 2" xfId="3933" xr:uid="{00000000-0005-0000-0000-00000A000000}"/>
    <cellStyle name="Millares 13 3 2 3 3" xfId="5885" xr:uid="{00000000-0005-0000-0000-00000A000000}"/>
    <cellStyle name="Millares 13 3 2 3 4" xfId="7815" xr:uid="{00000000-0005-0000-0000-00000A000000}"/>
    <cellStyle name="Millares 13 3 2 3 5" xfId="9823" xr:uid="{00000000-0005-0000-0000-00000A000000}"/>
    <cellStyle name="Millares 13 3 2 4" xfId="2491" xr:uid="{00000000-0005-0000-0000-00000A000000}"/>
    <cellStyle name="Millares 13 3 2 4 2" xfId="4412" xr:uid="{00000000-0005-0000-0000-00000A000000}"/>
    <cellStyle name="Millares 13 3 2 4 3" xfId="6368" xr:uid="{00000000-0005-0000-0000-00000A000000}"/>
    <cellStyle name="Millares 13 3 2 4 4" xfId="8294" xr:uid="{00000000-0005-0000-0000-00000A000000}"/>
    <cellStyle name="Millares 13 3 2 4 5" xfId="10300" xr:uid="{00000000-0005-0000-0000-00000A000000}"/>
    <cellStyle name="Millares 13 3 2 5" xfId="1049" xr:uid="{00000000-0005-0000-0000-00000A000000}"/>
    <cellStyle name="Millares 13 3 2 6" xfId="2973" xr:uid="{00000000-0005-0000-0000-00000A000000}"/>
    <cellStyle name="Millares 13 3 2 7" xfId="4911" xr:uid="{00000000-0005-0000-0000-00000A000000}"/>
    <cellStyle name="Millares 13 3 2 8" xfId="6852" xr:uid="{00000000-0005-0000-0000-00000A000000}"/>
    <cellStyle name="Millares 13 3 2 9" xfId="8876" xr:uid="{00000000-0005-0000-0000-00000A000000}"/>
    <cellStyle name="Millares 13 3 3" xfId="1351" xr:uid="{00000000-0005-0000-0000-00000A000000}"/>
    <cellStyle name="Millares 13 3 3 2" xfId="3275" xr:uid="{00000000-0005-0000-0000-00000A000000}"/>
    <cellStyle name="Millares 13 3 3 3" xfId="5227" xr:uid="{00000000-0005-0000-0000-00000A000000}"/>
    <cellStyle name="Millares 13 3 3 4" xfId="7157" xr:uid="{00000000-0005-0000-0000-00000A000000}"/>
    <cellStyle name="Millares 13 3 3 5" xfId="9167" xr:uid="{00000000-0005-0000-0000-00000A000000}"/>
    <cellStyle name="Millares 13 3 4" xfId="1831" xr:uid="{00000000-0005-0000-0000-00000A000000}"/>
    <cellStyle name="Millares 13 3 4 2" xfId="3755" xr:uid="{00000000-0005-0000-0000-00000A000000}"/>
    <cellStyle name="Millares 13 3 4 3" xfId="5707" xr:uid="{00000000-0005-0000-0000-00000A000000}"/>
    <cellStyle name="Millares 13 3 4 4" xfId="7637" xr:uid="{00000000-0005-0000-0000-00000A000000}"/>
    <cellStyle name="Millares 13 3 4 5" xfId="9645" xr:uid="{00000000-0005-0000-0000-00000A000000}"/>
    <cellStyle name="Millares 13 3 5" xfId="2313" xr:uid="{00000000-0005-0000-0000-00000A000000}"/>
    <cellStyle name="Millares 13 3 5 2" xfId="4234" xr:uid="{00000000-0005-0000-0000-00000A000000}"/>
    <cellStyle name="Millares 13 3 5 3" xfId="6190" xr:uid="{00000000-0005-0000-0000-00000A000000}"/>
    <cellStyle name="Millares 13 3 5 4" xfId="8116" xr:uid="{00000000-0005-0000-0000-00000A000000}"/>
    <cellStyle name="Millares 13 3 5 5" xfId="10122" xr:uid="{00000000-0005-0000-0000-00000A000000}"/>
    <cellStyle name="Millares 13 3 6" xfId="871" xr:uid="{00000000-0005-0000-0000-00000A000000}"/>
    <cellStyle name="Millares 13 3 7" xfId="2795" xr:uid="{00000000-0005-0000-0000-00000A000000}"/>
    <cellStyle name="Millares 13 3 8" xfId="4728" xr:uid="{00000000-0005-0000-0000-00000A000000}"/>
    <cellStyle name="Millares 13 3 9" xfId="6674" xr:uid="{00000000-0005-0000-0000-00000A000000}"/>
    <cellStyle name="Millares 13 4" xfId="210" xr:uid="{00000000-0005-0000-0000-00000A000000}"/>
    <cellStyle name="Millares 13 4 10" xfId="8764" xr:uid="{00000000-0005-0000-0000-00000A000000}"/>
    <cellStyle name="Millares 13 4 11" xfId="10669" xr:uid="{00000000-0005-0000-0000-00000A000000}"/>
    <cellStyle name="Millares 13 4 12" xfId="11149" xr:uid="{00000000-0005-0000-0000-00000A000000}"/>
    <cellStyle name="Millares 13 4 13" xfId="12290" xr:uid="{3E80DF81-CC07-45F3-B360-A474FEBD06CE}"/>
    <cellStyle name="Millares 13 4 2" xfId="395" xr:uid="{00000000-0005-0000-0000-00000A000000}"/>
    <cellStyle name="Millares 13 4 2 10" xfId="10847" xr:uid="{00000000-0005-0000-0000-00000A000000}"/>
    <cellStyle name="Millares 13 4 2 11" xfId="11327" xr:uid="{00000000-0005-0000-0000-00000A000000}"/>
    <cellStyle name="Millares 13 4 2 12" xfId="12468" xr:uid="{C4FE0AE1-7526-48FA-B80D-100994224389}"/>
    <cellStyle name="Millares 13 4 2 2" xfId="1591" xr:uid="{00000000-0005-0000-0000-00000A000000}"/>
    <cellStyle name="Millares 13 4 2 2 2" xfId="3515" xr:uid="{00000000-0005-0000-0000-00000A000000}"/>
    <cellStyle name="Millares 13 4 2 2 3" xfId="5467" xr:uid="{00000000-0005-0000-0000-00000A000000}"/>
    <cellStyle name="Millares 13 4 2 2 4" xfId="7397" xr:uid="{00000000-0005-0000-0000-00000A000000}"/>
    <cellStyle name="Millares 13 4 2 2 5" xfId="9407" xr:uid="{00000000-0005-0000-0000-00000A000000}"/>
    <cellStyle name="Millares 13 4 2 3" xfId="2071" xr:uid="{00000000-0005-0000-0000-00000A000000}"/>
    <cellStyle name="Millares 13 4 2 3 2" xfId="3995" xr:uid="{00000000-0005-0000-0000-00000A000000}"/>
    <cellStyle name="Millares 13 4 2 3 3" xfId="5947" xr:uid="{00000000-0005-0000-0000-00000A000000}"/>
    <cellStyle name="Millares 13 4 2 3 4" xfId="7877" xr:uid="{00000000-0005-0000-0000-00000A000000}"/>
    <cellStyle name="Millares 13 4 2 3 5" xfId="9885" xr:uid="{00000000-0005-0000-0000-00000A000000}"/>
    <cellStyle name="Millares 13 4 2 4" xfId="2553" xr:uid="{00000000-0005-0000-0000-00000A000000}"/>
    <cellStyle name="Millares 13 4 2 4 2" xfId="4474" xr:uid="{00000000-0005-0000-0000-00000A000000}"/>
    <cellStyle name="Millares 13 4 2 4 3" xfId="6430" xr:uid="{00000000-0005-0000-0000-00000A000000}"/>
    <cellStyle name="Millares 13 4 2 4 4" xfId="8356" xr:uid="{00000000-0005-0000-0000-00000A000000}"/>
    <cellStyle name="Millares 13 4 2 4 5" xfId="10362" xr:uid="{00000000-0005-0000-0000-00000A000000}"/>
    <cellStyle name="Millares 13 4 2 5" xfId="1111" xr:uid="{00000000-0005-0000-0000-00000A000000}"/>
    <cellStyle name="Millares 13 4 2 6" xfId="3035" xr:uid="{00000000-0005-0000-0000-00000A000000}"/>
    <cellStyle name="Millares 13 4 2 7" xfId="4973" xr:uid="{00000000-0005-0000-0000-00000A000000}"/>
    <cellStyle name="Millares 13 4 2 8" xfId="6914" xr:uid="{00000000-0005-0000-0000-00000A000000}"/>
    <cellStyle name="Millares 13 4 2 9" xfId="8933" xr:uid="{00000000-0005-0000-0000-00000A000000}"/>
    <cellStyle name="Millares 13 4 3" xfId="1413" xr:uid="{00000000-0005-0000-0000-00000A000000}"/>
    <cellStyle name="Millares 13 4 3 2" xfId="3337" xr:uid="{00000000-0005-0000-0000-00000A000000}"/>
    <cellStyle name="Millares 13 4 3 3" xfId="5289" xr:uid="{00000000-0005-0000-0000-00000A000000}"/>
    <cellStyle name="Millares 13 4 3 4" xfId="7219" xr:uid="{00000000-0005-0000-0000-00000A000000}"/>
    <cellStyle name="Millares 13 4 3 5" xfId="9229" xr:uid="{00000000-0005-0000-0000-00000A000000}"/>
    <cellStyle name="Millares 13 4 4" xfId="1893" xr:uid="{00000000-0005-0000-0000-00000A000000}"/>
    <cellStyle name="Millares 13 4 4 2" xfId="3817" xr:uid="{00000000-0005-0000-0000-00000A000000}"/>
    <cellStyle name="Millares 13 4 4 3" xfId="5769" xr:uid="{00000000-0005-0000-0000-00000A000000}"/>
    <cellStyle name="Millares 13 4 4 4" xfId="7699" xr:uid="{00000000-0005-0000-0000-00000A000000}"/>
    <cellStyle name="Millares 13 4 4 5" xfId="9707" xr:uid="{00000000-0005-0000-0000-00000A000000}"/>
    <cellStyle name="Millares 13 4 5" xfId="2375" xr:uid="{00000000-0005-0000-0000-00000A000000}"/>
    <cellStyle name="Millares 13 4 5 2" xfId="4296" xr:uid="{00000000-0005-0000-0000-00000A000000}"/>
    <cellStyle name="Millares 13 4 5 3" xfId="6252" xr:uid="{00000000-0005-0000-0000-00000A000000}"/>
    <cellStyle name="Millares 13 4 5 4" xfId="8178" xr:uid="{00000000-0005-0000-0000-00000A000000}"/>
    <cellStyle name="Millares 13 4 5 5" xfId="10184" xr:uid="{00000000-0005-0000-0000-00000A000000}"/>
    <cellStyle name="Millares 13 4 6" xfId="933" xr:uid="{00000000-0005-0000-0000-00000A000000}"/>
    <cellStyle name="Millares 13 4 7" xfId="2857" xr:uid="{00000000-0005-0000-0000-00000A000000}"/>
    <cellStyle name="Millares 13 4 8" xfId="4795" xr:uid="{00000000-0005-0000-0000-00000A000000}"/>
    <cellStyle name="Millares 13 4 9" xfId="6736" xr:uid="{00000000-0005-0000-0000-00000A000000}"/>
    <cellStyle name="Millares 13 5" xfId="239" xr:uid="{00000000-0005-0000-0000-00000A000000}"/>
    <cellStyle name="Millares 13 5 10" xfId="8792" xr:uid="{00000000-0005-0000-0000-00000A000000}"/>
    <cellStyle name="Millares 13 5 11" xfId="10698" xr:uid="{00000000-0005-0000-0000-00000A000000}"/>
    <cellStyle name="Millares 13 5 12" xfId="11178" xr:uid="{00000000-0005-0000-0000-00000A000000}"/>
    <cellStyle name="Millares 13 5 13" xfId="12319" xr:uid="{9FADBCFF-1F98-49A4-8944-B63D3A730BEF}"/>
    <cellStyle name="Millares 13 5 2" xfId="424" xr:uid="{00000000-0005-0000-0000-00000A000000}"/>
    <cellStyle name="Millares 13 5 2 10" xfId="10876" xr:uid="{00000000-0005-0000-0000-00000A000000}"/>
    <cellStyle name="Millares 13 5 2 11" xfId="11356" xr:uid="{00000000-0005-0000-0000-00000A000000}"/>
    <cellStyle name="Millares 13 5 2 12" xfId="12497" xr:uid="{4E48FB24-DEF6-470D-9382-E53983644D26}"/>
    <cellStyle name="Millares 13 5 2 2" xfId="1620" xr:uid="{00000000-0005-0000-0000-00000A000000}"/>
    <cellStyle name="Millares 13 5 2 2 2" xfId="3544" xr:uid="{00000000-0005-0000-0000-00000A000000}"/>
    <cellStyle name="Millares 13 5 2 2 3" xfId="5496" xr:uid="{00000000-0005-0000-0000-00000A000000}"/>
    <cellStyle name="Millares 13 5 2 2 4" xfId="7426" xr:uid="{00000000-0005-0000-0000-00000A000000}"/>
    <cellStyle name="Millares 13 5 2 2 5" xfId="9436" xr:uid="{00000000-0005-0000-0000-00000A000000}"/>
    <cellStyle name="Millares 13 5 2 3" xfId="2100" xr:uid="{00000000-0005-0000-0000-00000A000000}"/>
    <cellStyle name="Millares 13 5 2 3 2" xfId="4024" xr:uid="{00000000-0005-0000-0000-00000A000000}"/>
    <cellStyle name="Millares 13 5 2 3 3" xfId="5976" xr:uid="{00000000-0005-0000-0000-00000A000000}"/>
    <cellStyle name="Millares 13 5 2 3 4" xfId="7906" xr:uid="{00000000-0005-0000-0000-00000A000000}"/>
    <cellStyle name="Millares 13 5 2 3 5" xfId="9914" xr:uid="{00000000-0005-0000-0000-00000A000000}"/>
    <cellStyle name="Millares 13 5 2 4" xfId="2582" xr:uid="{00000000-0005-0000-0000-00000A000000}"/>
    <cellStyle name="Millares 13 5 2 4 2" xfId="4503" xr:uid="{00000000-0005-0000-0000-00000A000000}"/>
    <cellStyle name="Millares 13 5 2 4 3" xfId="6459" xr:uid="{00000000-0005-0000-0000-00000A000000}"/>
    <cellStyle name="Millares 13 5 2 4 4" xfId="8385" xr:uid="{00000000-0005-0000-0000-00000A000000}"/>
    <cellStyle name="Millares 13 5 2 4 5" xfId="10391" xr:uid="{00000000-0005-0000-0000-00000A000000}"/>
    <cellStyle name="Millares 13 5 2 5" xfId="1140" xr:uid="{00000000-0005-0000-0000-00000A000000}"/>
    <cellStyle name="Millares 13 5 2 6" xfId="3064" xr:uid="{00000000-0005-0000-0000-00000A000000}"/>
    <cellStyle name="Millares 13 5 2 7" xfId="5002" xr:uid="{00000000-0005-0000-0000-00000A000000}"/>
    <cellStyle name="Millares 13 5 2 8" xfId="6943" xr:uid="{00000000-0005-0000-0000-00000A000000}"/>
    <cellStyle name="Millares 13 5 2 9" xfId="8962" xr:uid="{00000000-0005-0000-0000-00000A000000}"/>
    <cellStyle name="Millares 13 5 3" xfId="1442" xr:uid="{00000000-0005-0000-0000-00000A000000}"/>
    <cellStyle name="Millares 13 5 3 2" xfId="3366" xr:uid="{00000000-0005-0000-0000-00000A000000}"/>
    <cellStyle name="Millares 13 5 3 3" xfId="5318" xr:uid="{00000000-0005-0000-0000-00000A000000}"/>
    <cellStyle name="Millares 13 5 3 4" xfId="7248" xr:uid="{00000000-0005-0000-0000-00000A000000}"/>
    <cellStyle name="Millares 13 5 3 5" xfId="9258" xr:uid="{00000000-0005-0000-0000-00000A000000}"/>
    <cellStyle name="Millares 13 5 4" xfId="1922" xr:uid="{00000000-0005-0000-0000-00000A000000}"/>
    <cellStyle name="Millares 13 5 4 2" xfId="3846" xr:uid="{00000000-0005-0000-0000-00000A000000}"/>
    <cellStyle name="Millares 13 5 4 3" xfId="5798" xr:uid="{00000000-0005-0000-0000-00000A000000}"/>
    <cellStyle name="Millares 13 5 4 4" xfId="7728" xr:uid="{00000000-0005-0000-0000-00000A000000}"/>
    <cellStyle name="Millares 13 5 4 5" xfId="9736" xr:uid="{00000000-0005-0000-0000-00000A000000}"/>
    <cellStyle name="Millares 13 5 5" xfId="2404" xr:uid="{00000000-0005-0000-0000-00000A000000}"/>
    <cellStyle name="Millares 13 5 5 2" xfId="4325" xr:uid="{00000000-0005-0000-0000-00000A000000}"/>
    <cellStyle name="Millares 13 5 5 3" xfId="6281" xr:uid="{00000000-0005-0000-0000-00000A000000}"/>
    <cellStyle name="Millares 13 5 5 4" xfId="8207" xr:uid="{00000000-0005-0000-0000-00000A000000}"/>
    <cellStyle name="Millares 13 5 5 5" xfId="10213" xr:uid="{00000000-0005-0000-0000-00000A000000}"/>
    <cellStyle name="Millares 13 5 6" xfId="962" xr:uid="{00000000-0005-0000-0000-00000A000000}"/>
    <cellStyle name="Millares 13 5 7" xfId="2886" xr:uid="{00000000-0005-0000-0000-00000A000000}"/>
    <cellStyle name="Millares 13 5 8" xfId="4824" xr:uid="{00000000-0005-0000-0000-00000A000000}"/>
    <cellStyle name="Millares 13 5 9" xfId="6765" xr:uid="{00000000-0005-0000-0000-00000A000000}"/>
    <cellStyle name="Millares 13 6" xfId="282" xr:uid="{00000000-0005-0000-0000-00000A000000}"/>
    <cellStyle name="Millares 13 6 10" xfId="10734" xr:uid="{00000000-0005-0000-0000-00000A000000}"/>
    <cellStyle name="Millares 13 6 11" xfId="11214" xr:uid="{00000000-0005-0000-0000-00000A000000}"/>
    <cellStyle name="Millares 13 6 12" xfId="12355" xr:uid="{01C65621-6941-4BC8-AD0D-96F228C726F6}"/>
    <cellStyle name="Millares 13 6 2" xfId="1478" xr:uid="{00000000-0005-0000-0000-00000A000000}"/>
    <cellStyle name="Millares 13 6 2 2" xfId="3402" xr:uid="{00000000-0005-0000-0000-00000A000000}"/>
    <cellStyle name="Millares 13 6 2 3" xfId="5354" xr:uid="{00000000-0005-0000-0000-00000A000000}"/>
    <cellStyle name="Millares 13 6 2 4" xfId="7284" xr:uid="{00000000-0005-0000-0000-00000A000000}"/>
    <cellStyle name="Millares 13 6 2 5" xfId="9294" xr:uid="{00000000-0005-0000-0000-00000A000000}"/>
    <cellStyle name="Millares 13 6 3" xfId="1958" xr:uid="{00000000-0005-0000-0000-00000A000000}"/>
    <cellStyle name="Millares 13 6 3 2" xfId="3882" xr:uid="{00000000-0005-0000-0000-00000A000000}"/>
    <cellStyle name="Millares 13 6 3 3" xfId="5834" xr:uid="{00000000-0005-0000-0000-00000A000000}"/>
    <cellStyle name="Millares 13 6 3 4" xfId="7764" xr:uid="{00000000-0005-0000-0000-00000A000000}"/>
    <cellStyle name="Millares 13 6 3 5" xfId="9772" xr:uid="{00000000-0005-0000-0000-00000A000000}"/>
    <cellStyle name="Millares 13 6 4" xfId="2440" xr:uid="{00000000-0005-0000-0000-00000A000000}"/>
    <cellStyle name="Millares 13 6 4 2" xfId="4361" xr:uid="{00000000-0005-0000-0000-00000A000000}"/>
    <cellStyle name="Millares 13 6 4 3" xfId="6317" xr:uid="{00000000-0005-0000-0000-00000A000000}"/>
    <cellStyle name="Millares 13 6 4 4" xfId="8243" xr:uid="{00000000-0005-0000-0000-00000A000000}"/>
    <cellStyle name="Millares 13 6 4 5" xfId="10249" xr:uid="{00000000-0005-0000-0000-00000A000000}"/>
    <cellStyle name="Millares 13 6 5" xfId="998" xr:uid="{00000000-0005-0000-0000-00000A000000}"/>
    <cellStyle name="Millares 13 6 6" xfId="2922" xr:uid="{00000000-0005-0000-0000-00000A000000}"/>
    <cellStyle name="Millares 13 6 7" xfId="4860" xr:uid="{00000000-0005-0000-0000-00000A000000}"/>
    <cellStyle name="Millares 13 6 8" xfId="6801" xr:uid="{00000000-0005-0000-0000-00000A000000}"/>
    <cellStyle name="Millares 13 6 9" xfId="8828" xr:uid="{00000000-0005-0000-0000-00000A000000}"/>
    <cellStyle name="Millares 13 7" xfId="786" xr:uid="{D5375CC9-05F4-42B1-8260-807E36EB79AD}"/>
    <cellStyle name="Millares 13 7 10" xfId="11013" xr:uid="{D5375CC9-05F4-42B1-8260-807E36EB79AD}"/>
    <cellStyle name="Millares 13 7 11" xfId="11493" xr:uid="{D5375CC9-05F4-42B1-8260-807E36EB79AD}"/>
    <cellStyle name="Millares 13 7 12" xfId="12637" xr:uid="{9B4BAA18-3588-48A9-A697-54826FE42093}"/>
    <cellStyle name="Millares 13 7 2" xfId="1757" xr:uid="{D5375CC9-05F4-42B1-8260-807E36EB79AD}"/>
    <cellStyle name="Millares 13 7 2 2" xfId="3681" xr:uid="{D5375CC9-05F4-42B1-8260-807E36EB79AD}"/>
    <cellStyle name="Millares 13 7 2 3" xfId="5633" xr:uid="{D5375CC9-05F4-42B1-8260-807E36EB79AD}"/>
    <cellStyle name="Millares 13 7 2 4" xfId="7563" xr:uid="{D5375CC9-05F4-42B1-8260-807E36EB79AD}"/>
    <cellStyle name="Millares 13 7 2 5" xfId="9571" xr:uid="{D5375CC9-05F4-42B1-8260-807E36EB79AD}"/>
    <cellStyle name="Millares 13 7 3" xfId="2237" xr:uid="{D5375CC9-05F4-42B1-8260-807E36EB79AD}"/>
    <cellStyle name="Millares 13 7 3 2" xfId="4161" xr:uid="{D5375CC9-05F4-42B1-8260-807E36EB79AD}"/>
    <cellStyle name="Millares 13 7 3 3" xfId="6113" xr:uid="{D5375CC9-05F4-42B1-8260-807E36EB79AD}"/>
    <cellStyle name="Millares 13 7 3 4" xfId="8043" xr:uid="{D5375CC9-05F4-42B1-8260-807E36EB79AD}"/>
    <cellStyle name="Millares 13 7 3 5" xfId="10049" xr:uid="{D5375CC9-05F4-42B1-8260-807E36EB79AD}"/>
    <cellStyle name="Millares 13 7 4" xfId="2720" xr:uid="{D5375CC9-05F4-42B1-8260-807E36EB79AD}"/>
    <cellStyle name="Millares 13 7 4 2" xfId="4641" xr:uid="{D5375CC9-05F4-42B1-8260-807E36EB79AD}"/>
    <cellStyle name="Millares 13 7 4 3" xfId="6597" xr:uid="{D5375CC9-05F4-42B1-8260-807E36EB79AD}"/>
    <cellStyle name="Millares 13 7 4 4" xfId="8523" xr:uid="{D5375CC9-05F4-42B1-8260-807E36EB79AD}"/>
    <cellStyle name="Millares 13 7 4 5" xfId="10528" xr:uid="{D5375CC9-05F4-42B1-8260-807E36EB79AD}"/>
    <cellStyle name="Millares 13 7 5" xfId="1278" xr:uid="{D5375CC9-05F4-42B1-8260-807E36EB79AD}"/>
    <cellStyle name="Millares 13 7 6" xfId="3202" xr:uid="{D5375CC9-05F4-42B1-8260-807E36EB79AD}"/>
    <cellStyle name="Millares 13 7 7" xfId="5153" xr:uid="{D5375CC9-05F4-42B1-8260-807E36EB79AD}"/>
    <cellStyle name="Millares 13 7 8" xfId="7084" xr:uid="{D5375CC9-05F4-42B1-8260-807E36EB79AD}"/>
    <cellStyle name="Millares 13 7 9" xfId="9096" xr:uid="{D5375CC9-05F4-42B1-8260-807E36EB79AD}"/>
    <cellStyle name="Millares 13 8" xfId="1300" xr:uid="{00000000-0005-0000-0000-00000A000000}"/>
    <cellStyle name="Millares 13 8 2" xfId="3224" xr:uid="{00000000-0005-0000-0000-00000A000000}"/>
    <cellStyle name="Millares 13 8 3" xfId="5176" xr:uid="{00000000-0005-0000-0000-00000A000000}"/>
    <cellStyle name="Millares 13 8 4" xfId="7106" xr:uid="{00000000-0005-0000-0000-00000A000000}"/>
    <cellStyle name="Millares 13 8 5" xfId="9116" xr:uid="{00000000-0005-0000-0000-00000A000000}"/>
    <cellStyle name="Millares 13 8 6" xfId="11655" xr:uid="{D5C7B416-FF97-4CC0-9D35-F73931AD90B1}"/>
    <cellStyle name="Millares 13 9" xfId="1780" xr:uid="{00000000-0005-0000-0000-00000A000000}"/>
    <cellStyle name="Millares 13 9 2" xfId="3704" xr:uid="{00000000-0005-0000-0000-00000A000000}"/>
    <cellStyle name="Millares 13 9 3" xfId="5656" xr:uid="{00000000-0005-0000-0000-00000A000000}"/>
    <cellStyle name="Millares 13 9 4" xfId="7586" xr:uid="{00000000-0005-0000-0000-00000A000000}"/>
    <cellStyle name="Millares 13 9 5" xfId="9594" xr:uid="{00000000-0005-0000-0000-00000A000000}"/>
    <cellStyle name="Millares 13 9 6" xfId="11978" xr:uid="{00000000-0005-0000-0000-000040010000}"/>
    <cellStyle name="Millares 14" xfId="28" xr:uid="{00000000-0005-0000-0000-00000B000000}"/>
    <cellStyle name="Millares 14 10" xfId="2263" xr:uid="{00000000-0005-0000-0000-00000B000000}"/>
    <cellStyle name="Millares 14 10 2" xfId="4184" xr:uid="{00000000-0005-0000-0000-00000B000000}"/>
    <cellStyle name="Millares 14 10 3" xfId="6140" xr:uid="{00000000-0005-0000-0000-00000B000000}"/>
    <cellStyle name="Millares 14 10 4" xfId="8066" xr:uid="{00000000-0005-0000-0000-00000B000000}"/>
    <cellStyle name="Millares 14 10 5" xfId="10072" xr:uid="{00000000-0005-0000-0000-00000B000000}"/>
    <cellStyle name="Millares 14 11" xfId="821" xr:uid="{00000000-0005-0000-0000-00000B000000}"/>
    <cellStyle name="Millares 14 12" xfId="2745" xr:uid="{00000000-0005-0000-0000-00000B000000}"/>
    <cellStyle name="Millares 14 13" xfId="4674" xr:uid="{00000000-0005-0000-0000-00000B000000}"/>
    <cellStyle name="Millares 14 14" xfId="6623" xr:uid="{00000000-0005-0000-0000-00000B000000}"/>
    <cellStyle name="Millares 14 15" xfId="8610" xr:uid="{2A07394F-3CB5-467F-9B52-3250A219858B}"/>
    <cellStyle name="Millares 14 16" xfId="8593" xr:uid="{00000000-0005-0000-0000-00000B000000}"/>
    <cellStyle name="Millares 14 17" xfId="10557" xr:uid="{00000000-0005-0000-0000-00000B000000}"/>
    <cellStyle name="Millares 14 18" xfId="11037" xr:uid="{00000000-0005-0000-0000-00000B000000}"/>
    <cellStyle name="Millares 14 19" xfId="12178" xr:uid="{0A534D6B-0967-4E2A-8EA5-058A19BF4CB1}"/>
    <cellStyle name="Millares 14 2" xfId="86" xr:uid="{00000000-0005-0000-0000-00000B000000}"/>
    <cellStyle name="Millares 14 2 10" xfId="5032" xr:uid="{33C3099E-F00B-4B12-B372-AF221CAA13BA}"/>
    <cellStyle name="Millares 14 2 11" xfId="6651" xr:uid="{00000000-0005-0000-0000-00000B000000}"/>
    <cellStyle name="Millares 14 2 12" xfId="8544" xr:uid="{33C3099E-F00B-4B12-B372-AF221CAA13BA}"/>
    <cellStyle name="Millares 14 2 13" xfId="8653" xr:uid="{33C3099E-F00B-4B12-B372-AF221CAA13BA}"/>
    <cellStyle name="Millares 14 2 14" xfId="8686" xr:uid="{00000000-0005-0000-0000-00000B000000}"/>
    <cellStyle name="Millares 14 2 15" xfId="10584" xr:uid="{00000000-0005-0000-0000-00000B000000}"/>
    <cellStyle name="Millares 14 2 16" xfId="11064" xr:uid="{00000000-0005-0000-0000-00000B000000}"/>
    <cellStyle name="Millares 14 2 17" xfId="12205" xr:uid="{6918F04B-4B5F-40FB-9B94-BC2380DFF09F}"/>
    <cellStyle name="Millares 14 2 2" xfId="144" xr:uid="{00000000-0005-0000-0000-00000B000000}"/>
    <cellStyle name="Millares 14 2 2 10" xfId="8733" xr:uid="{00000000-0005-0000-0000-00000B000000}"/>
    <cellStyle name="Millares 14 2 2 11" xfId="10636" xr:uid="{00000000-0005-0000-0000-00000B000000}"/>
    <cellStyle name="Millares 14 2 2 12" xfId="11116" xr:uid="{00000000-0005-0000-0000-00000B000000}"/>
    <cellStyle name="Millares 14 2 2 13" xfId="12257" xr:uid="{DD217C5C-6578-447B-AEEF-203915D45E73}"/>
    <cellStyle name="Millares 14 2 2 2" xfId="362" xr:uid="{00000000-0005-0000-0000-00000B000000}"/>
    <cellStyle name="Millares 14 2 2 2 10" xfId="10814" xr:uid="{00000000-0005-0000-0000-00000B000000}"/>
    <cellStyle name="Millares 14 2 2 2 11" xfId="11294" xr:uid="{00000000-0005-0000-0000-00000B000000}"/>
    <cellStyle name="Millares 14 2 2 2 12" xfId="12435" xr:uid="{2CB7DF35-A820-47DC-A395-F183A28909A9}"/>
    <cellStyle name="Millares 14 2 2 2 2" xfId="1558" xr:uid="{00000000-0005-0000-0000-00000B000000}"/>
    <cellStyle name="Millares 14 2 2 2 2 2" xfId="3482" xr:uid="{00000000-0005-0000-0000-00000B000000}"/>
    <cellStyle name="Millares 14 2 2 2 2 3" xfId="5434" xr:uid="{00000000-0005-0000-0000-00000B000000}"/>
    <cellStyle name="Millares 14 2 2 2 2 4" xfId="7364" xr:uid="{00000000-0005-0000-0000-00000B000000}"/>
    <cellStyle name="Millares 14 2 2 2 2 5" xfId="9374" xr:uid="{00000000-0005-0000-0000-00000B000000}"/>
    <cellStyle name="Millares 14 2 2 2 3" xfId="2038" xr:uid="{00000000-0005-0000-0000-00000B000000}"/>
    <cellStyle name="Millares 14 2 2 2 3 2" xfId="3962" xr:uid="{00000000-0005-0000-0000-00000B000000}"/>
    <cellStyle name="Millares 14 2 2 2 3 3" xfId="5914" xr:uid="{00000000-0005-0000-0000-00000B000000}"/>
    <cellStyle name="Millares 14 2 2 2 3 4" xfId="7844" xr:uid="{00000000-0005-0000-0000-00000B000000}"/>
    <cellStyle name="Millares 14 2 2 2 3 5" xfId="9852" xr:uid="{00000000-0005-0000-0000-00000B000000}"/>
    <cellStyle name="Millares 14 2 2 2 4" xfId="2520" xr:uid="{00000000-0005-0000-0000-00000B000000}"/>
    <cellStyle name="Millares 14 2 2 2 4 2" xfId="4441" xr:uid="{00000000-0005-0000-0000-00000B000000}"/>
    <cellStyle name="Millares 14 2 2 2 4 3" xfId="6397" xr:uid="{00000000-0005-0000-0000-00000B000000}"/>
    <cellStyle name="Millares 14 2 2 2 4 4" xfId="8323" xr:uid="{00000000-0005-0000-0000-00000B000000}"/>
    <cellStyle name="Millares 14 2 2 2 4 5" xfId="10329" xr:uid="{00000000-0005-0000-0000-00000B000000}"/>
    <cellStyle name="Millares 14 2 2 2 5" xfId="1078" xr:uid="{00000000-0005-0000-0000-00000B000000}"/>
    <cellStyle name="Millares 14 2 2 2 6" xfId="3002" xr:uid="{00000000-0005-0000-0000-00000B000000}"/>
    <cellStyle name="Millares 14 2 2 2 7" xfId="4940" xr:uid="{00000000-0005-0000-0000-00000B000000}"/>
    <cellStyle name="Millares 14 2 2 2 8" xfId="6881" xr:uid="{00000000-0005-0000-0000-00000B000000}"/>
    <cellStyle name="Millares 14 2 2 2 9" xfId="8902" xr:uid="{00000000-0005-0000-0000-00000B000000}"/>
    <cellStyle name="Millares 14 2 2 3" xfId="1380" xr:uid="{00000000-0005-0000-0000-00000B000000}"/>
    <cellStyle name="Millares 14 2 2 3 2" xfId="3304" xr:uid="{00000000-0005-0000-0000-00000B000000}"/>
    <cellStyle name="Millares 14 2 2 3 3" xfId="5256" xr:uid="{00000000-0005-0000-0000-00000B000000}"/>
    <cellStyle name="Millares 14 2 2 3 4" xfId="7186" xr:uid="{00000000-0005-0000-0000-00000B000000}"/>
    <cellStyle name="Millares 14 2 2 3 5" xfId="9196" xr:uid="{00000000-0005-0000-0000-00000B000000}"/>
    <cellStyle name="Millares 14 2 2 4" xfId="1860" xr:uid="{00000000-0005-0000-0000-00000B000000}"/>
    <cellStyle name="Millares 14 2 2 4 2" xfId="3784" xr:uid="{00000000-0005-0000-0000-00000B000000}"/>
    <cellStyle name="Millares 14 2 2 4 3" xfId="5736" xr:uid="{00000000-0005-0000-0000-00000B000000}"/>
    <cellStyle name="Millares 14 2 2 4 4" xfId="7666" xr:uid="{00000000-0005-0000-0000-00000B000000}"/>
    <cellStyle name="Millares 14 2 2 4 5" xfId="9674" xr:uid="{00000000-0005-0000-0000-00000B000000}"/>
    <cellStyle name="Millares 14 2 2 5" xfId="2342" xr:uid="{00000000-0005-0000-0000-00000B000000}"/>
    <cellStyle name="Millares 14 2 2 5 2" xfId="4263" xr:uid="{00000000-0005-0000-0000-00000B000000}"/>
    <cellStyle name="Millares 14 2 2 5 3" xfId="6219" xr:uid="{00000000-0005-0000-0000-00000B000000}"/>
    <cellStyle name="Millares 14 2 2 5 4" xfId="8145" xr:uid="{00000000-0005-0000-0000-00000B000000}"/>
    <cellStyle name="Millares 14 2 2 5 5" xfId="10151" xr:uid="{00000000-0005-0000-0000-00000B000000}"/>
    <cellStyle name="Millares 14 2 2 6" xfId="900" xr:uid="{00000000-0005-0000-0000-00000B000000}"/>
    <cellStyle name="Millares 14 2 2 7" xfId="2824" xr:uid="{00000000-0005-0000-0000-00000B000000}"/>
    <cellStyle name="Millares 14 2 2 8" xfId="4757" xr:uid="{00000000-0005-0000-0000-00000B000000}"/>
    <cellStyle name="Millares 14 2 2 9" xfId="6703" xr:uid="{00000000-0005-0000-0000-00000B000000}"/>
    <cellStyle name="Millares 14 2 3" xfId="310" xr:uid="{00000000-0005-0000-0000-00000B000000}"/>
    <cellStyle name="Millares 14 2 3 10" xfId="10762" xr:uid="{00000000-0005-0000-0000-00000B000000}"/>
    <cellStyle name="Millares 14 2 3 11" xfId="11242" xr:uid="{00000000-0005-0000-0000-00000B000000}"/>
    <cellStyle name="Millares 14 2 3 12" xfId="12383" xr:uid="{2EF00E92-7C32-49A8-842C-8CBF13DA1F08}"/>
    <cellStyle name="Millares 14 2 3 2" xfId="1506" xr:uid="{00000000-0005-0000-0000-00000B000000}"/>
    <cellStyle name="Millares 14 2 3 2 2" xfId="3430" xr:uid="{00000000-0005-0000-0000-00000B000000}"/>
    <cellStyle name="Millares 14 2 3 2 3" xfId="5382" xr:uid="{00000000-0005-0000-0000-00000B000000}"/>
    <cellStyle name="Millares 14 2 3 2 4" xfId="7312" xr:uid="{00000000-0005-0000-0000-00000B000000}"/>
    <cellStyle name="Millares 14 2 3 2 5" xfId="9322" xr:uid="{00000000-0005-0000-0000-00000B000000}"/>
    <cellStyle name="Millares 14 2 3 3" xfId="1986" xr:uid="{00000000-0005-0000-0000-00000B000000}"/>
    <cellStyle name="Millares 14 2 3 3 2" xfId="3910" xr:uid="{00000000-0005-0000-0000-00000B000000}"/>
    <cellStyle name="Millares 14 2 3 3 3" xfId="5862" xr:uid="{00000000-0005-0000-0000-00000B000000}"/>
    <cellStyle name="Millares 14 2 3 3 4" xfId="7792" xr:uid="{00000000-0005-0000-0000-00000B000000}"/>
    <cellStyle name="Millares 14 2 3 3 5" xfId="9800" xr:uid="{00000000-0005-0000-0000-00000B000000}"/>
    <cellStyle name="Millares 14 2 3 4" xfId="2468" xr:uid="{00000000-0005-0000-0000-00000B000000}"/>
    <cellStyle name="Millares 14 2 3 4 2" xfId="4389" xr:uid="{00000000-0005-0000-0000-00000B000000}"/>
    <cellStyle name="Millares 14 2 3 4 3" xfId="6345" xr:uid="{00000000-0005-0000-0000-00000B000000}"/>
    <cellStyle name="Millares 14 2 3 4 4" xfId="8271" xr:uid="{00000000-0005-0000-0000-00000B000000}"/>
    <cellStyle name="Millares 14 2 3 4 5" xfId="10277" xr:uid="{00000000-0005-0000-0000-00000B000000}"/>
    <cellStyle name="Millares 14 2 3 5" xfId="1026" xr:uid="{00000000-0005-0000-0000-00000B000000}"/>
    <cellStyle name="Millares 14 2 3 6" xfId="2950" xr:uid="{00000000-0005-0000-0000-00000B000000}"/>
    <cellStyle name="Millares 14 2 3 7" xfId="4888" xr:uid="{00000000-0005-0000-0000-00000B000000}"/>
    <cellStyle name="Millares 14 2 3 8" xfId="6829" xr:uid="{00000000-0005-0000-0000-00000B000000}"/>
    <cellStyle name="Millares 14 2 3 9" xfId="8854" xr:uid="{00000000-0005-0000-0000-00000B000000}"/>
    <cellStyle name="Millares 14 2 4" xfId="1328" xr:uid="{00000000-0005-0000-0000-00000B000000}"/>
    <cellStyle name="Millares 14 2 4 2" xfId="3252" xr:uid="{00000000-0005-0000-0000-00000B000000}"/>
    <cellStyle name="Millares 14 2 4 3" xfId="5204" xr:uid="{00000000-0005-0000-0000-00000B000000}"/>
    <cellStyle name="Millares 14 2 4 4" xfId="7134" xr:uid="{00000000-0005-0000-0000-00000B000000}"/>
    <cellStyle name="Millares 14 2 4 5" xfId="9144" xr:uid="{00000000-0005-0000-0000-00000B000000}"/>
    <cellStyle name="Millares 14 2 4 6" xfId="12758" xr:uid="{A89F9B26-61E4-437F-B142-49DBA999A4AB}"/>
    <cellStyle name="Millares 14 2 5" xfId="1808" xr:uid="{00000000-0005-0000-0000-00000B000000}"/>
    <cellStyle name="Millares 14 2 5 2" xfId="3732" xr:uid="{00000000-0005-0000-0000-00000B000000}"/>
    <cellStyle name="Millares 14 2 5 3" xfId="5684" xr:uid="{00000000-0005-0000-0000-00000B000000}"/>
    <cellStyle name="Millares 14 2 5 4" xfId="7614" xr:uid="{00000000-0005-0000-0000-00000B000000}"/>
    <cellStyle name="Millares 14 2 5 5" xfId="9622" xr:uid="{00000000-0005-0000-0000-00000B000000}"/>
    <cellStyle name="Millares 14 2 6" xfId="2290" xr:uid="{00000000-0005-0000-0000-00000B000000}"/>
    <cellStyle name="Millares 14 2 6 2" xfId="4211" xr:uid="{00000000-0005-0000-0000-00000B000000}"/>
    <cellStyle name="Millares 14 2 6 3" xfId="6167" xr:uid="{00000000-0005-0000-0000-00000B000000}"/>
    <cellStyle name="Millares 14 2 6 4" xfId="8093" xr:uid="{00000000-0005-0000-0000-00000B000000}"/>
    <cellStyle name="Millares 14 2 6 5" xfId="10099" xr:uid="{00000000-0005-0000-0000-00000B000000}"/>
    <cellStyle name="Millares 14 2 7" xfId="848" xr:uid="{00000000-0005-0000-0000-00000B000000}"/>
    <cellStyle name="Millares 14 2 8" xfId="2772" xr:uid="{00000000-0005-0000-0000-00000B000000}"/>
    <cellStyle name="Millares 14 2 9" xfId="4705" xr:uid="{00000000-0005-0000-0000-00000B000000}"/>
    <cellStyle name="Millares 14 3" xfId="116" xr:uid="{00000000-0005-0000-0000-00000B000000}"/>
    <cellStyle name="Millares 14 3 10" xfId="8709" xr:uid="{00000000-0005-0000-0000-00000B000000}"/>
    <cellStyle name="Millares 14 3 11" xfId="10608" xr:uid="{00000000-0005-0000-0000-00000B000000}"/>
    <cellStyle name="Millares 14 3 12" xfId="11088" xr:uid="{00000000-0005-0000-0000-00000B000000}"/>
    <cellStyle name="Millares 14 3 13" xfId="12229" xr:uid="{0B51E9F2-45E6-4200-B204-4485B1AE0647}"/>
    <cellStyle name="Millares 14 3 2" xfId="334" xr:uid="{00000000-0005-0000-0000-00000B000000}"/>
    <cellStyle name="Millares 14 3 2 10" xfId="10786" xr:uid="{00000000-0005-0000-0000-00000B000000}"/>
    <cellStyle name="Millares 14 3 2 11" xfId="11266" xr:uid="{00000000-0005-0000-0000-00000B000000}"/>
    <cellStyle name="Millares 14 3 2 12" xfId="12407" xr:uid="{FD495CD5-5159-4A3A-8C38-8EF9CF2562BC}"/>
    <cellStyle name="Millares 14 3 2 2" xfId="1530" xr:uid="{00000000-0005-0000-0000-00000B000000}"/>
    <cellStyle name="Millares 14 3 2 2 2" xfId="3454" xr:uid="{00000000-0005-0000-0000-00000B000000}"/>
    <cellStyle name="Millares 14 3 2 2 3" xfId="5406" xr:uid="{00000000-0005-0000-0000-00000B000000}"/>
    <cellStyle name="Millares 14 3 2 2 4" xfId="7336" xr:uid="{00000000-0005-0000-0000-00000B000000}"/>
    <cellStyle name="Millares 14 3 2 2 5" xfId="9346" xr:uid="{00000000-0005-0000-0000-00000B000000}"/>
    <cellStyle name="Millares 14 3 2 3" xfId="2010" xr:uid="{00000000-0005-0000-0000-00000B000000}"/>
    <cellStyle name="Millares 14 3 2 3 2" xfId="3934" xr:uid="{00000000-0005-0000-0000-00000B000000}"/>
    <cellStyle name="Millares 14 3 2 3 3" xfId="5886" xr:uid="{00000000-0005-0000-0000-00000B000000}"/>
    <cellStyle name="Millares 14 3 2 3 4" xfId="7816" xr:uid="{00000000-0005-0000-0000-00000B000000}"/>
    <cellStyle name="Millares 14 3 2 3 5" xfId="9824" xr:uid="{00000000-0005-0000-0000-00000B000000}"/>
    <cellStyle name="Millares 14 3 2 4" xfId="2492" xr:uid="{00000000-0005-0000-0000-00000B000000}"/>
    <cellStyle name="Millares 14 3 2 4 2" xfId="4413" xr:uid="{00000000-0005-0000-0000-00000B000000}"/>
    <cellStyle name="Millares 14 3 2 4 3" xfId="6369" xr:uid="{00000000-0005-0000-0000-00000B000000}"/>
    <cellStyle name="Millares 14 3 2 4 4" xfId="8295" xr:uid="{00000000-0005-0000-0000-00000B000000}"/>
    <cellStyle name="Millares 14 3 2 4 5" xfId="10301" xr:uid="{00000000-0005-0000-0000-00000B000000}"/>
    <cellStyle name="Millares 14 3 2 5" xfId="1050" xr:uid="{00000000-0005-0000-0000-00000B000000}"/>
    <cellStyle name="Millares 14 3 2 6" xfId="2974" xr:uid="{00000000-0005-0000-0000-00000B000000}"/>
    <cellStyle name="Millares 14 3 2 7" xfId="4912" xr:uid="{00000000-0005-0000-0000-00000B000000}"/>
    <cellStyle name="Millares 14 3 2 8" xfId="6853" xr:uid="{00000000-0005-0000-0000-00000B000000}"/>
    <cellStyle name="Millares 14 3 2 9" xfId="8877" xr:uid="{00000000-0005-0000-0000-00000B000000}"/>
    <cellStyle name="Millares 14 3 3" xfId="1352" xr:uid="{00000000-0005-0000-0000-00000B000000}"/>
    <cellStyle name="Millares 14 3 3 2" xfId="3276" xr:uid="{00000000-0005-0000-0000-00000B000000}"/>
    <cellStyle name="Millares 14 3 3 3" xfId="5228" xr:uid="{00000000-0005-0000-0000-00000B000000}"/>
    <cellStyle name="Millares 14 3 3 4" xfId="7158" xr:uid="{00000000-0005-0000-0000-00000B000000}"/>
    <cellStyle name="Millares 14 3 3 5" xfId="9168" xr:uid="{00000000-0005-0000-0000-00000B000000}"/>
    <cellStyle name="Millares 14 3 4" xfId="1832" xr:uid="{00000000-0005-0000-0000-00000B000000}"/>
    <cellStyle name="Millares 14 3 4 2" xfId="3756" xr:uid="{00000000-0005-0000-0000-00000B000000}"/>
    <cellStyle name="Millares 14 3 4 3" xfId="5708" xr:uid="{00000000-0005-0000-0000-00000B000000}"/>
    <cellStyle name="Millares 14 3 4 4" xfId="7638" xr:uid="{00000000-0005-0000-0000-00000B000000}"/>
    <cellStyle name="Millares 14 3 4 5" xfId="9646" xr:uid="{00000000-0005-0000-0000-00000B000000}"/>
    <cellStyle name="Millares 14 3 5" xfId="2314" xr:uid="{00000000-0005-0000-0000-00000B000000}"/>
    <cellStyle name="Millares 14 3 5 2" xfId="4235" xr:uid="{00000000-0005-0000-0000-00000B000000}"/>
    <cellStyle name="Millares 14 3 5 3" xfId="6191" xr:uid="{00000000-0005-0000-0000-00000B000000}"/>
    <cellStyle name="Millares 14 3 5 4" xfId="8117" xr:uid="{00000000-0005-0000-0000-00000B000000}"/>
    <cellStyle name="Millares 14 3 5 5" xfId="10123" xr:uid="{00000000-0005-0000-0000-00000B000000}"/>
    <cellStyle name="Millares 14 3 6" xfId="872" xr:uid="{00000000-0005-0000-0000-00000B000000}"/>
    <cellStyle name="Millares 14 3 7" xfId="2796" xr:uid="{00000000-0005-0000-0000-00000B000000}"/>
    <cellStyle name="Millares 14 3 8" xfId="4729" xr:uid="{00000000-0005-0000-0000-00000B000000}"/>
    <cellStyle name="Millares 14 3 9" xfId="6675" xr:uid="{00000000-0005-0000-0000-00000B000000}"/>
    <cellStyle name="Millares 14 4" xfId="211" xr:uid="{00000000-0005-0000-0000-00000B000000}"/>
    <cellStyle name="Millares 14 4 10" xfId="8765" xr:uid="{00000000-0005-0000-0000-00000B000000}"/>
    <cellStyle name="Millares 14 4 11" xfId="10670" xr:uid="{00000000-0005-0000-0000-00000B000000}"/>
    <cellStyle name="Millares 14 4 12" xfId="11150" xr:uid="{00000000-0005-0000-0000-00000B000000}"/>
    <cellStyle name="Millares 14 4 13" xfId="12291" xr:uid="{8B92E274-E04C-4A0F-9CFF-FFF44594F3B4}"/>
    <cellStyle name="Millares 14 4 2" xfId="396" xr:uid="{00000000-0005-0000-0000-00000B000000}"/>
    <cellStyle name="Millares 14 4 2 10" xfId="10848" xr:uid="{00000000-0005-0000-0000-00000B000000}"/>
    <cellStyle name="Millares 14 4 2 11" xfId="11328" xr:uid="{00000000-0005-0000-0000-00000B000000}"/>
    <cellStyle name="Millares 14 4 2 12" xfId="12469" xr:uid="{8DE5EC48-B118-40AD-8029-6B21DFE99995}"/>
    <cellStyle name="Millares 14 4 2 2" xfId="1592" xr:uid="{00000000-0005-0000-0000-00000B000000}"/>
    <cellStyle name="Millares 14 4 2 2 2" xfId="3516" xr:uid="{00000000-0005-0000-0000-00000B000000}"/>
    <cellStyle name="Millares 14 4 2 2 3" xfId="5468" xr:uid="{00000000-0005-0000-0000-00000B000000}"/>
    <cellStyle name="Millares 14 4 2 2 4" xfId="7398" xr:uid="{00000000-0005-0000-0000-00000B000000}"/>
    <cellStyle name="Millares 14 4 2 2 5" xfId="9408" xr:uid="{00000000-0005-0000-0000-00000B000000}"/>
    <cellStyle name="Millares 14 4 2 3" xfId="2072" xr:uid="{00000000-0005-0000-0000-00000B000000}"/>
    <cellStyle name="Millares 14 4 2 3 2" xfId="3996" xr:uid="{00000000-0005-0000-0000-00000B000000}"/>
    <cellStyle name="Millares 14 4 2 3 3" xfId="5948" xr:uid="{00000000-0005-0000-0000-00000B000000}"/>
    <cellStyle name="Millares 14 4 2 3 4" xfId="7878" xr:uid="{00000000-0005-0000-0000-00000B000000}"/>
    <cellStyle name="Millares 14 4 2 3 5" xfId="9886" xr:uid="{00000000-0005-0000-0000-00000B000000}"/>
    <cellStyle name="Millares 14 4 2 4" xfId="2554" xr:uid="{00000000-0005-0000-0000-00000B000000}"/>
    <cellStyle name="Millares 14 4 2 4 2" xfId="4475" xr:uid="{00000000-0005-0000-0000-00000B000000}"/>
    <cellStyle name="Millares 14 4 2 4 3" xfId="6431" xr:uid="{00000000-0005-0000-0000-00000B000000}"/>
    <cellStyle name="Millares 14 4 2 4 4" xfId="8357" xr:uid="{00000000-0005-0000-0000-00000B000000}"/>
    <cellStyle name="Millares 14 4 2 4 5" xfId="10363" xr:uid="{00000000-0005-0000-0000-00000B000000}"/>
    <cellStyle name="Millares 14 4 2 5" xfId="1112" xr:uid="{00000000-0005-0000-0000-00000B000000}"/>
    <cellStyle name="Millares 14 4 2 6" xfId="3036" xr:uid="{00000000-0005-0000-0000-00000B000000}"/>
    <cellStyle name="Millares 14 4 2 7" xfId="4974" xr:uid="{00000000-0005-0000-0000-00000B000000}"/>
    <cellStyle name="Millares 14 4 2 8" xfId="6915" xr:uid="{00000000-0005-0000-0000-00000B000000}"/>
    <cellStyle name="Millares 14 4 2 9" xfId="8934" xr:uid="{00000000-0005-0000-0000-00000B000000}"/>
    <cellStyle name="Millares 14 4 3" xfId="1414" xr:uid="{00000000-0005-0000-0000-00000B000000}"/>
    <cellStyle name="Millares 14 4 3 2" xfId="3338" xr:uid="{00000000-0005-0000-0000-00000B000000}"/>
    <cellStyle name="Millares 14 4 3 3" xfId="5290" xr:uid="{00000000-0005-0000-0000-00000B000000}"/>
    <cellStyle name="Millares 14 4 3 4" xfId="7220" xr:uid="{00000000-0005-0000-0000-00000B000000}"/>
    <cellStyle name="Millares 14 4 3 5" xfId="9230" xr:uid="{00000000-0005-0000-0000-00000B000000}"/>
    <cellStyle name="Millares 14 4 4" xfId="1894" xr:uid="{00000000-0005-0000-0000-00000B000000}"/>
    <cellStyle name="Millares 14 4 4 2" xfId="3818" xr:uid="{00000000-0005-0000-0000-00000B000000}"/>
    <cellStyle name="Millares 14 4 4 3" xfId="5770" xr:uid="{00000000-0005-0000-0000-00000B000000}"/>
    <cellStyle name="Millares 14 4 4 4" xfId="7700" xr:uid="{00000000-0005-0000-0000-00000B000000}"/>
    <cellStyle name="Millares 14 4 4 5" xfId="9708" xr:uid="{00000000-0005-0000-0000-00000B000000}"/>
    <cellStyle name="Millares 14 4 5" xfId="2376" xr:uid="{00000000-0005-0000-0000-00000B000000}"/>
    <cellStyle name="Millares 14 4 5 2" xfId="4297" xr:uid="{00000000-0005-0000-0000-00000B000000}"/>
    <cellStyle name="Millares 14 4 5 3" xfId="6253" xr:uid="{00000000-0005-0000-0000-00000B000000}"/>
    <cellStyle name="Millares 14 4 5 4" xfId="8179" xr:uid="{00000000-0005-0000-0000-00000B000000}"/>
    <cellStyle name="Millares 14 4 5 5" xfId="10185" xr:uid="{00000000-0005-0000-0000-00000B000000}"/>
    <cellStyle name="Millares 14 4 6" xfId="934" xr:uid="{00000000-0005-0000-0000-00000B000000}"/>
    <cellStyle name="Millares 14 4 7" xfId="2858" xr:uid="{00000000-0005-0000-0000-00000B000000}"/>
    <cellStyle name="Millares 14 4 8" xfId="4796" xr:uid="{00000000-0005-0000-0000-00000B000000}"/>
    <cellStyle name="Millares 14 4 9" xfId="6737" xr:uid="{00000000-0005-0000-0000-00000B000000}"/>
    <cellStyle name="Millares 14 5" xfId="240" xr:uid="{00000000-0005-0000-0000-00000B000000}"/>
    <cellStyle name="Millares 14 5 10" xfId="8793" xr:uid="{00000000-0005-0000-0000-00000B000000}"/>
    <cellStyle name="Millares 14 5 11" xfId="10699" xr:uid="{00000000-0005-0000-0000-00000B000000}"/>
    <cellStyle name="Millares 14 5 12" xfId="11179" xr:uid="{00000000-0005-0000-0000-00000B000000}"/>
    <cellStyle name="Millares 14 5 13" xfId="12320" xr:uid="{675C9048-3ED9-43F2-B3AB-8F719C2F3DDB}"/>
    <cellStyle name="Millares 14 5 2" xfId="425" xr:uid="{00000000-0005-0000-0000-00000B000000}"/>
    <cellStyle name="Millares 14 5 2 10" xfId="10877" xr:uid="{00000000-0005-0000-0000-00000B000000}"/>
    <cellStyle name="Millares 14 5 2 11" xfId="11357" xr:uid="{00000000-0005-0000-0000-00000B000000}"/>
    <cellStyle name="Millares 14 5 2 12" xfId="12498" xr:uid="{DE93DB82-67AC-4476-A63C-CDDA28BE15D3}"/>
    <cellStyle name="Millares 14 5 2 2" xfId="1621" xr:uid="{00000000-0005-0000-0000-00000B000000}"/>
    <cellStyle name="Millares 14 5 2 2 2" xfId="3545" xr:uid="{00000000-0005-0000-0000-00000B000000}"/>
    <cellStyle name="Millares 14 5 2 2 3" xfId="5497" xr:uid="{00000000-0005-0000-0000-00000B000000}"/>
    <cellStyle name="Millares 14 5 2 2 4" xfId="7427" xr:uid="{00000000-0005-0000-0000-00000B000000}"/>
    <cellStyle name="Millares 14 5 2 2 5" xfId="9437" xr:uid="{00000000-0005-0000-0000-00000B000000}"/>
    <cellStyle name="Millares 14 5 2 3" xfId="2101" xr:uid="{00000000-0005-0000-0000-00000B000000}"/>
    <cellStyle name="Millares 14 5 2 3 2" xfId="4025" xr:uid="{00000000-0005-0000-0000-00000B000000}"/>
    <cellStyle name="Millares 14 5 2 3 3" xfId="5977" xr:uid="{00000000-0005-0000-0000-00000B000000}"/>
    <cellStyle name="Millares 14 5 2 3 4" xfId="7907" xr:uid="{00000000-0005-0000-0000-00000B000000}"/>
    <cellStyle name="Millares 14 5 2 3 5" xfId="9915" xr:uid="{00000000-0005-0000-0000-00000B000000}"/>
    <cellStyle name="Millares 14 5 2 4" xfId="2583" xr:uid="{00000000-0005-0000-0000-00000B000000}"/>
    <cellStyle name="Millares 14 5 2 4 2" xfId="4504" xr:uid="{00000000-0005-0000-0000-00000B000000}"/>
    <cellStyle name="Millares 14 5 2 4 3" xfId="6460" xr:uid="{00000000-0005-0000-0000-00000B000000}"/>
    <cellStyle name="Millares 14 5 2 4 4" xfId="8386" xr:uid="{00000000-0005-0000-0000-00000B000000}"/>
    <cellStyle name="Millares 14 5 2 4 5" xfId="10392" xr:uid="{00000000-0005-0000-0000-00000B000000}"/>
    <cellStyle name="Millares 14 5 2 5" xfId="1141" xr:uid="{00000000-0005-0000-0000-00000B000000}"/>
    <cellStyle name="Millares 14 5 2 6" xfId="3065" xr:uid="{00000000-0005-0000-0000-00000B000000}"/>
    <cellStyle name="Millares 14 5 2 7" xfId="5003" xr:uid="{00000000-0005-0000-0000-00000B000000}"/>
    <cellStyle name="Millares 14 5 2 8" xfId="6944" xr:uid="{00000000-0005-0000-0000-00000B000000}"/>
    <cellStyle name="Millares 14 5 2 9" xfId="8963" xr:uid="{00000000-0005-0000-0000-00000B000000}"/>
    <cellStyle name="Millares 14 5 3" xfId="1443" xr:uid="{00000000-0005-0000-0000-00000B000000}"/>
    <cellStyle name="Millares 14 5 3 2" xfId="3367" xr:uid="{00000000-0005-0000-0000-00000B000000}"/>
    <cellStyle name="Millares 14 5 3 3" xfId="5319" xr:uid="{00000000-0005-0000-0000-00000B000000}"/>
    <cellStyle name="Millares 14 5 3 4" xfId="7249" xr:uid="{00000000-0005-0000-0000-00000B000000}"/>
    <cellStyle name="Millares 14 5 3 5" xfId="9259" xr:uid="{00000000-0005-0000-0000-00000B000000}"/>
    <cellStyle name="Millares 14 5 4" xfId="1923" xr:uid="{00000000-0005-0000-0000-00000B000000}"/>
    <cellStyle name="Millares 14 5 4 2" xfId="3847" xr:uid="{00000000-0005-0000-0000-00000B000000}"/>
    <cellStyle name="Millares 14 5 4 3" xfId="5799" xr:uid="{00000000-0005-0000-0000-00000B000000}"/>
    <cellStyle name="Millares 14 5 4 4" xfId="7729" xr:uid="{00000000-0005-0000-0000-00000B000000}"/>
    <cellStyle name="Millares 14 5 4 5" xfId="9737" xr:uid="{00000000-0005-0000-0000-00000B000000}"/>
    <cellStyle name="Millares 14 5 5" xfId="2405" xr:uid="{00000000-0005-0000-0000-00000B000000}"/>
    <cellStyle name="Millares 14 5 5 2" xfId="4326" xr:uid="{00000000-0005-0000-0000-00000B000000}"/>
    <cellStyle name="Millares 14 5 5 3" xfId="6282" xr:uid="{00000000-0005-0000-0000-00000B000000}"/>
    <cellStyle name="Millares 14 5 5 4" xfId="8208" xr:uid="{00000000-0005-0000-0000-00000B000000}"/>
    <cellStyle name="Millares 14 5 5 5" xfId="10214" xr:uid="{00000000-0005-0000-0000-00000B000000}"/>
    <cellStyle name="Millares 14 5 6" xfId="963" xr:uid="{00000000-0005-0000-0000-00000B000000}"/>
    <cellStyle name="Millares 14 5 7" xfId="2887" xr:uid="{00000000-0005-0000-0000-00000B000000}"/>
    <cellStyle name="Millares 14 5 8" xfId="4825" xr:uid="{00000000-0005-0000-0000-00000B000000}"/>
    <cellStyle name="Millares 14 5 9" xfId="6766" xr:uid="{00000000-0005-0000-0000-00000B000000}"/>
    <cellStyle name="Millares 14 6" xfId="283" xr:uid="{00000000-0005-0000-0000-00000B000000}"/>
    <cellStyle name="Millares 14 6 10" xfId="10735" xr:uid="{00000000-0005-0000-0000-00000B000000}"/>
    <cellStyle name="Millares 14 6 11" xfId="11215" xr:uid="{00000000-0005-0000-0000-00000B000000}"/>
    <cellStyle name="Millares 14 6 12" xfId="12356" xr:uid="{C6B04F64-5953-4CC8-A390-F9430E5DC7C9}"/>
    <cellStyle name="Millares 14 6 2" xfId="1479" xr:uid="{00000000-0005-0000-0000-00000B000000}"/>
    <cellStyle name="Millares 14 6 2 2" xfId="3403" xr:uid="{00000000-0005-0000-0000-00000B000000}"/>
    <cellStyle name="Millares 14 6 2 3" xfId="5355" xr:uid="{00000000-0005-0000-0000-00000B000000}"/>
    <cellStyle name="Millares 14 6 2 4" xfId="7285" xr:uid="{00000000-0005-0000-0000-00000B000000}"/>
    <cellStyle name="Millares 14 6 2 5" xfId="9295" xr:uid="{00000000-0005-0000-0000-00000B000000}"/>
    <cellStyle name="Millares 14 6 3" xfId="1959" xr:uid="{00000000-0005-0000-0000-00000B000000}"/>
    <cellStyle name="Millares 14 6 3 2" xfId="3883" xr:uid="{00000000-0005-0000-0000-00000B000000}"/>
    <cellStyle name="Millares 14 6 3 3" xfId="5835" xr:uid="{00000000-0005-0000-0000-00000B000000}"/>
    <cellStyle name="Millares 14 6 3 4" xfId="7765" xr:uid="{00000000-0005-0000-0000-00000B000000}"/>
    <cellStyle name="Millares 14 6 3 5" xfId="9773" xr:uid="{00000000-0005-0000-0000-00000B000000}"/>
    <cellStyle name="Millares 14 6 4" xfId="2441" xr:uid="{00000000-0005-0000-0000-00000B000000}"/>
    <cellStyle name="Millares 14 6 4 2" xfId="4362" xr:uid="{00000000-0005-0000-0000-00000B000000}"/>
    <cellStyle name="Millares 14 6 4 3" xfId="6318" xr:uid="{00000000-0005-0000-0000-00000B000000}"/>
    <cellStyle name="Millares 14 6 4 4" xfId="8244" xr:uid="{00000000-0005-0000-0000-00000B000000}"/>
    <cellStyle name="Millares 14 6 4 5" xfId="10250" xr:uid="{00000000-0005-0000-0000-00000B000000}"/>
    <cellStyle name="Millares 14 6 5" xfId="999" xr:uid="{00000000-0005-0000-0000-00000B000000}"/>
    <cellStyle name="Millares 14 6 6" xfId="2923" xr:uid="{00000000-0005-0000-0000-00000B000000}"/>
    <cellStyle name="Millares 14 6 7" xfId="4861" xr:uid="{00000000-0005-0000-0000-00000B000000}"/>
    <cellStyle name="Millares 14 6 8" xfId="6802" xr:uid="{00000000-0005-0000-0000-00000B000000}"/>
    <cellStyle name="Millares 14 6 9" xfId="8829" xr:uid="{00000000-0005-0000-0000-00000B000000}"/>
    <cellStyle name="Millares 14 7" xfId="787" xr:uid="{2A07394F-3CB5-467F-9B52-3250A219858B}"/>
    <cellStyle name="Millares 14 7 10" xfId="11014" xr:uid="{2A07394F-3CB5-467F-9B52-3250A219858B}"/>
    <cellStyle name="Millares 14 7 11" xfId="11494" xr:uid="{2A07394F-3CB5-467F-9B52-3250A219858B}"/>
    <cellStyle name="Millares 14 7 12" xfId="12638" xr:uid="{1108594D-E38D-4CFF-A4BA-21EE13B894B8}"/>
    <cellStyle name="Millares 14 7 2" xfId="1758" xr:uid="{2A07394F-3CB5-467F-9B52-3250A219858B}"/>
    <cellStyle name="Millares 14 7 2 2" xfId="3682" xr:uid="{2A07394F-3CB5-467F-9B52-3250A219858B}"/>
    <cellStyle name="Millares 14 7 2 3" xfId="5634" xr:uid="{2A07394F-3CB5-467F-9B52-3250A219858B}"/>
    <cellStyle name="Millares 14 7 2 4" xfId="7564" xr:uid="{2A07394F-3CB5-467F-9B52-3250A219858B}"/>
    <cellStyle name="Millares 14 7 2 5" xfId="9572" xr:uid="{2A07394F-3CB5-467F-9B52-3250A219858B}"/>
    <cellStyle name="Millares 14 7 3" xfId="2238" xr:uid="{2A07394F-3CB5-467F-9B52-3250A219858B}"/>
    <cellStyle name="Millares 14 7 3 2" xfId="4162" xr:uid="{2A07394F-3CB5-467F-9B52-3250A219858B}"/>
    <cellStyle name="Millares 14 7 3 3" xfId="6114" xr:uid="{2A07394F-3CB5-467F-9B52-3250A219858B}"/>
    <cellStyle name="Millares 14 7 3 4" xfId="8044" xr:uid="{2A07394F-3CB5-467F-9B52-3250A219858B}"/>
    <cellStyle name="Millares 14 7 3 5" xfId="10050" xr:uid="{2A07394F-3CB5-467F-9B52-3250A219858B}"/>
    <cellStyle name="Millares 14 7 4" xfId="2721" xr:uid="{2A07394F-3CB5-467F-9B52-3250A219858B}"/>
    <cellStyle name="Millares 14 7 4 2" xfId="4642" xr:uid="{2A07394F-3CB5-467F-9B52-3250A219858B}"/>
    <cellStyle name="Millares 14 7 4 3" xfId="6598" xr:uid="{2A07394F-3CB5-467F-9B52-3250A219858B}"/>
    <cellStyle name="Millares 14 7 4 4" xfId="8524" xr:uid="{2A07394F-3CB5-467F-9B52-3250A219858B}"/>
    <cellStyle name="Millares 14 7 4 5" xfId="10529" xr:uid="{2A07394F-3CB5-467F-9B52-3250A219858B}"/>
    <cellStyle name="Millares 14 7 5" xfId="1279" xr:uid="{2A07394F-3CB5-467F-9B52-3250A219858B}"/>
    <cellStyle name="Millares 14 7 6" xfId="3203" xr:uid="{2A07394F-3CB5-467F-9B52-3250A219858B}"/>
    <cellStyle name="Millares 14 7 7" xfId="5154" xr:uid="{2A07394F-3CB5-467F-9B52-3250A219858B}"/>
    <cellStyle name="Millares 14 7 8" xfId="7085" xr:uid="{2A07394F-3CB5-467F-9B52-3250A219858B}"/>
    <cellStyle name="Millares 14 7 9" xfId="9097" xr:uid="{2A07394F-3CB5-467F-9B52-3250A219858B}"/>
    <cellStyle name="Millares 14 8" xfId="1301" xr:uid="{00000000-0005-0000-0000-00000B000000}"/>
    <cellStyle name="Millares 14 8 2" xfId="3225" xr:uid="{00000000-0005-0000-0000-00000B000000}"/>
    <cellStyle name="Millares 14 8 3" xfId="5177" xr:uid="{00000000-0005-0000-0000-00000B000000}"/>
    <cellStyle name="Millares 14 8 4" xfId="7107" xr:uid="{00000000-0005-0000-0000-00000B000000}"/>
    <cellStyle name="Millares 14 8 5" xfId="9117" xr:uid="{00000000-0005-0000-0000-00000B000000}"/>
    <cellStyle name="Millares 14 8 6" xfId="11980" xr:uid="{00000000-0005-0000-0000-000041010000}"/>
    <cellStyle name="Millares 14 9" xfId="1781" xr:uid="{00000000-0005-0000-0000-00000B000000}"/>
    <cellStyle name="Millares 14 9 2" xfId="3705" xr:uid="{00000000-0005-0000-0000-00000B000000}"/>
    <cellStyle name="Millares 14 9 3" xfId="5657" xr:uid="{00000000-0005-0000-0000-00000B000000}"/>
    <cellStyle name="Millares 14 9 4" xfId="7587" xr:uid="{00000000-0005-0000-0000-00000B000000}"/>
    <cellStyle name="Millares 14 9 5" xfId="9595" xr:uid="{00000000-0005-0000-0000-00000B000000}"/>
    <cellStyle name="Millares 14 9 6" xfId="12716" xr:uid="{0BF5F0D5-6401-4C01-8491-004B56FBF56A}"/>
    <cellStyle name="Millares 15" xfId="29" xr:uid="{00000000-0005-0000-0000-00000C000000}"/>
    <cellStyle name="Millares 15 10" xfId="2264" xr:uid="{00000000-0005-0000-0000-00000C000000}"/>
    <cellStyle name="Millares 15 10 2" xfId="4185" xr:uid="{00000000-0005-0000-0000-00000C000000}"/>
    <cellStyle name="Millares 15 10 3" xfId="6141" xr:uid="{00000000-0005-0000-0000-00000C000000}"/>
    <cellStyle name="Millares 15 10 4" xfId="8067" xr:uid="{00000000-0005-0000-0000-00000C000000}"/>
    <cellStyle name="Millares 15 10 5" xfId="10073" xr:uid="{00000000-0005-0000-0000-00000C000000}"/>
    <cellStyle name="Millares 15 11" xfId="822" xr:uid="{00000000-0005-0000-0000-00000C000000}"/>
    <cellStyle name="Millares 15 12" xfId="2746" xr:uid="{00000000-0005-0000-0000-00000C000000}"/>
    <cellStyle name="Millares 15 13" xfId="4675" xr:uid="{00000000-0005-0000-0000-00000C000000}"/>
    <cellStyle name="Millares 15 14" xfId="6624" xr:uid="{00000000-0005-0000-0000-00000C000000}"/>
    <cellStyle name="Millares 15 15" xfId="8604" xr:uid="{985B8BE7-8808-42B5-8A44-79B93689998E}"/>
    <cellStyle name="Millares 15 16" xfId="8598" xr:uid="{00000000-0005-0000-0000-00000C000000}"/>
    <cellStyle name="Millares 15 17" xfId="10558" xr:uid="{00000000-0005-0000-0000-00000C000000}"/>
    <cellStyle name="Millares 15 18" xfId="11038" xr:uid="{00000000-0005-0000-0000-00000C000000}"/>
    <cellStyle name="Millares 15 19" xfId="12179" xr:uid="{08C65EA1-5A9E-4459-833A-92455A789D3F}"/>
    <cellStyle name="Millares 15 2" xfId="87" xr:uid="{00000000-0005-0000-0000-00000C000000}"/>
    <cellStyle name="Millares 15 2 10" xfId="4687" xr:uid="{208237B8-0E94-49C5-9002-976AD5E59E56}"/>
    <cellStyle name="Millares 15 2 11" xfId="6652" xr:uid="{00000000-0005-0000-0000-00000C000000}"/>
    <cellStyle name="Millares 15 2 12" xfId="7013" xr:uid="{208237B8-0E94-49C5-9002-976AD5E59E56}"/>
    <cellStyle name="Millares 15 2 13" xfId="8647" xr:uid="{208237B8-0E94-49C5-9002-976AD5E59E56}"/>
    <cellStyle name="Millares 15 2 14" xfId="8687" xr:uid="{00000000-0005-0000-0000-00000C000000}"/>
    <cellStyle name="Millares 15 2 15" xfId="10585" xr:uid="{00000000-0005-0000-0000-00000C000000}"/>
    <cellStyle name="Millares 15 2 16" xfId="11065" xr:uid="{00000000-0005-0000-0000-00000C000000}"/>
    <cellStyle name="Millares 15 2 17" xfId="12206" xr:uid="{AF233C50-8D1E-46E0-AC9B-3560B7809D48}"/>
    <cellStyle name="Millares 15 2 2" xfId="145" xr:uid="{00000000-0005-0000-0000-00000C000000}"/>
    <cellStyle name="Millares 15 2 2 10" xfId="8734" xr:uid="{00000000-0005-0000-0000-00000C000000}"/>
    <cellStyle name="Millares 15 2 2 11" xfId="10637" xr:uid="{00000000-0005-0000-0000-00000C000000}"/>
    <cellStyle name="Millares 15 2 2 12" xfId="11117" xr:uid="{00000000-0005-0000-0000-00000C000000}"/>
    <cellStyle name="Millares 15 2 2 13" xfId="12258" xr:uid="{10A6DE8F-F63D-4C6F-9DBC-3713F3F87B01}"/>
    <cellStyle name="Millares 15 2 2 2" xfId="363" xr:uid="{00000000-0005-0000-0000-00000C000000}"/>
    <cellStyle name="Millares 15 2 2 2 10" xfId="10815" xr:uid="{00000000-0005-0000-0000-00000C000000}"/>
    <cellStyle name="Millares 15 2 2 2 11" xfId="11295" xr:uid="{00000000-0005-0000-0000-00000C000000}"/>
    <cellStyle name="Millares 15 2 2 2 12" xfId="12436" xr:uid="{2B5193DE-C7F7-4C2E-8A83-67C8FE9C574B}"/>
    <cellStyle name="Millares 15 2 2 2 2" xfId="1559" xr:uid="{00000000-0005-0000-0000-00000C000000}"/>
    <cellStyle name="Millares 15 2 2 2 2 2" xfId="3483" xr:uid="{00000000-0005-0000-0000-00000C000000}"/>
    <cellStyle name="Millares 15 2 2 2 2 3" xfId="5435" xr:uid="{00000000-0005-0000-0000-00000C000000}"/>
    <cellStyle name="Millares 15 2 2 2 2 4" xfId="7365" xr:uid="{00000000-0005-0000-0000-00000C000000}"/>
    <cellStyle name="Millares 15 2 2 2 2 5" xfId="9375" xr:uid="{00000000-0005-0000-0000-00000C000000}"/>
    <cellStyle name="Millares 15 2 2 2 3" xfId="2039" xr:uid="{00000000-0005-0000-0000-00000C000000}"/>
    <cellStyle name="Millares 15 2 2 2 3 2" xfId="3963" xr:uid="{00000000-0005-0000-0000-00000C000000}"/>
    <cellStyle name="Millares 15 2 2 2 3 3" xfId="5915" xr:uid="{00000000-0005-0000-0000-00000C000000}"/>
    <cellStyle name="Millares 15 2 2 2 3 4" xfId="7845" xr:uid="{00000000-0005-0000-0000-00000C000000}"/>
    <cellStyle name="Millares 15 2 2 2 3 5" xfId="9853" xr:uid="{00000000-0005-0000-0000-00000C000000}"/>
    <cellStyle name="Millares 15 2 2 2 4" xfId="2521" xr:uid="{00000000-0005-0000-0000-00000C000000}"/>
    <cellStyle name="Millares 15 2 2 2 4 2" xfId="4442" xr:uid="{00000000-0005-0000-0000-00000C000000}"/>
    <cellStyle name="Millares 15 2 2 2 4 3" xfId="6398" xr:uid="{00000000-0005-0000-0000-00000C000000}"/>
    <cellStyle name="Millares 15 2 2 2 4 4" xfId="8324" xr:uid="{00000000-0005-0000-0000-00000C000000}"/>
    <cellStyle name="Millares 15 2 2 2 4 5" xfId="10330" xr:uid="{00000000-0005-0000-0000-00000C000000}"/>
    <cellStyle name="Millares 15 2 2 2 5" xfId="1079" xr:uid="{00000000-0005-0000-0000-00000C000000}"/>
    <cellStyle name="Millares 15 2 2 2 6" xfId="3003" xr:uid="{00000000-0005-0000-0000-00000C000000}"/>
    <cellStyle name="Millares 15 2 2 2 7" xfId="4941" xr:uid="{00000000-0005-0000-0000-00000C000000}"/>
    <cellStyle name="Millares 15 2 2 2 8" xfId="6882" xr:uid="{00000000-0005-0000-0000-00000C000000}"/>
    <cellStyle name="Millares 15 2 2 2 9" xfId="8903" xr:uid="{00000000-0005-0000-0000-00000C000000}"/>
    <cellStyle name="Millares 15 2 2 3" xfId="1381" xr:uid="{00000000-0005-0000-0000-00000C000000}"/>
    <cellStyle name="Millares 15 2 2 3 2" xfId="3305" xr:uid="{00000000-0005-0000-0000-00000C000000}"/>
    <cellStyle name="Millares 15 2 2 3 3" xfId="5257" xr:uid="{00000000-0005-0000-0000-00000C000000}"/>
    <cellStyle name="Millares 15 2 2 3 4" xfId="7187" xr:uid="{00000000-0005-0000-0000-00000C000000}"/>
    <cellStyle name="Millares 15 2 2 3 5" xfId="9197" xr:uid="{00000000-0005-0000-0000-00000C000000}"/>
    <cellStyle name="Millares 15 2 2 4" xfId="1861" xr:uid="{00000000-0005-0000-0000-00000C000000}"/>
    <cellStyle name="Millares 15 2 2 4 2" xfId="3785" xr:uid="{00000000-0005-0000-0000-00000C000000}"/>
    <cellStyle name="Millares 15 2 2 4 3" xfId="5737" xr:uid="{00000000-0005-0000-0000-00000C000000}"/>
    <cellStyle name="Millares 15 2 2 4 4" xfId="7667" xr:uid="{00000000-0005-0000-0000-00000C000000}"/>
    <cellStyle name="Millares 15 2 2 4 5" xfId="9675" xr:uid="{00000000-0005-0000-0000-00000C000000}"/>
    <cellStyle name="Millares 15 2 2 5" xfId="2343" xr:uid="{00000000-0005-0000-0000-00000C000000}"/>
    <cellStyle name="Millares 15 2 2 5 2" xfId="4264" xr:uid="{00000000-0005-0000-0000-00000C000000}"/>
    <cellStyle name="Millares 15 2 2 5 3" xfId="6220" xr:uid="{00000000-0005-0000-0000-00000C000000}"/>
    <cellStyle name="Millares 15 2 2 5 4" xfId="8146" xr:uid="{00000000-0005-0000-0000-00000C000000}"/>
    <cellStyle name="Millares 15 2 2 5 5" xfId="10152" xr:uid="{00000000-0005-0000-0000-00000C000000}"/>
    <cellStyle name="Millares 15 2 2 6" xfId="901" xr:uid="{00000000-0005-0000-0000-00000C000000}"/>
    <cellStyle name="Millares 15 2 2 7" xfId="2825" xr:uid="{00000000-0005-0000-0000-00000C000000}"/>
    <cellStyle name="Millares 15 2 2 8" xfId="4758" xr:uid="{00000000-0005-0000-0000-00000C000000}"/>
    <cellStyle name="Millares 15 2 2 9" xfId="6704" xr:uid="{00000000-0005-0000-0000-00000C000000}"/>
    <cellStyle name="Millares 15 2 3" xfId="311" xr:uid="{00000000-0005-0000-0000-00000C000000}"/>
    <cellStyle name="Millares 15 2 3 10" xfId="10763" xr:uid="{00000000-0005-0000-0000-00000C000000}"/>
    <cellStyle name="Millares 15 2 3 11" xfId="11243" xr:uid="{00000000-0005-0000-0000-00000C000000}"/>
    <cellStyle name="Millares 15 2 3 12" xfId="12384" xr:uid="{5283DDBD-EDE1-4F92-9650-63E67F84D43A}"/>
    <cellStyle name="Millares 15 2 3 2" xfId="1507" xr:uid="{00000000-0005-0000-0000-00000C000000}"/>
    <cellStyle name="Millares 15 2 3 2 2" xfId="3431" xr:uid="{00000000-0005-0000-0000-00000C000000}"/>
    <cellStyle name="Millares 15 2 3 2 3" xfId="5383" xr:uid="{00000000-0005-0000-0000-00000C000000}"/>
    <cellStyle name="Millares 15 2 3 2 4" xfId="7313" xr:uid="{00000000-0005-0000-0000-00000C000000}"/>
    <cellStyle name="Millares 15 2 3 2 5" xfId="9323" xr:uid="{00000000-0005-0000-0000-00000C000000}"/>
    <cellStyle name="Millares 15 2 3 3" xfId="1987" xr:uid="{00000000-0005-0000-0000-00000C000000}"/>
    <cellStyle name="Millares 15 2 3 3 2" xfId="3911" xr:uid="{00000000-0005-0000-0000-00000C000000}"/>
    <cellStyle name="Millares 15 2 3 3 3" xfId="5863" xr:uid="{00000000-0005-0000-0000-00000C000000}"/>
    <cellStyle name="Millares 15 2 3 3 4" xfId="7793" xr:uid="{00000000-0005-0000-0000-00000C000000}"/>
    <cellStyle name="Millares 15 2 3 3 5" xfId="9801" xr:uid="{00000000-0005-0000-0000-00000C000000}"/>
    <cellStyle name="Millares 15 2 3 4" xfId="2469" xr:uid="{00000000-0005-0000-0000-00000C000000}"/>
    <cellStyle name="Millares 15 2 3 4 2" xfId="4390" xr:uid="{00000000-0005-0000-0000-00000C000000}"/>
    <cellStyle name="Millares 15 2 3 4 3" xfId="6346" xr:uid="{00000000-0005-0000-0000-00000C000000}"/>
    <cellStyle name="Millares 15 2 3 4 4" xfId="8272" xr:uid="{00000000-0005-0000-0000-00000C000000}"/>
    <cellStyle name="Millares 15 2 3 4 5" xfId="10278" xr:uid="{00000000-0005-0000-0000-00000C000000}"/>
    <cellStyle name="Millares 15 2 3 5" xfId="1027" xr:uid="{00000000-0005-0000-0000-00000C000000}"/>
    <cellStyle name="Millares 15 2 3 6" xfId="2951" xr:uid="{00000000-0005-0000-0000-00000C000000}"/>
    <cellStyle name="Millares 15 2 3 7" xfId="4889" xr:uid="{00000000-0005-0000-0000-00000C000000}"/>
    <cellStyle name="Millares 15 2 3 8" xfId="6830" xr:uid="{00000000-0005-0000-0000-00000C000000}"/>
    <cellStyle name="Millares 15 2 3 9" xfId="8855" xr:uid="{00000000-0005-0000-0000-00000C000000}"/>
    <cellStyle name="Millares 15 2 4" xfId="1329" xr:uid="{00000000-0005-0000-0000-00000C000000}"/>
    <cellStyle name="Millares 15 2 4 2" xfId="3253" xr:uid="{00000000-0005-0000-0000-00000C000000}"/>
    <cellStyle name="Millares 15 2 4 3" xfId="5205" xr:uid="{00000000-0005-0000-0000-00000C000000}"/>
    <cellStyle name="Millares 15 2 4 4" xfId="7135" xr:uid="{00000000-0005-0000-0000-00000C000000}"/>
    <cellStyle name="Millares 15 2 4 5" xfId="9145" xr:uid="{00000000-0005-0000-0000-00000C000000}"/>
    <cellStyle name="Millares 15 2 4 6" xfId="12752" xr:uid="{A0378B73-15A8-4F6E-9A7C-B5B0112A4615}"/>
    <cellStyle name="Millares 15 2 5" xfId="1809" xr:uid="{00000000-0005-0000-0000-00000C000000}"/>
    <cellStyle name="Millares 15 2 5 2" xfId="3733" xr:uid="{00000000-0005-0000-0000-00000C000000}"/>
    <cellStyle name="Millares 15 2 5 3" xfId="5685" xr:uid="{00000000-0005-0000-0000-00000C000000}"/>
    <cellStyle name="Millares 15 2 5 4" xfId="7615" xr:uid="{00000000-0005-0000-0000-00000C000000}"/>
    <cellStyle name="Millares 15 2 5 5" xfId="9623" xr:uid="{00000000-0005-0000-0000-00000C000000}"/>
    <cellStyle name="Millares 15 2 6" xfId="2291" xr:uid="{00000000-0005-0000-0000-00000C000000}"/>
    <cellStyle name="Millares 15 2 6 2" xfId="4212" xr:uid="{00000000-0005-0000-0000-00000C000000}"/>
    <cellStyle name="Millares 15 2 6 3" xfId="6168" xr:uid="{00000000-0005-0000-0000-00000C000000}"/>
    <cellStyle name="Millares 15 2 6 4" xfId="8094" xr:uid="{00000000-0005-0000-0000-00000C000000}"/>
    <cellStyle name="Millares 15 2 6 5" xfId="10100" xr:uid="{00000000-0005-0000-0000-00000C000000}"/>
    <cellStyle name="Millares 15 2 7" xfId="849" xr:uid="{00000000-0005-0000-0000-00000C000000}"/>
    <cellStyle name="Millares 15 2 8" xfId="2773" xr:uid="{00000000-0005-0000-0000-00000C000000}"/>
    <cellStyle name="Millares 15 2 9" xfId="4706" xr:uid="{00000000-0005-0000-0000-00000C000000}"/>
    <cellStyle name="Millares 15 3" xfId="117" xr:uid="{00000000-0005-0000-0000-00000C000000}"/>
    <cellStyle name="Millares 15 3 10" xfId="8710" xr:uid="{00000000-0005-0000-0000-00000C000000}"/>
    <cellStyle name="Millares 15 3 11" xfId="10609" xr:uid="{00000000-0005-0000-0000-00000C000000}"/>
    <cellStyle name="Millares 15 3 12" xfId="11089" xr:uid="{00000000-0005-0000-0000-00000C000000}"/>
    <cellStyle name="Millares 15 3 13" xfId="12230" xr:uid="{AA842C7C-AA34-4D69-890B-42EFFA34B609}"/>
    <cellStyle name="Millares 15 3 2" xfId="335" xr:uid="{00000000-0005-0000-0000-00000C000000}"/>
    <cellStyle name="Millares 15 3 2 10" xfId="10787" xr:uid="{00000000-0005-0000-0000-00000C000000}"/>
    <cellStyle name="Millares 15 3 2 11" xfId="11267" xr:uid="{00000000-0005-0000-0000-00000C000000}"/>
    <cellStyle name="Millares 15 3 2 12" xfId="12408" xr:uid="{A07AF853-2954-4C53-982D-427C1508D60F}"/>
    <cellStyle name="Millares 15 3 2 2" xfId="1531" xr:uid="{00000000-0005-0000-0000-00000C000000}"/>
    <cellStyle name="Millares 15 3 2 2 2" xfId="3455" xr:uid="{00000000-0005-0000-0000-00000C000000}"/>
    <cellStyle name="Millares 15 3 2 2 3" xfId="5407" xr:uid="{00000000-0005-0000-0000-00000C000000}"/>
    <cellStyle name="Millares 15 3 2 2 4" xfId="7337" xr:uid="{00000000-0005-0000-0000-00000C000000}"/>
    <cellStyle name="Millares 15 3 2 2 5" xfId="9347" xr:uid="{00000000-0005-0000-0000-00000C000000}"/>
    <cellStyle name="Millares 15 3 2 3" xfId="2011" xr:uid="{00000000-0005-0000-0000-00000C000000}"/>
    <cellStyle name="Millares 15 3 2 3 2" xfId="3935" xr:uid="{00000000-0005-0000-0000-00000C000000}"/>
    <cellStyle name="Millares 15 3 2 3 3" xfId="5887" xr:uid="{00000000-0005-0000-0000-00000C000000}"/>
    <cellStyle name="Millares 15 3 2 3 4" xfId="7817" xr:uid="{00000000-0005-0000-0000-00000C000000}"/>
    <cellStyle name="Millares 15 3 2 3 5" xfId="9825" xr:uid="{00000000-0005-0000-0000-00000C000000}"/>
    <cellStyle name="Millares 15 3 2 4" xfId="2493" xr:uid="{00000000-0005-0000-0000-00000C000000}"/>
    <cellStyle name="Millares 15 3 2 4 2" xfId="4414" xr:uid="{00000000-0005-0000-0000-00000C000000}"/>
    <cellStyle name="Millares 15 3 2 4 3" xfId="6370" xr:uid="{00000000-0005-0000-0000-00000C000000}"/>
    <cellStyle name="Millares 15 3 2 4 4" xfId="8296" xr:uid="{00000000-0005-0000-0000-00000C000000}"/>
    <cellStyle name="Millares 15 3 2 4 5" xfId="10302" xr:uid="{00000000-0005-0000-0000-00000C000000}"/>
    <cellStyle name="Millares 15 3 2 5" xfId="1051" xr:uid="{00000000-0005-0000-0000-00000C000000}"/>
    <cellStyle name="Millares 15 3 2 6" xfId="2975" xr:uid="{00000000-0005-0000-0000-00000C000000}"/>
    <cellStyle name="Millares 15 3 2 7" xfId="4913" xr:uid="{00000000-0005-0000-0000-00000C000000}"/>
    <cellStyle name="Millares 15 3 2 8" xfId="6854" xr:uid="{00000000-0005-0000-0000-00000C000000}"/>
    <cellStyle name="Millares 15 3 2 9" xfId="8878" xr:uid="{00000000-0005-0000-0000-00000C000000}"/>
    <cellStyle name="Millares 15 3 3" xfId="1353" xr:uid="{00000000-0005-0000-0000-00000C000000}"/>
    <cellStyle name="Millares 15 3 3 2" xfId="3277" xr:uid="{00000000-0005-0000-0000-00000C000000}"/>
    <cellStyle name="Millares 15 3 3 3" xfId="5229" xr:uid="{00000000-0005-0000-0000-00000C000000}"/>
    <cellStyle name="Millares 15 3 3 4" xfId="7159" xr:uid="{00000000-0005-0000-0000-00000C000000}"/>
    <cellStyle name="Millares 15 3 3 5" xfId="9169" xr:uid="{00000000-0005-0000-0000-00000C000000}"/>
    <cellStyle name="Millares 15 3 4" xfId="1833" xr:uid="{00000000-0005-0000-0000-00000C000000}"/>
    <cellStyle name="Millares 15 3 4 2" xfId="3757" xr:uid="{00000000-0005-0000-0000-00000C000000}"/>
    <cellStyle name="Millares 15 3 4 3" xfId="5709" xr:uid="{00000000-0005-0000-0000-00000C000000}"/>
    <cellStyle name="Millares 15 3 4 4" xfId="7639" xr:uid="{00000000-0005-0000-0000-00000C000000}"/>
    <cellStyle name="Millares 15 3 4 5" xfId="9647" xr:uid="{00000000-0005-0000-0000-00000C000000}"/>
    <cellStyle name="Millares 15 3 5" xfId="2315" xr:uid="{00000000-0005-0000-0000-00000C000000}"/>
    <cellStyle name="Millares 15 3 5 2" xfId="4236" xr:uid="{00000000-0005-0000-0000-00000C000000}"/>
    <cellStyle name="Millares 15 3 5 3" xfId="6192" xr:uid="{00000000-0005-0000-0000-00000C000000}"/>
    <cellStyle name="Millares 15 3 5 4" xfId="8118" xr:uid="{00000000-0005-0000-0000-00000C000000}"/>
    <cellStyle name="Millares 15 3 5 5" xfId="10124" xr:uid="{00000000-0005-0000-0000-00000C000000}"/>
    <cellStyle name="Millares 15 3 6" xfId="873" xr:uid="{00000000-0005-0000-0000-00000C000000}"/>
    <cellStyle name="Millares 15 3 7" xfId="2797" xr:uid="{00000000-0005-0000-0000-00000C000000}"/>
    <cellStyle name="Millares 15 3 8" xfId="4730" xr:uid="{00000000-0005-0000-0000-00000C000000}"/>
    <cellStyle name="Millares 15 3 9" xfId="6676" xr:uid="{00000000-0005-0000-0000-00000C000000}"/>
    <cellStyle name="Millares 15 4" xfId="212" xr:uid="{00000000-0005-0000-0000-00000C000000}"/>
    <cellStyle name="Millares 15 4 10" xfId="8766" xr:uid="{00000000-0005-0000-0000-00000C000000}"/>
    <cellStyle name="Millares 15 4 11" xfId="10671" xr:uid="{00000000-0005-0000-0000-00000C000000}"/>
    <cellStyle name="Millares 15 4 12" xfId="11151" xr:uid="{00000000-0005-0000-0000-00000C000000}"/>
    <cellStyle name="Millares 15 4 13" xfId="12292" xr:uid="{231515A1-5A4E-440C-B679-F42EF5876521}"/>
    <cellStyle name="Millares 15 4 2" xfId="397" xr:uid="{00000000-0005-0000-0000-00000C000000}"/>
    <cellStyle name="Millares 15 4 2 10" xfId="10849" xr:uid="{00000000-0005-0000-0000-00000C000000}"/>
    <cellStyle name="Millares 15 4 2 11" xfId="11329" xr:uid="{00000000-0005-0000-0000-00000C000000}"/>
    <cellStyle name="Millares 15 4 2 12" xfId="12470" xr:uid="{F1A486DA-B0DF-4C88-96FB-3F8A0B2B8C3B}"/>
    <cellStyle name="Millares 15 4 2 2" xfId="1593" xr:uid="{00000000-0005-0000-0000-00000C000000}"/>
    <cellStyle name="Millares 15 4 2 2 2" xfId="3517" xr:uid="{00000000-0005-0000-0000-00000C000000}"/>
    <cellStyle name="Millares 15 4 2 2 3" xfId="5469" xr:uid="{00000000-0005-0000-0000-00000C000000}"/>
    <cellStyle name="Millares 15 4 2 2 4" xfId="7399" xr:uid="{00000000-0005-0000-0000-00000C000000}"/>
    <cellStyle name="Millares 15 4 2 2 5" xfId="9409" xr:uid="{00000000-0005-0000-0000-00000C000000}"/>
    <cellStyle name="Millares 15 4 2 3" xfId="2073" xr:uid="{00000000-0005-0000-0000-00000C000000}"/>
    <cellStyle name="Millares 15 4 2 3 2" xfId="3997" xr:uid="{00000000-0005-0000-0000-00000C000000}"/>
    <cellStyle name="Millares 15 4 2 3 3" xfId="5949" xr:uid="{00000000-0005-0000-0000-00000C000000}"/>
    <cellStyle name="Millares 15 4 2 3 4" xfId="7879" xr:uid="{00000000-0005-0000-0000-00000C000000}"/>
    <cellStyle name="Millares 15 4 2 3 5" xfId="9887" xr:uid="{00000000-0005-0000-0000-00000C000000}"/>
    <cellStyle name="Millares 15 4 2 4" xfId="2555" xr:uid="{00000000-0005-0000-0000-00000C000000}"/>
    <cellStyle name="Millares 15 4 2 4 2" xfId="4476" xr:uid="{00000000-0005-0000-0000-00000C000000}"/>
    <cellStyle name="Millares 15 4 2 4 3" xfId="6432" xr:uid="{00000000-0005-0000-0000-00000C000000}"/>
    <cellStyle name="Millares 15 4 2 4 4" xfId="8358" xr:uid="{00000000-0005-0000-0000-00000C000000}"/>
    <cellStyle name="Millares 15 4 2 4 5" xfId="10364" xr:uid="{00000000-0005-0000-0000-00000C000000}"/>
    <cellStyle name="Millares 15 4 2 5" xfId="1113" xr:uid="{00000000-0005-0000-0000-00000C000000}"/>
    <cellStyle name="Millares 15 4 2 6" xfId="3037" xr:uid="{00000000-0005-0000-0000-00000C000000}"/>
    <cellStyle name="Millares 15 4 2 7" xfId="4975" xr:uid="{00000000-0005-0000-0000-00000C000000}"/>
    <cellStyle name="Millares 15 4 2 8" xfId="6916" xr:uid="{00000000-0005-0000-0000-00000C000000}"/>
    <cellStyle name="Millares 15 4 2 9" xfId="8935" xr:uid="{00000000-0005-0000-0000-00000C000000}"/>
    <cellStyle name="Millares 15 4 3" xfId="1415" xr:uid="{00000000-0005-0000-0000-00000C000000}"/>
    <cellStyle name="Millares 15 4 3 2" xfId="3339" xr:uid="{00000000-0005-0000-0000-00000C000000}"/>
    <cellStyle name="Millares 15 4 3 3" xfId="5291" xr:uid="{00000000-0005-0000-0000-00000C000000}"/>
    <cellStyle name="Millares 15 4 3 4" xfId="7221" xr:uid="{00000000-0005-0000-0000-00000C000000}"/>
    <cellStyle name="Millares 15 4 3 5" xfId="9231" xr:uid="{00000000-0005-0000-0000-00000C000000}"/>
    <cellStyle name="Millares 15 4 4" xfId="1895" xr:uid="{00000000-0005-0000-0000-00000C000000}"/>
    <cellStyle name="Millares 15 4 4 2" xfId="3819" xr:uid="{00000000-0005-0000-0000-00000C000000}"/>
    <cellStyle name="Millares 15 4 4 3" xfId="5771" xr:uid="{00000000-0005-0000-0000-00000C000000}"/>
    <cellStyle name="Millares 15 4 4 4" xfId="7701" xr:uid="{00000000-0005-0000-0000-00000C000000}"/>
    <cellStyle name="Millares 15 4 4 5" xfId="9709" xr:uid="{00000000-0005-0000-0000-00000C000000}"/>
    <cellStyle name="Millares 15 4 5" xfId="2377" xr:uid="{00000000-0005-0000-0000-00000C000000}"/>
    <cellStyle name="Millares 15 4 5 2" xfId="4298" xr:uid="{00000000-0005-0000-0000-00000C000000}"/>
    <cellStyle name="Millares 15 4 5 3" xfId="6254" xr:uid="{00000000-0005-0000-0000-00000C000000}"/>
    <cellStyle name="Millares 15 4 5 4" xfId="8180" xr:uid="{00000000-0005-0000-0000-00000C000000}"/>
    <cellStyle name="Millares 15 4 5 5" xfId="10186" xr:uid="{00000000-0005-0000-0000-00000C000000}"/>
    <cellStyle name="Millares 15 4 6" xfId="935" xr:uid="{00000000-0005-0000-0000-00000C000000}"/>
    <cellStyle name="Millares 15 4 7" xfId="2859" xr:uid="{00000000-0005-0000-0000-00000C000000}"/>
    <cellStyle name="Millares 15 4 8" xfId="4797" xr:uid="{00000000-0005-0000-0000-00000C000000}"/>
    <cellStyle name="Millares 15 4 9" xfId="6738" xr:uid="{00000000-0005-0000-0000-00000C000000}"/>
    <cellStyle name="Millares 15 5" xfId="241" xr:uid="{00000000-0005-0000-0000-00000C000000}"/>
    <cellStyle name="Millares 15 5 10" xfId="8794" xr:uid="{00000000-0005-0000-0000-00000C000000}"/>
    <cellStyle name="Millares 15 5 11" xfId="10700" xr:uid="{00000000-0005-0000-0000-00000C000000}"/>
    <cellStyle name="Millares 15 5 12" xfId="11180" xr:uid="{00000000-0005-0000-0000-00000C000000}"/>
    <cellStyle name="Millares 15 5 13" xfId="12321" xr:uid="{1038892B-4760-42B3-9DCF-214E4258EAD0}"/>
    <cellStyle name="Millares 15 5 2" xfId="426" xr:uid="{00000000-0005-0000-0000-00000C000000}"/>
    <cellStyle name="Millares 15 5 2 10" xfId="10878" xr:uid="{00000000-0005-0000-0000-00000C000000}"/>
    <cellStyle name="Millares 15 5 2 11" xfId="11358" xr:uid="{00000000-0005-0000-0000-00000C000000}"/>
    <cellStyle name="Millares 15 5 2 12" xfId="12499" xr:uid="{8EBA1143-3737-4604-B410-8E3497DABDDE}"/>
    <cellStyle name="Millares 15 5 2 2" xfId="1622" xr:uid="{00000000-0005-0000-0000-00000C000000}"/>
    <cellStyle name="Millares 15 5 2 2 2" xfId="3546" xr:uid="{00000000-0005-0000-0000-00000C000000}"/>
    <cellStyle name="Millares 15 5 2 2 3" xfId="5498" xr:uid="{00000000-0005-0000-0000-00000C000000}"/>
    <cellStyle name="Millares 15 5 2 2 4" xfId="7428" xr:uid="{00000000-0005-0000-0000-00000C000000}"/>
    <cellStyle name="Millares 15 5 2 2 5" xfId="9438" xr:uid="{00000000-0005-0000-0000-00000C000000}"/>
    <cellStyle name="Millares 15 5 2 3" xfId="2102" xr:uid="{00000000-0005-0000-0000-00000C000000}"/>
    <cellStyle name="Millares 15 5 2 3 2" xfId="4026" xr:uid="{00000000-0005-0000-0000-00000C000000}"/>
    <cellStyle name="Millares 15 5 2 3 3" xfId="5978" xr:uid="{00000000-0005-0000-0000-00000C000000}"/>
    <cellStyle name="Millares 15 5 2 3 4" xfId="7908" xr:uid="{00000000-0005-0000-0000-00000C000000}"/>
    <cellStyle name="Millares 15 5 2 3 5" xfId="9916" xr:uid="{00000000-0005-0000-0000-00000C000000}"/>
    <cellStyle name="Millares 15 5 2 4" xfId="2584" xr:uid="{00000000-0005-0000-0000-00000C000000}"/>
    <cellStyle name="Millares 15 5 2 4 2" xfId="4505" xr:uid="{00000000-0005-0000-0000-00000C000000}"/>
    <cellStyle name="Millares 15 5 2 4 3" xfId="6461" xr:uid="{00000000-0005-0000-0000-00000C000000}"/>
    <cellStyle name="Millares 15 5 2 4 4" xfId="8387" xr:uid="{00000000-0005-0000-0000-00000C000000}"/>
    <cellStyle name="Millares 15 5 2 4 5" xfId="10393" xr:uid="{00000000-0005-0000-0000-00000C000000}"/>
    <cellStyle name="Millares 15 5 2 5" xfId="1142" xr:uid="{00000000-0005-0000-0000-00000C000000}"/>
    <cellStyle name="Millares 15 5 2 6" xfId="3066" xr:uid="{00000000-0005-0000-0000-00000C000000}"/>
    <cellStyle name="Millares 15 5 2 7" xfId="5004" xr:uid="{00000000-0005-0000-0000-00000C000000}"/>
    <cellStyle name="Millares 15 5 2 8" xfId="6945" xr:uid="{00000000-0005-0000-0000-00000C000000}"/>
    <cellStyle name="Millares 15 5 2 9" xfId="8964" xr:uid="{00000000-0005-0000-0000-00000C000000}"/>
    <cellStyle name="Millares 15 5 3" xfId="1444" xr:uid="{00000000-0005-0000-0000-00000C000000}"/>
    <cellStyle name="Millares 15 5 3 2" xfId="3368" xr:uid="{00000000-0005-0000-0000-00000C000000}"/>
    <cellStyle name="Millares 15 5 3 3" xfId="5320" xr:uid="{00000000-0005-0000-0000-00000C000000}"/>
    <cellStyle name="Millares 15 5 3 4" xfId="7250" xr:uid="{00000000-0005-0000-0000-00000C000000}"/>
    <cellStyle name="Millares 15 5 3 5" xfId="9260" xr:uid="{00000000-0005-0000-0000-00000C000000}"/>
    <cellStyle name="Millares 15 5 4" xfId="1924" xr:uid="{00000000-0005-0000-0000-00000C000000}"/>
    <cellStyle name="Millares 15 5 4 2" xfId="3848" xr:uid="{00000000-0005-0000-0000-00000C000000}"/>
    <cellStyle name="Millares 15 5 4 3" xfId="5800" xr:uid="{00000000-0005-0000-0000-00000C000000}"/>
    <cellStyle name="Millares 15 5 4 4" xfId="7730" xr:uid="{00000000-0005-0000-0000-00000C000000}"/>
    <cellStyle name="Millares 15 5 4 5" xfId="9738" xr:uid="{00000000-0005-0000-0000-00000C000000}"/>
    <cellStyle name="Millares 15 5 5" xfId="2406" xr:uid="{00000000-0005-0000-0000-00000C000000}"/>
    <cellStyle name="Millares 15 5 5 2" xfId="4327" xr:uid="{00000000-0005-0000-0000-00000C000000}"/>
    <cellStyle name="Millares 15 5 5 3" xfId="6283" xr:uid="{00000000-0005-0000-0000-00000C000000}"/>
    <cellStyle name="Millares 15 5 5 4" xfId="8209" xr:uid="{00000000-0005-0000-0000-00000C000000}"/>
    <cellStyle name="Millares 15 5 5 5" xfId="10215" xr:uid="{00000000-0005-0000-0000-00000C000000}"/>
    <cellStyle name="Millares 15 5 6" xfId="964" xr:uid="{00000000-0005-0000-0000-00000C000000}"/>
    <cellStyle name="Millares 15 5 7" xfId="2888" xr:uid="{00000000-0005-0000-0000-00000C000000}"/>
    <cellStyle name="Millares 15 5 8" xfId="4826" xr:uid="{00000000-0005-0000-0000-00000C000000}"/>
    <cellStyle name="Millares 15 5 9" xfId="6767" xr:uid="{00000000-0005-0000-0000-00000C000000}"/>
    <cellStyle name="Millares 15 6" xfId="284" xr:uid="{00000000-0005-0000-0000-00000C000000}"/>
    <cellStyle name="Millares 15 6 10" xfId="10736" xr:uid="{00000000-0005-0000-0000-00000C000000}"/>
    <cellStyle name="Millares 15 6 11" xfId="11216" xr:uid="{00000000-0005-0000-0000-00000C000000}"/>
    <cellStyle name="Millares 15 6 12" xfId="12357" xr:uid="{CBEDB2F5-E426-4F0B-8FE9-04DA2C64C8A9}"/>
    <cellStyle name="Millares 15 6 2" xfId="1480" xr:uid="{00000000-0005-0000-0000-00000C000000}"/>
    <cellStyle name="Millares 15 6 2 2" xfId="3404" xr:uid="{00000000-0005-0000-0000-00000C000000}"/>
    <cellStyle name="Millares 15 6 2 3" xfId="5356" xr:uid="{00000000-0005-0000-0000-00000C000000}"/>
    <cellStyle name="Millares 15 6 2 4" xfId="7286" xr:uid="{00000000-0005-0000-0000-00000C000000}"/>
    <cellStyle name="Millares 15 6 2 5" xfId="9296" xr:uid="{00000000-0005-0000-0000-00000C000000}"/>
    <cellStyle name="Millares 15 6 3" xfId="1960" xr:uid="{00000000-0005-0000-0000-00000C000000}"/>
    <cellStyle name="Millares 15 6 3 2" xfId="3884" xr:uid="{00000000-0005-0000-0000-00000C000000}"/>
    <cellStyle name="Millares 15 6 3 3" xfId="5836" xr:uid="{00000000-0005-0000-0000-00000C000000}"/>
    <cellStyle name="Millares 15 6 3 4" xfId="7766" xr:uid="{00000000-0005-0000-0000-00000C000000}"/>
    <cellStyle name="Millares 15 6 3 5" xfId="9774" xr:uid="{00000000-0005-0000-0000-00000C000000}"/>
    <cellStyle name="Millares 15 6 4" xfId="2442" xr:uid="{00000000-0005-0000-0000-00000C000000}"/>
    <cellStyle name="Millares 15 6 4 2" xfId="4363" xr:uid="{00000000-0005-0000-0000-00000C000000}"/>
    <cellStyle name="Millares 15 6 4 3" xfId="6319" xr:uid="{00000000-0005-0000-0000-00000C000000}"/>
    <cellStyle name="Millares 15 6 4 4" xfId="8245" xr:uid="{00000000-0005-0000-0000-00000C000000}"/>
    <cellStyle name="Millares 15 6 4 5" xfId="10251" xr:uid="{00000000-0005-0000-0000-00000C000000}"/>
    <cellStyle name="Millares 15 6 5" xfId="1000" xr:uid="{00000000-0005-0000-0000-00000C000000}"/>
    <cellStyle name="Millares 15 6 6" xfId="2924" xr:uid="{00000000-0005-0000-0000-00000C000000}"/>
    <cellStyle name="Millares 15 6 7" xfId="4862" xr:uid="{00000000-0005-0000-0000-00000C000000}"/>
    <cellStyle name="Millares 15 6 8" xfId="6803" xr:uid="{00000000-0005-0000-0000-00000C000000}"/>
    <cellStyle name="Millares 15 6 9" xfId="8830" xr:uid="{00000000-0005-0000-0000-00000C000000}"/>
    <cellStyle name="Millares 15 7" xfId="746" xr:uid="{985B8BE7-8808-42B5-8A44-79B93689998E}"/>
    <cellStyle name="Millares 15 7 10" xfId="10989" xr:uid="{985B8BE7-8808-42B5-8A44-79B93689998E}"/>
    <cellStyle name="Millares 15 7 11" xfId="11469" xr:uid="{985B8BE7-8808-42B5-8A44-79B93689998E}"/>
    <cellStyle name="Millares 15 7 12" xfId="12613" xr:uid="{B966A055-15B0-44F5-A3A3-CEA56085134B}"/>
    <cellStyle name="Millares 15 7 2" xfId="1733" xr:uid="{985B8BE7-8808-42B5-8A44-79B93689998E}"/>
    <cellStyle name="Millares 15 7 2 2" xfId="3657" xr:uid="{985B8BE7-8808-42B5-8A44-79B93689998E}"/>
    <cellStyle name="Millares 15 7 2 3" xfId="5609" xr:uid="{985B8BE7-8808-42B5-8A44-79B93689998E}"/>
    <cellStyle name="Millares 15 7 2 4" xfId="7539" xr:uid="{985B8BE7-8808-42B5-8A44-79B93689998E}"/>
    <cellStyle name="Millares 15 7 2 5" xfId="9547" xr:uid="{985B8BE7-8808-42B5-8A44-79B93689998E}"/>
    <cellStyle name="Millares 15 7 3" xfId="2213" xr:uid="{985B8BE7-8808-42B5-8A44-79B93689998E}"/>
    <cellStyle name="Millares 15 7 3 2" xfId="4137" xr:uid="{985B8BE7-8808-42B5-8A44-79B93689998E}"/>
    <cellStyle name="Millares 15 7 3 3" xfId="6089" xr:uid="{985B8BE7-8808-42B5-8A44-79B93689998E}"/>
    <cellStyle name="Millares 15 7 3 4" xfId="8019" xr:uid="{985B8BE7-8808-42B5-8A44-79B93689998E}"/>
    <cellStyle name="Millares 15 7 3 5" xfId="10025" xr:uid="{985B8BE7-8808-42B5-8A44-79B93689998E}"/>
    <cellStyle name="Millares 15 7 4" xfId="2696" xr:uid="{985B8BE7-8808-42B5-8A44-79B93689998E}"/>
    <cellStyle name="Millares 15 7 4 2" xfId="4617" xr:uid="{985B8BE7-8808-42B5-8A44-79B93689998E}"/>
    <cellStyle name="Millares 15 7 4 3" xfId="6573" xr:uid="{985B8BE7-8808-42B5-8A44-79B93689998E}"/>
    <cellStyle name="Millares 15 7 4 4" xfId="8499" xr:uid="{985B8BE7-8808-42B5-8A44-79B93689998E}"/>
    <cellStyle name="Millares 15 7 4 5" xfId="10504" xr:uid="{985B8BE7-8808-42B5-8A44-79B93689998E}"/>
    <cellStyle name="Millares 15 7 5" xfId="1254" xr:uid="{985B8BE7-8808-42B5-8A44-79B93689998E}"/>
    <cellStyle name="Millares 15 7 6" xfId="3178" xr:uid="{985B8BE7-8808-42B5-8A44-79B93689998E}"/>
    <cellStyle name="Millares 15 7 7" xfId="5127" xr:uid="{985B8BE7-8808-42B5-8A44-79B93689998E}"/>
    <cellStyle name="Millares 15 7 8" xfId="7060" xr:uid="{985B8BE7-8808-42B5-8A44-79B93689998E}"/>
    <cellStyle name="Millares 15 7 9" xfId="9072" xr:uid="{985B8BE7-8808-42B5-8A44-79B93689998E}"/>
    <cellStyle name="Millares 15 8" xfId="1302" xr:uid="{00000000-0005-0000-0000-00000C000000}"/>
    <cellStyle name="Millares 15 8 2" xfId="3226" xr:uid="{00000000-0005-0000-0000-00000C000000}"/>
    <cellStyle name="Millares 15 8 3" xfId="5178" xr:uid="{00000000-0005-0000-0000-00000C000000}"/>
    <cellStyle name="Millares 15 8 4" xfId="7108" xr:uid="{00000000-0005-0000-0000-00000C000000}"/>
    <cellStyle name="Millares 15 8 5" xfId="9118" xr:uid="{00000000-0005-0000-0000-00000C000000}"/>
    <cellStyle name="Millares 15 8 6" xfId="11981" xr:uid="{00000000-0005-0000-0000-000042010000}"/>
    <cellStyle name="Millares 15 9" xfId="1782" xr:uid="{00000000-0005-0000-0000-00000C000000}"/>
    <cellStyle name="Millares 15 9 2" xfId="3706" xr:uid="{00000000-0005-0000-0000-00000C000000}"/>
    <cellStyle name="Millares 15 9 3" xfId="5658" xr:uid="{00000000-0005-0000-0000-00000C000000}"/>
    <cellStyle name="Millares 15 9 4" xfId="7588" xr:uid="{00000000-0005-0000-0000-00000C000000}"/>
    <cellStyle name="Millares 15 9 5" xfId="9596" xr:uid="{00000000-0005-0000-0000-00000C000000}"/>
    <cellStyle name="Millares 15 9 6" xfId="12710" xr:uid="{E4F6B5FD-AEB1-48C9-B9E3-BBA2C5DADC81}"/>
    <cellStyle name="Millares 16" xfId="30" xr:uid="{00000000-0005-0000-0000-00000D000000}"/>
    <cellStyle name="Millares 16 10" xfId="2265" xr:uid="{00000000-0005-0000-0000-00000D000000}"/>
    <cellStyle name="Millares 16 10 2" xfId="4186" xr:uid="{00000000-0005-0000-0000-00000D000000}"/>
    <cellStyle name="Millares 16 10 3" xfId="6142" xr:uid="{00000000-0005-0000-0000-00000D000000}"/>
    <cellStyle name="Millares 16 10 4" xfId="8068" xr:uid="{00000000-0005-0000-0000-00000D000000}"/>
    <cellStyle name="Millares 16 10 5" xfId="10074" xr:uid="{00000000-0005-0000-0000-00000D000000}"/>
    <cellStyle name="Millares 16 11" xfId="823" xr:uid="{00000000-0005-0000-0000-00000D000000}"/>
    <cellStyle name="Millares 16 12" xfId="2747" xr:uid="{00000000-0005-0000-0000-00000D000000}"/>
    <cellStyle name="Millares 16 13" xfId="4676" xr:uid="{00000000-0005-0000-0000-00000D000000}"/>
    <cellStyle name="Millares 16 14" xfId="6625" xr:uid="{00000000-0005-0000-0000-00000D000000}"/>
    <cellStyle name="Millares 16 15" xfId="8602" xr:uid="{0F19C72A-E996-4B71-BED8-4A2BB999F9A8}"/>
    <cellStyle name="Millares 16 16" xfId="8581" xr:uid="{00000000-0005-0000-0000-00000D000000}"/>
    <cellStyle name="Millares 16 17" xfId="10559" xr:uid="{00000000-0005-0000-0000-00000D000000}"/>
    <cellStyle name="Millares 16 18" xfId="11039" xr:uid="{00000000-0005-0000-0000-00000D000000}"/>
    <cellStyle name="Millares 16 19" xfId="12180" xr:uid="{8185FA94-4EE7-455F-B21C-1EBC9E3CCF4E}"/>
    <cellStyle name="Millares 16 2" xfId="88" xr:uid="{00000000-0005-0000-0000-00000D000000}"/>
    <cellStyle name="Millares 16 2 10" xfId="4782" xr:uid="{66FA57B6-7FF5-4574-BA95-97E90C6A811C}"/>
    <cellStyle name="Millares 16 2 11" xfId="6653" xr:uid="{00000000-0005-0000-0000-00000D000000}"/>
    <cellStyle name="Millares 16 2 12" xfId="8555" xr:uid="{66FA57B6-7FF5-4574-BA95-97E90C6A811C}"/>
    <cellStyle name="Millares 16 2 13" xfId="8645" xr:uid="{66FA57B6-7FF5-4574-BA95-97E90C6A811C}"/>
    <cellStyle name="Millares 16 2 14" xfId="8688" xr:uid="{00000000-0005-0000-0000-00000D000000}"/>
    <cellStyle name="Millares 16 2 15" xfId="10586" xr:uid="{00000000-0005-0000-0000-00000D000000}"/>
    <cellStyle name="Millares 16 2 16" xfId="11066" xr:uid="{00000000-0005-0000-0000-00000D000000}"/>
    <cellStyle name="Millares 16 2 17" xfId="12207" xr:uid="{0A429BA5-40B5-4909-92DD-8EEB33998B51}"/>
    <cellStyle name="Millares 16 2 2" xfId="146" xr:uid="{00000000-0005-0000-0000-00000D000000}"/>
    <cellStyle name="Millares 16 2 2 10" xfId="8735" xr:uid="{00000000-0005-0000-0000-00000D000000}"/>
    <cellStyle name="Millares 16 2 2 11" xfId="10638" xr:uid="{00000000-0005-0000-0000-00000D000000}"/>
    <cellStyle name="Millares 16 2 2 12" xfId="11118" xr:uid="{00000000-0005-0000-0000-00000D000000}"/>
    <cellStyle name="Millares 16 2 2 13" xfId="12259" xr:uid="{DBF51F5A-EA99-4090-A5ED-1128D2C19FEF}"/>
    <cellStyle name="Millares 16 2 2 2" xfId="364" xr:uid="{00000000-0005-0000-0000-00000D000000}"/>
    <cellStyle name="Millares 16 2 2 2 10" xfId="10816" xr:uid="{00000000-0005-0000-0000-00000D000000}"/>
    <cellStyle name="Millares 16 2 2 2 11" xfId="11296" xr:uid="{00000000-0005-0000-0000-00000D000000}"/>
    <cellStyle name="Millares 16 2 2 2 12" xfId="12437" xr:uid="{DF02F472-C261-4F9A-9991-E2255F0A6DA5}"/>
    <cellStyle name="Millares 16 2 2 2 2" xfId="1560" xr:uid="{00000000-0005-0000-0000-00000D000000}"/>
    <cellStyle name="Millares 16 2 2 2 2 2" xfId="3484" xr:uid="{00000000-0005-0000-0000-00000D000000}"/>
    <cellStyle name="Millares 16 2 2 2 2 3" xfId="5436" xr:uid="{00000000-0005-0000-0000-00000D000000}"/>
    <cellStyle name="Millares 16 2 2 2 2 4" xfId="7366" xr:uid="{00000000-0005-0000-0000-00000D000000}"/>
    <cellStyle name="Millares 16 2 2 2 2 5" xfId="9376" xr:uid="{00000000-0005-0000-0000-00000D000000}"/>
    <cellStyle name="Millares 16 2 2 2 3" xfId="2040" xr:uid="{00000000-0005-0000-0000-00000D000000}"/>
    <cellStyle name="Millares 16 2 2 2 3 2" xfId="3964" xr:uid="{00000000-0005-0000-0000-00000D000000}"/>
    <cellStyle name="Millares 16 2 2 2 3 3" xfId="5916" xr:uid="{00000000-0005-0000-0000-00000D000000}"/>
    <cellStyle name="Millares 16 2 2 2 3 4" xfId="7846" xr:uid="{00000000-0005-0000-0000-00000D000000}"/>
    <cellStyle name="Millares 16 2 2 2 3 5" xfId="9854" xr:uid="{00000000-0005-0000-0000-00000D000000}"/>
    <cellStyle name="Millares 16 2 2 2 4" xfId="2522" xr:uid="{00000000-0005-0000-0000-00000D000000}"/>
    <cellStyle name="Millares 16 2 2 2 4 2" xfId="4443" xr:uid="{00000000-0005-0000-0000-00000D000000}"/>
    <cellStyle name="Millares 16 2 2 2 4 3" xfId="6399" xr:uid="{00000000-0005-0000-0000-00000D000000}"/>
    <cellStyle name="Millares 16 2 2 2 4 4" xfId="8325" xr:uid="{00000000-0005-0000-0000-00000D000000}"/>
    <cellStyle name="Millares 16 2 2 2 4 5" xfId="10331" xr:uid="{00000000-0005-0000-0000-00000D000000}"/>
    <cellStyle name="Millares 16 2 2 2 5" xfId="1080" xr:uid="{00000000-0005-0000-0000-00000D000000}"/>
    <cellStyle name="Millares 16 2 2 2 6" xfId="3004" xr:uid="{00000000-0005-0000-0000-00000D000000}"/>
    <cellStyle name="Millares 16 2 2 2 7" xfId="4942" xr:uid="{00000000-0005-0000-0000-00000D000000}"/>
    <cellStyle name="Millares 16 2 2 2 8" xfId="6883" xr:uid="{00000000-0005-0000-0000-00000D000000}"/>
    <cellStyle name="Millares 16 2 2 2 9" xfId="8904" xr:uid="{00000000-0005-0000-0000-00000D000000}"/>
    <cellStyle name="Millares 16 2 2 3" xfId="1382" xr:uid="{00000000-0005-0000-0000-00000D000000}"/>
    <cellStyle name="Millares 16 2 2 3 2" xfId="3306" xr:uid="{00000000-0005-0000-0000-00000D000000}"/>
    <cellStyle name="Millares 16 2 2 3 3" xfId="5258" xr:uid="{00000000-0005-0000-0000-00000D000000}"/>
    <cellStyle name="Millares 16 2 2 3 4" xfId="7188" xr:uid="{00000000-0005-0000-0000-00000D000000}"/>
    <cellStyle name="Millares 16 2 2 3 5" xfId="9198" xr:uid="{00000000-0005-0000-0000-00000D000000}"/>
    <cellStyle name="Millares 16 2 2 4" xfId="1862" xr:uid="{00000000-0005-0000-0000-00000D000000}"/>
    <cellStyle name="Millares 16 2 2 4 2" xfId="3786" xr:uid="{00000000-0005-0000-0000-00000D000000}"/>
    <cellStyle name="Millares 16 2 2 4 3" xfId="5738" xr:uid="{00000000-0005-0000-0000-00000D000000}"/>
    <cellStyle name="Millares 16 2 2 4 4" xfId="7668" xr:uid="{00000000-0005-0000-0000-00000D000000}"/>
    <cellStyle name="Millares 16 2 2 4 5" xfId="9676" xr:uid="{00000000-0005-0000-0000-00000D000000}"/>
    <cellStyle name="Millares 16 2 2 5" xfId="2344" xr:uid="{00000000-0005-0000-0000-00000D000000}"/>
    <cellStyle name="Millares 16 2 2 5 2" xfId="4265" xr:uid="{00000000-0005-0000-0000-00000D000000}"/>
    <cellStyle name="Millares 16 2 2 5 3" xfId="6221" xr:uid="{00000000-0005-0000-0000-00000D000000}"/>
    <cellStyle name="Millares 16 2 2 5 4" xfId="8147" xr:uid="{00000000-0005-0000-0000-00000D000000}"/>
    <cellStyle name="Millares 16 2 2 5 5" xfId="10153" xr:uid="{00000000-0005-0000-0000-00000D000000}"/>
    <cellStyle name="Millares 16 2 2 6" xfId="902" xr:uid="{00000000-0005-0000-0000-00000D000000}"/>
    <cellStyle name="Millares 16 2 2 7" xfId="2826" xr:uid="{00000000-0005-0000-0000-00000D000000}"/>
    <cellStyle name="Millares 16 2 2 8" xfId="4759" xr:uid="{00000000-0005-0000-0000-00000D000000}"/>
    <cellStyle name="Millares 16 2 2 9" xfId="6705" xr:uid="{00000000-0005-0000-0000-00000D000000}"/>
    <cellStyle name="Millares 16 2 3" xfId="312" xr:uid="{00000000-0005-0000-0000-00000D000000}"/>
    <cellStyle name="Millares 16 2 3 10" xfId="10764" xr:uid="{00000000-0005-0000-0000-00000D000000}"/>
    <cellStyle name="Millares 16 2 3 11" xfId="11244" xr:uid="{00000000-0005-0000-0000-00000D000000}"/>
    <cellStyle name="Millares 16 2 3 12" xfId="12385" xr:uid="{05A86EF6-5889-48AC-AF82-9E79B4BBD959}"/>
    <cellStyle name="Millares 16 2 3 2" xfId="1508" xr:uid="{00000000-0005-0000-0000-00000D000000}"/>
    <cellStyle name="Millares 16 2 3 2 2" xfId="3432" xr:uid="{00000000-0005-0000-0000-00000D000000}"/>
    <cellStyle name="Millares 16 2 3 2 3" xfId="5384" xr:uid="{00000000-0005-0000-0000-00000D000000}"/>
    <cellStyle name="Millares 16 2 3 2 4" xfId="7314" xr:uid="{00000000-0005-0000-0000-00000D000000}"/>
    <cellStyle name="Millares 16 2 3 2 5" xfId="9324" xr:uid="{00000000-0005-0000-0000-00000D000000}"/>
    <cellStyle name="Millares 16 2 3 3" xfId="1988" xr:uid="{00000000-0005-0000-0000-00000D000000}"/>
    <cellStyle name="Millares 16 2 3 3 2" xfId="3912" xr:uid="{00000000-0005-0000-0000-00000D000000}"/>
    <cellStyle name="Millares 16 2 3 3 3" xfId="5864" xr:uid="{00000000-0005-0000-0000-00000D000000}"/>
    <cellStyle name="Millares 16 2 3 3 4" xfId="7794" xr:uid="{00000000-0005-0000-0000-00000D000000}"/>
    <cellStyle name="Millares 16 2 3 3 5" xfId="9802" xr:uid="{00000000-0005-0000-0000-00000D000000}"/>
    <cellStyle name="Millares 16 2 3 4" xfId="2470" xr:uid="{00000000-0005-0000-0000-00000D000000}"/>
    <cellStyle name="Millares 16 2 3 4 2" xfId="4391" xr:uid="{00000000-0005-0000-0000-00000D000000}"/>
    <cellStyle name="Millares 16 2 3 4 3" xfId="6347" xr:uid="{00000000-0005-0000-0000-00000D000000}"/>
    <cellStyle name="Millares 16 2 3 4 4" xfId="8273" xr:uid="{00000000-0005-0000-0000-00000D000000}"/>
    <cellStyle name="Millares 16 2 3 4 5" xfId="10279" xr:uid="{00000000-0005-0000-0000-00000D000000}"/>
    <cellStyle name="Millares 16 2 3 5" xfId="1028" xr:uid="{00000000-0005-0000-0000-00000D000000}"/>
    <cellStyle name="Millares 16 2 3 6" xfId="2952" xr:uid="{00000000-0005-0000-0000-00000D000000}"/>
    <cellStyle name="Millares 16 2 3 7" xfId="4890" xr:uid="{00000000-0005-0000-0000-00000D000000}"/>
    <cellStyle name="Millares 16 2 3 8" xfId="6831" xr:uid="{00000000-0005-0000-0000-00000D000000}"/>
    <cellStyle name="Millares 16 2 3 9" xfId="8856" xr:uid="{00000000-0005-0000-0000-00000D000000}"/>
    <cellStyle name="Millares 16 2 4" xfId="1330" xr:uid="{00000000-0005-0000-0000-00000D000000}"/>
    <cellStyle name="Millares 16 2 4 2" xfId="3254" xr:uid="{00000000-0005-0000-0000-00000D000000}"/>
    <cellStyle name="Millares 16 2 4 3" xfId="5206" xr:uid="{00000000-0005-0000-0000-00000D000000}"/>
    <cellStyle name="Millares 16 2 4 4" xfId="7136" xr:uid="{00000000-0005-0000-0000-00000D000000}"/>
    <cellStyle name="Millares 16 2 4 5" xfId="9146" xr:uid="{00000000-0005-0000-0000-00000D000000}"/>
    <cellStyle name="Millares 16 2 4 6" xfId="12750" xr:uid="{382A976A-37B5-4846-B09B-9099264715E3}"/>
    <cellStyle name="Millares 16 2 5" xfId="1810" xr:uid="{00000000-0005-0000-0000-00000D000000}"/>
    <cellStyle name="Millares 16 2 5 2" xfId="3734" xr:uid="{00000000-0005-0000-0000-00000D000000}"/>
    <cellStyle name="Millares 16 2 5 3" xfId="5686" xr:uid="{00000000-0005-0000-0000-00000D000000}"/>
    <cellStyle name="Millares 16 2 5 4" xfId="7616" xr:uid="{00000000-0005-0000-0000-00000D000000}"/>
    <cellStyle name="Millares 16 2 5 5" xfId="9624" xr:uid="{00000000-0005-0000-0000-00000D000000}"/>
    <cellStyle name="Millares 16 2 6" xfId="2292" xr:uid="{00000000-0005-0000-0000-00000D000000}"/>
    <cellStyle name="Millares 16 2 6 2" xfId="4213" xr:uid="{00000000-0005-0000-0000-00000D000000}"/>
    <cellStyle name="Millares 16 2 6 3" xfId="6169" xr:uid="{00000000-0005-0000-0000-00000D000000}"/>
    <cellStyle name="Millares 16 2 6 4" xfId="8095" xr:uid="{00000000-0005-0000-0000-00000D000000}"/>
    <cellStyle name="Millares 16 2 6 5" xfId="10101" xr:uid="{00000000-0005-0000-0000-00000D000000}"/>
    <cellStyle name="Millares 16 2 7" xfId="850" xr:uid="{00000000-0005-0000-0000-00000D000000}"/>
    <cellStyle name="Millares 16 2 8" xfId="2774" xr:uid="{00000000-0005-0000-0000-00000D000000}"/>
    <cellStyle name="Millares 16 2 9" xfId="4707" xr:uid="{00000000-0005-0000-0000-00000D000000}"/>
    <cellStyle name="Millares 16 3" xfId="118" xr:uid="{00000000-0005-0000-0000-00000D000000}"/>
    <cellStyle name="Millares 16 3 10" xfId="8711" xr:uid="{00000000-0005-0000-0000-00000D000000}"/>
    <cellStyle name="Millares 16 3 11" xfId="10610" xr:uid="{00000000-0005-0000-0000-00000D000000}"/>
    <cellStyle name="Millares 16 3 12" xfId="11090" xr:uid="{00000000-0005-0000-0000-00000D000000}"/>
    <cellStyle name="Millares 16 3 13" xfId="12231" xr:uid="{998F43CE-6E2A-4601-A600-BF1CD64842B0}"/>
    <cellStyle name="Millares 16 3 2" xfId="336" xr:uid="{00000000-0005-0000-0000-00000D000000}"/>
    <cellStyle name="Millares 16 3 2 10" xfId="10788" xr:uid="{00000000-0005-0000-0000-00000D000000}"/>
    <cellStyle name="Millares 16 3 2 11" xfId="11268" xr:uid="{00000000-0005-0000-0000-00000D000000}"/>
    <cellStyle name="Millares 16 3 2 12" xfId="12409" xr:uid="{212A7A46-11C2-4E04-B519-63D54AB7C716}"/>
    <cellStyle name="Millares 16 3 2 2" xfId="1532" xr:uid="{00000000-0005-0000-0000-00000D000000}"/>
    <cellStyle name="Millares 16 3 2 2 2" xfId="3456" xr:uid="{00000000-0005-0000-0000-00000D000000}"/>
    <cellStyle name="Millares 16 3 2 2 3" xfId="5408" xr:uid="{00000000-0005-0000-0000-00000D000000}"/>
    <cellStyle name="Millares 16 3 2 2 4" xfId="7338" xr:uid="{00000000-0005-0000-0000-00000D000000}"/>
    <cellStyle name="Millares 16 3 2 2 5" xfId="9348" xr:uid="{00000000-0005-0000-0000-00000D000000}"/>
    <cellStyle name="Millares 16 3 2 3" xfId="2012" xr:uid="{00000000-0005-0000-0000-00000D000000}"/>
    <cellStyle name="Millares 16 3 2 3 2" xfId="3936" xr:uid="{00000000-0005-0000-0000-00000D000000}"/>
    <cellStyle name="Millares 16 3 2 3 3" xfId="5888" xr:uid="{00000000-0005-0000-0000-00000D000000}"/>
    <cellStyle name="Millares 16 3 2 3 4" xfId="7818" xr:uid="{00000000-0005-0000-0000-00000D000000}"/>
    <cellStyle name="Millares 16 3 2 3 5" xfId="9826" xr:uid="{00000000-0005-0000-0000-00000D000000}"/>
    <cellStyle name="Millares 16 3 2 4" xfId="2494" xr:uid="{00000000-0005-0000-0000-00000D000000}"/>
    <cellStyle name="Millares 16 3 2 4 2" xfId="4415" xr:uid="{00000000-0005-0000-0000-00000D000000}"/>
    <cellStyle name="Millares 16 3 2 4 3" xfId="6371" xr:uid="{00000000-0005-0000-0000-00000D000000}"/>
    <cellStyle name="Millares 16 3 2 4 4" xfId="8297" xr:uid="{00000000-0005-0000-0000-00000D000000}"/>
    <cellStyle name="Millares 16 3 2 4 5" xfId="10303" xr:uid="{00000000-0005-0000-0000-00000D000000}"/>
    <cellStyle name="Millares 16 3 2 5" xfId="1052" xr:uid="{00000000-0005-0000-0000-00000D000000}"/>
    <cellStyle name="Millares 16 3 2 6" xfId="2976" xr:uid="{00000000-0005-0000-0000-00000D000000}"/>
    <cellStyle name="Millares 16 3 2 7" xfId="4914" xr:uid="{00000000-0005-0000-0000-00000D000000}"/>
    <cellStyle name="Millares 16 3 2 8" xfId="6855" xr:uid="{00000000-0005-0000-0000-00000D000000}"/>
    <cellStyle name="Millares 16 3 2 9" xfId="8879" xr:uid="{00000000-0005-0000-0000-00000D000000}"/>
    <cellStyle name="Millares 16 3 3" xfId="1354" xr:uid="{00000000-0005-0000-0000-00000D000000}"/>
    <cellStyle name="Millares 16 3 3 2" xfId="3278" xr:uid="{00000000-0005-0000-0000-00000D000000}"/>
    <cellStyle name="Millares 16 3 3 3" xfId="5230" xr:uid="{00000000-0005-0000-0000-00000D000000}"/>
    <cellStyle name="Millares 16 3 3 4" xfId="7160" xr:uid="{00000000-0005-0000-0000-00000D000000}"/>
    <cellStyle name="Millares 16 3 3 5" xfId="9170" xr:uid="{00000000-0005-0000-0000-00000D000000}"/>
    <cellStyle name="Millares 16 3 4" xfId="1834" xr:uid="{00000000-0005-0000-0000-00000D000000}"/>
    <cellStyle name="Millares 16 3 4 2" xfId="3758" xr:uid="{00000000-0005-0000-0000-00000D000000}"/>
    <cellStyle name="Millares 16 3 4 3" xfId="5710" xr:uid="{00000000-0005-0000-0000-00000D000000}"/>
    <cellStyle name="Millares 16 3 4 4" xfId="7640" xr:uid="{00000000-0005-0000-0000-00000D000000}"/>
    <cellStyle name="Millares 16 3 4 5" xfId="9648" xr:uid="{00000000-0005-0000-0000-00000D000000}"/>
    <cellStyle name="Millares 16 3 5" xfId="2316" xr:uid="{00000000-0005-0000-0000-00000D000000}"/>
    <cellStyle name="Millares 16 3 5 2" xfId="4237" xr:uid="{00000000-0005-0000-0000-00000D000000}"/>
    <cellStyle name="Millares 16 3 5 3" xfId="6193" xr:uid="{00000000-0005-0000-0000-00000D000000}"/>
    <cellStyle name="Millares 16 3 5 4" xfId="8119" xr:uid="{00000000-0005-0000-0000-00000D000000}"/>
    <cellStyle name="Millares 16 3 5 5" xfId="10125" xr:uid="{00000000-0005-0000-0000-00000D000000}"/>
    <cellStyle name="Millares 16 3 6" xfId="874" xr:uid="{00000000-0005-0000-0000-00000D000000}"/>
    <cellStyle name="Millares 16 3 7" xfId="2798" xr:uid="{00000000-0005-0000-0000-00000D000000}"/>
    <cellStyle name="Millares 16 3 8" xfId="4731" xr:uid="{00000000-0005-0000-0000-00000D000000}"/>
    <cellStyle name="Millares 16 3 9" xfId="6677" xr:uid="{00000000-0005-0000-0000-00000D000000}"/>
    <cellStyle name="Millares 16 4" xfId="213" xr:uid="{00000000-0005-0000-0000-00000D000000}"/>
    <cellStyle name="Millares 16 4 10" xfId="8767" xr:uid="{00000000-0005-0000-0000-00000D000000}"/>
    <cellStyle name="Millares 16 4 11" xfId="10672" xr:uid="{00000000-0005-0000-0000-00000D000000}"/>
    <cellStyle name="Millares 16 4 12" xfId="11152" xr:uid="{00000000-0005-0000-0000-00000D000000}"/>
    <cellStyle name="Millares 16 4 13" xfId="12293" xr:uid="{0B64EF35-6133-4EEE-B716-4D9FB18C9BB6}"/>
    <cellStyle name="Millares 16 4 2" xfId="398" xr:uid="{00000000-0005-0000-0000-00000D000000}"/>
    <cellStyle name="Millares 16 4 2 10" xfId="10850" xr:uid="{00000000-0005-0000-0000-00000D000000}"/>
    <cellStyle name="Millares 16 4 2 11" xfId="11330" xr:uid="{00000000-0005-0000-0000-00000D000000}"/>
    <cellStyle name="Millares 16 4 2 12" xfId="12471" xr:uid="{C262E667-40FF-4090-B81B-84515AD605B2}"/>
    <cellStyle name="Millares 16 4 2 2" xfId="1594" xr:uid="{00000000-0005-0000-0000-00000D000000}"/>
    <cellStyle name="Millares 16 4 2 2 2" xfId="3518" xr:uid="{00000000-0005-0000-0000-00000D000000}"/>
    <cellStyle name="Millares 16 4 2 2 3" xfId="5470" xr:uid="{00000000-0005-0000-0000-00000D000000}"/>
    <cellStyle name="Millares 16 4 2 2 4" xfId="7400" xr:uid="{00000000-0005-0000-0000-00000D000000}"/>
    <cellStyle name="Millares 16 4 2 2 5" xfId="9410" xr:uid="{00000000-0005-0000-0000-00000D000000}"/>
    <cellStyle name="Millares 16 4 2 3" xfId="2074" xr:uid="{00000000-0005-0000-0000-00000D000000}"/>
    <cellStyle name="Millares 16 4 2 3 2" xfId="3998" xr:uid="{00000000-0005-0000-0000-00000D000000}"/>
    <cellStyle name="Millares 16 4 2 3 3" xfId="5950" xr:uid="{00000000-0005-0000-0000-00000D000000}"/>
    <cellStyle name="Millares 16 4 2 3 4" xfId="7880" xr:uid="{00000000-0005-0000-0000-00000D000000}"/>
    <cellStyle name="Millares 16 4 2 3 5" xfId="9888" xr:uid="{00000000-0005-0000-0000-00000D000000}"/>
    <cellStyle name="Millares 16 4 2 4" xfId="2556" xr:uid="{00000000-0005-0000-0000-00000D000000}"/>
    <cellStyle name="Millares 16 4 2 4 2" xfId="4477" xr:uid="{00000000-0005-0000-0000-00000D000000}"/>
    <cellStyle name="Millares 16 4 2 4 3" xfId="6433" xr:uid="{00000000-0005-0000-0000-00000D000000}"/>
    <cellStyle name="Millares 16 4 2 4 4" xfId="8359" xr:uid="{00000000-0005-0000-0000-00000D000000}"/>
    <cellStyle name="Millares 16 4 2 4 5" xfId="10365" xr:uid="{00000000-0005-0000-0000-00000D000000}"/>
    <cellStyle name="Millares 16 4 2 5" xfId="1114" xr:uid="{00000000-0005-0000-0000-00000D000000}"/>
    <cellStyle name="Millares 16 4 2 6" xfId="3038" xr:uid="{00000000-0005-0000-0000-00000D000000}"/>
    <cellStyle name="Millares 16 4 2 7" xfId="4976" xr:uid="{00000000-0005-0000-0000-00000D000000}"/>
    <cellStyle name="Millares 16 4 2 8" xfId="6917" xr:uid="{00000000-0005-0000-0000-00000D000000}"/>
    <cellStyle name="Millares 16 4 2 9" xfId="8936" xr:uid="{00000000-0005-0000-0000-00000D000000}"/>
    <cellStyle name="Millares 16 4 3" xfId="1416" xr:uid="{00000000-0005-0000-0000-00000D000000}"/>
    <cellStyle name="Millares 16 4 3 2" xfId="3340" xr:uid="{00000000-0005-0000-0000-00000D000000}"/>
    <cellStyle name="Millares 16 4 3 3" xfId="5292" xr:uid="{00000000-0005-0000-0000-00000D000000}"/>
    <cellStyle name="Millares 16 4 3 4" xfId="7222" xr:uid="{00000000-0005-0000-0000-00000D000000}"/>
    <cellStyle name="Millares 16 4 3 5" xfId="9232" xr:uid="{00000000-0005-0000-0000-00000D000000}"/>
    <cellStyle name="Millares 16 4 4" xfId="1896" xr:uid="{00000000-0005-0000-0000-00000D000000}"/>
    <cellStyle name="Millares 16 4 4 2" xfId="3820" xr:uid="{00000000-0005-0000-0000-00000D000000}"/>
    <cellStyle name="Millares 16 4 4 3" xfId="5772" xr:uid="{00000000-0005-0000-0000-00000D000000}"/>
    <cellStyle name="Millares 16 4 4 4" xfId="7702" xr:uid="{00000000-0005-0000-0000-00000D000000}"/>
    <cellStyle name="Millares 16 4 4 5" xfId="9710" xr:uid="{00000000-0005-0000-0000-00000D000000}"/>
    <cellStyle name="Millares 16 4 5" xfId="2378" xr:uid="{00000000-0005-0000-0000-00000D000000}"/>
    <cellStyle name="Millares 16 4 5 2" xfId="4299" xr:uid="{00000000-0005-0000-0000-00000D000000}"/>
    <cellStyle name="Millares 16 4 5 3" xfId="6255" xr:uid="{00000000-0005-0000-0000-00000D000000}"/>
    <cellStyle name="Millares 16 4 5 4" xfId="8181" xr:uid="{00000000-0005-0000-0000-00000D000000}"/>
    <cellStyle name="Millares 16 4 5 5" xfId="10187" xr:uid="{00000000-0005-0000-0000-00000D000000}"/>
    <cellStyle name="Millares 16 4 6" xfId="936" xr:uid="{00000000-0005-0000-0000-00000D000000}"/>
    <cellStyle name="Millares 16 4 7" xfId="2860" xr:uid="{00000000-0005-0000-0000-00000D000000}"/>
    <cellStyle name="Millares 16 4 8" xfId="4798" xr:uid="{00000000-0005-0000-0000-00000D000000}"/>
    <cellStyle name="Millares 16 4 9" xfId="6739" xr:uid="{00000000-0005-0000-0000-00000D000000}"/>
    <cellStyle name="Millares 16 5" xfId="242" xr:uid="{00000000-0005-0000-0000-00000D000000}"/>
    <cellStyle name="Millares 16 5 10" xfId="8795" xr:uid="{00000000-0005-0000-0000-00000D000000}"/>
    <cellStyle name="Millares 16 5 11" xfId="10701" xr:uid="{00000000-0005-0000-0000-00000D000000}"/>
    <cellStyle name="Millares 16 5 12" xfId="11181" xr:uid="{00000000-0005-0000-0000-00000D000000}"/>
    <cellStyle name="Millares 16 5 13" xfId="12322" xr:uid="{30839A4E-2517-48E3-81F1-9EFA6C94FE1E}"/>
    <cellStyle name="Millares 16 5 2" xfId="427" xr:uid="{00000000-0005-0000-0000-00000D000000}"/>
    <cellStyle name="Millares 16 5 2 10" xfId="10879" xr:uid="{00000000-0005-0000-0000-00000D000000}"/>
    <cellStyle name="Millares 16 5 2 11" xfId="11359" xr:uid="{00000000-0005-0000-0000-00000D000000}"/>
    <cellStyle name="Millares 16 5 2 12" xfId="12500" xr:uid="{65B33D81-1859-4D07-A83C-53BE18EF36A2}"/>
    <cellStyle name="Millares 16 5 2 2" xfId="1623" xr:uid="{00000000-0005-0000-0000-00000D000000}"/>
    <cellStyle name="Millares 16 5 2 2 2" xfId="3547" xr:uid="{00000000-0005-0000-0000-00000D000000}"/>
    <cellStyle name="Millares 16 5 2 2 3" xfId="5499" xr:uid="{00000000-0005-0000-0000-00000D000000}"/>
    <cellStyle name="Millares 16 5 2 2 4" xfId="7429" xr:uid="{00000000-0005-0000-0000-00000D000000}"/>
    <cellStyle name="Millares 16 5 2 2 5" xfId="9439" xr:uid="{00000000-0005-0000-0000-00000D000000}"/>
    <cellStyle name="Millares 16 5 2 3" xfId="2103" xr:uid="{00000000-0005-0000-0000-00000D000000}"/>
    <cellStyle name="Millares 16 5 2 3 2" xfId="4027" xr:uid="{00000000-0005-0000-0000-00000D000000}"/>
    <cellStyle name="Millares 16 5 2 3 3" xfId="5979" xr:uid="{00000000-0005-0000-0000-00000D000000}"/>
    <cellStyle name="Millares 16 5 2 3 4" xfId="7909" xr:uid="{00000000-0005-0000-0000-00000D000000}"/>
    <cellStyle name="Millares 16 5 2 3 5" xfId="9917" xr:uid="{00000000-0005-0000-0000-00000D000000}"/>
    <cellStyle name="Millares 16 5 2 4" xfId="2585" xr:uid="{00000000-0005-0000-0000-00000D000000}"/>
    <cellStyle name="Millares 16 5 2 4 2" xfId="4506" xr:uid="{00000000-0005-0000-0000-00000D000000}"/>
    <cellStyle name="Millares 16 5 2 4 3" xfId="6462" xr:uid="{00000000-0005-0000-0000-00000D000000}"/>
    <cellStyle name="Millares 16 5 2 4 4" xfId="8388" xr:uid="{00000000-0005-0000-0000-00000D000000}"/>
    <cellStyle name="Millares 16 5 2 4 5" xfId="10394" xr:uid="{00000000-0005-0000-0000-00000D000000}"/>
    <cellStyle name="Millares 16 5 2 5" xfId="1143" xr:uid="{00000000-0005-0000-0000-00000D000000}"/>
    <cellStyle name="Millares 16 5 2 6" xfId="3067" xr:uid="{00000000-0005-0000-0000-00000D000000}"/>
    <cellStyle name="Millares 16 5 2 7" xfId="5005" xr:uid="{00000000-0005-0000-0000-00000D000000}"/>
    <cellStyle name="Millares 16 5 2 8" xfId="6946" xr:uid="{00000000-0005-0000-0000-00000D000000}"/>
    <cellStyle name="Millares 16 5 2 9" xfId="8965" xr:uid="{00000000-0005-0000-0000-00000D000000}"/>
    <cellStyle name="Millares 16 5 3" xfId="1445" xr:uid="{00000000-0005-0000-0000-00000D000000}"/>
    <cellStyle name="Millares 16 5 3 2" xfId="3369" xr:uid="{00000000-0005-0000-0000-00000D000000}"/>
    <cellStyle name="Millares 16 5 3 3" xfId="5321" xr:uid="{00000000-0005-0000-0000-00000D000000}"/>
    <cellStyle name="Millares 16 5 3 4" xfId="7251" xr:uid="{00000000-0005-0000-0000-00000D000000}"/>
    <cellStyle name="Millares 16 5 3 5" xfId="9261" xr:uid="{00000000-0005-0000-0000-00000D000000}"/>
    <cellStyle name="Millares 16 5 4" xfId="1925" xr:uid="{00000000-0005-0000-0000-00000D000000}"/>
    <cellStyle name="Millares 16 5 4 2" xfId="3849" xr:uid="{00000000-0005-0000-0000-00000D000000}"/>
    <cellStyle name="Millares 16 5 4 3" xfId="5801" xr:uid="{00000000-0005-0000-0000-00000D000000}"/>
    <cellStyle name="Millares 16 5 4 4" xfId="7731" xr:uid="{00000000-0005-0000-0000-00000D000000}"/>
    <cellStyle name="Millares 16 5 4 5" xfId="9739" xr:uid="{00000000-0005-0000-0000-00000D000000}"/>
    <cellStyle name="Millares 16 5 5" xfId="2407" xr:uid="{00000000-0005-0000-0000-00000D000000}"/>
    <cellStyle name="Millares 16 5 5 2" xfId="4328" xr:uid="{00000000-0005-0000-0000-00000D000000}"/>
    <cellStyle name="Millares 16 5 5 3" xfId="6284" xr:uid="{00000000-0005-0000-0000-00000D000000}"/>
    <cellStyle name="Millares 16 5 5 4" xfId="8210" xr:uid="{00000000-0005-0000-0000-00000D000000}"/>
    <cellStyle name="Millares 16 5 5 5" xfId="10216" xr:uid="{00000000-0005-0000-0000-00000D000000}"/>
    <cellStyle name="Millares 16 5 6" xfId="965" xr:uid="{00000000-0005-0000-0000-00000D000000}"/>
    <cellStyle name="Millares 16 5 7" xfId="2889" xr:uid="{00000000-0005-0000-0000-00000D000000}"/>
    <cellStyle name="Millares 16 5 8" xfId="4827" xr:uid="{00000000-0005-0000-0000-00000D000000}"/>
    <cellStyle name="Millares 16 5 9" xfId="6768" xr:uid="{00000000-0005-0000-0000-00000D000000}"/>
    <cellStyle name="Millares 16 6" xfId="285" xr:uid="{00000000-0005-0000-0000-00000D000000}"/>
    <cellStyle name="Millares 16 6 10" xfId="10737" xr:uid="{00000000-0005-0000-0000-00000D000000}"/>
    <cellStyle name="Millares 16 6 11" xfId="11217" xr:uid="{00000000-0005-0000-0000-00000D000000}"/>
    <cellStyle name="Millares 16 6 12" xfId="12358" xr:uid="{3D2123F8-5905-4DF3-A9A4-39D1DD64C109}"/>
    <cellStyle name="Millares 16 6 2" xfId="1481" xr:uid="{00000000-0005-0000-0000-00000D000000}"/>
    <cellStyle name="Millares 16 6 2 2" xfId="3405" xr:uid="{00000000-0005-0000-0000-00000D000000}"/>
    <cellStyle name="Millares 16 6 2 3" xfId="5357" xr:uid="{00000000-0005-0000-0000-00000D000000}"/>
    <cellStyle name="Millares 16 6 2 4" xfId="7287" xr:uid="{00000000-0005-0000-0000-00000D000000}"/>
    <cellStyle name="Millares 16 6 2 5" xfId="9297" xr:uid="{00000000-0005-0000-0000-00000D000000}"/>
    <cellStyle name="Millares 16 6 3" xfId="1961" xr:uid="{00000000-0005-0000-0000-00000D000000}"/>
    <cellStyle name="Millares 16 6 3 2" xfId="3885" xr:uid="{00000000-0005-0000-0000-00000D000000}"/>
    <cellStyle name="Millares 16 6 3 3" xfId="5837" xr:uid="{00000000-0005-0000-0000-00000D000000}"/>
    <cellStyle name="Millares 16 6 3 4" xfId="7767" xr:uid="{00000000-0005-0000-0000-00000D000000}"/>
    <cellStyle name="Millares 16 6 3 5" xfId="9775" xr:uid="{00000000-0005-0000-0000-00000D000000}"/>
    <cellStyle name="Millares 16 6 4" xfId="2443" xr:uid="{00000000-0005-0000-0000-00000D000000}"/>
    <cellStyle name="Millares 16 6 4 2" xfId="4364" xr:uid="{00000000-0005-0000-0000-00000D000000}"/>
    <cellStyle name="Millares 16 6 4 3" xfId="6320" xr:uid="{00000000-0005-0000-0000-00000D000000}"/>
    <cellStyle name="Millares 16 6 4 4" xfId="8246" xr:uid="{00000000-0005-0000-0000-00000D000000}"/>
    <cellStyle name="Millares 16 6 4 5" xfId="10252" xr:uid="{00000000-0005-0000-0000-00000D000000}"/>
    <cellStyle name="Millares 16 6 5" xfId="1001" xr:uid="{00000000-0005-0000-0000-00000D000000}"/>
    <cellStyle name="Millares 16 6 6" xfId="2925" xr:uid="{00000000-0005-0000-0000-00000D000000}"/>
    <cellStyle name="Millares 16 6 7" xfId="4863" xr:uid="{00000000-0005-0000-0000-00000D000000}"/>
    <cellStyle name="Millares 16 6 8" xfId="6804" xr:uid="{00000000-0005-0000-0000-00000D000000}"/>
    <cellStyle name="Millares 16 6 9" xfId="8831" xr:uid="{00000000-0005-0000-0000-00000D000000}"/>
    <cellStyle name="Millares 16 7" xfId="700" xr:uid="{0F19C72A-E996-4B71-BED8-4A2BB999F9A8}"/>
    <cellStyle name="Millares 16 7 10" xfId="10971" xr:uid="{0F19C72A-E996-4B71-BED8-4A2BB999F9A8}"/>
    <cellStyle name="Millares 16 7 11" xfId="11451" xr:uid="{0F19C72A-E996-4B71-BED8-4A2BB999F9A8}"/>
    <cellStyle name="Millares 16 7 12" xfId="12595" xr:uid="{7A290773-BFFF-43AE-8CD3-F825D7FF723E}"/>
    <cellStyle name="Millares 16 7 2" xfId="1715" xr:uid="{0F19C72A-E996-4B71-BED8-4A2BB999F9A8}"/>
    <cellStyle name="Millares 16 7 2 2" xfId="3639" xr:uid="{0F19C72A-E996-4B71-BED8-4A2BB999F9A8}"/>
    <cellStyle name="Millares 16 7 2 3" xfId="5591" xr:uid="{0F19C72A-E996-4B71-BED8-4A2BB999F9A8}"/>
    <cellStyle name="Millares 16 7 2 4" xfId="7521" xr:uid="{0F19C72A-E996-4B71-BED8-4A2BB999F9A8}"/>
    <cellStyle name="Millares 16 7 2 5" xfId="9529" xr:uid="{0F19C72A-E996-4B71-BED8-4A2BB999F9A8}"/>
    <cellStyle name="Millares 16 7 3" xfId="2195" xr:uid="{0F19C72A-E996-4B71-BED8-4A2BB999F9A8}"/>
    <cellStyle name="Millares 16 7 3 2" xfId="4119" xr:uid="{0F19C72A-E996-4B71-BED8-4A2BB999F9A8}"/>
    <cellStyle name="Millares 16 7 3 3" xfId="6071" xr:uid="{0F19C72A-E996-4B71-BED8-4A2BB999F9A8}"/>
    <cellStyle name="Millares 16 7 3 4" xfId="8001" xr:uid="{0F19C72A-E996-4B71-BED8-4A2BB999F9A8}"/>
    <cellStyle name="Millares 16 7 3 5" xfId="10007" xr:uid="{0F19C72A-E996-4B71-BED8-4A2BB999F9A8}"/>
    <cellStyle name="Millares 16 7 4" xfId="2678" xr:uid="{0F19C72A-E996-4B71-BED8-4A2BB999F9A8}"/>
    <cellStyle name="Millares 16 7 4 2" xfId="4599" xr:uid="{0F19C72A-E996-4B71-BED8-4A2BB999F9A8}"/>
    <cellStyle name="Millares 16 7 4 3" xfId="6555" xr:uid="{0F19C72A-E996-4B71-BED8-4A2BB999F9A8}"/>
    <cellStyle name="Millares 16 7 4 4" xfId="8481" xr:uid="{0F19C72A-E996-4B71-BED8-4A2BB999F9A8}"/>
    <cellStyle name="Millares 16 7 4 5" xfId="10486" xr:uid="{0F19C72A-E996-4B71-BED8-4A2BB999F9A8}"/>
    <cellStyle name="Millares 16 7 5" xfId="1236" xr:uid="{0F19C72A-E996-4B71-BED8-4A2BB999F9A8}"/>
    <cellStyle name="Millares 16 7 6" xfId="3160" xr:uid="{0F19C72A-E996-4B71-BED8-4A2BB999F9A8}"/>
    <cellStyle name="Millares 16 7 7" xfId="5107" xr:uid="{0F19C72A-E996-4B71-BED8-4A2BB999F9A8}"/>
    <cellStyle name="Millares 16 7 8" xfId="7042" xr:uid="{0F19C72A-E996-4B71-BED8-4A2BB999F9A8}"/>
    <cellStyle name="Millares 16 7 9" xfId="9054" xr:uid="{0F19C72A-E996-4B71-BED8-4A2BB999F9A8}"/>
    <cellStyle name="Millares 16 8" xfId="1303" xr:uid="{00000000-0005-0000-0000-00000D000000}"/>
    <cellStyle name="Millares 16 8 2" xfId="3227" xr:uid="{00000000-0005-0000-0000-00000D000000}"/>
    <cellStyle name="Millares 16 8 3" xfId="5179" xr:uid="{00000000-0005-0000-0000-00000D000000}"/>
    <cellStyle name="Millares 16 8 4" xfId="7109" xr:uid="{00000000-0005-0000-0000-00000D000000}"/>
    <cellStyle name="Millares 16 8 5" xfId="9119" xr:uid="{00000000-0005-0000-0000-00000D000000}"/>
    <cellStyle name="Millares 16 8 6" xfId="11995" xr:uid="{00000000-0005-0000-0000-000043010000}"/>
    <cellStyle name="Millares 16 9" xfId="1783" xr:uid="{00000000-0005-0000-0000-00000D000000}"/>
    <cellStyle name="Millares 16 9 2" xfId="3707" xr:uid="{00000000-0005-0000-0000-00000D000000}"/>
    <cellStyle name="Millares 16 9 3" xfId="5659" xr:uid="{00000000-0005-0000-0000-00000D000000}"/>
    <cellStyle name="Millares 16 9 4" xfId="7589" xr:uid="{00000000-0005-0000-0000-00000D000000}"/>
    <cellStyle name="Millares 16 9 5" xfId="9597" xr:uid="{00000000-0005-0000-0000-00000D000000}"/>
    <cellStyle name="Millares 16 9 6" xfId="12708" xr:uid="{3B10B2C7-9DFD-4D25-AC5A-2F6C59BFA186}"/>
    <cellStyle name="Millares 17" xfId="31" xr:uid="{00000000-0005-0000-0000-00000E000000}"/>
    <cellStyle name="Millares 17 10" xfId="2266" xr:uid="{00000000-0005-0000-0000-00000E000000}"/>
    <cellStyle name="Millares 17 10 2" xfId="4187" xr:uid="{00000000-0005-0000-0000-00000E000000}"/>
    <cellStyle name="Millares 17 10 3" xfId="6143" xr:uid="{00000000-0005-0000-0000-00000E000000}"/>
    <cellStyle name="Millares 17 10 4" xfId="8069" xr:uid="{00000000-0005-0000-0000-00000E000000}"/>
    <cellStyle name="Millares 17 10 5" xfId="10075" xr:uid="{00000000-0005-0000-0000-00000E000000}"/>
    <cellStyle name="Millares 17 11" xfId="824" xr:uid="{00000000-0005-0000-0000-00000E000000}"/>
    <cellStyle name="Millares 17 12" xfId="2748" xr:uid="{00000000-0005-0000-0000-00000E000000}"/>
    <cellStyle name="Millares 17 13" xfId="4677" xr:uid="{00000000-0005-0000-0000-00000E000000}"/>
    <cellStyle name="Millares 17 14" xfId="6626" xr:uid="{00000000-0005-0000-0000-00000E000000}"/>
    <cellStyle name="Millares 17 15" xfId="8612" xr:uid="{C80E0EBC-B696-4B32-898F-7C7E5B11360C}"/>
    <cellStyle name="Millares 17 16" xfId="8578" xr:uid="{00000000-0005-0000-0000-00000E000000}"/>
    <cellStyle name="Millares 17 17" xfId="10560" xr:uid="{00000000-0005-0000-0000-00000E000000}"/>
    <cellStyle name="Millares 17 18" xfId="11040" xr:uid="{00000000-0005-0000-0000-00000E000000}"/>
    <cellStyle name="Millares 17 19" xfId="12181" xr:uid="{E464FE65-A720-4A7E-8925-346EFB41EB27}"/>
    <cellStyle name="Millares 17 2" xfId="89" xr:uid="{00000000-0005-0000-0000-00000E000000}"/>
    <cellStyle name="Millares 17 2 10" xfId="4692" xr:uid="{4578DDD5-0144-4BE7-9D79-87AD6C8A41A5}"/>
    <cellStyle name="Millares 17 2 11" xfId="6654" xr:uid="{00000000-0005-0000-0000-00000E000000}"/>
    <cellStyle name="Millares 17 2 12" xfId="8548" xr:uid="{4578DDD5-0144-4BE7-9D79-87AD6C8A41A5}"/>
    <cellStyle name="Millares 17 2 13" xfId="8655" xr:uid="{4578DDD5-0144-4BE7-9D79-87AD6C8A41A5}"/>
    <cellStyle name="Millares 17 2 14" xfId="8689" xr:uid="{00000000-0005-0000-0000-00000E000000}"/>
    <cellStyle name="Millares 17 2 15" xfId="10587" xr:uid="{00000000-0005-0000-0000-00000E000000}"/>
    <cellStyle name="Millares 17 2 16" xfId="11067" xr:uid="{00000000-0005-0000-0000-00000E000000}"/>
    <cellStyle name="Millares 17 2 17" xfId="12208" xr:uid="{CD7CF1F9-FD28-4009-9794-94EB4953DABF}"/>
    <cellStyle name="Millares 17 2 2" xfId="147" xr:uid="{00000000-0005-0000-0000-00000E000000}"/>
    <cellStyle name="Millares 17 2 2 10" xfId="8736" xr:uid="{00000000-0005-0000-0000-00000E000000}"/>
    <cellStyle name="Millares 17 2 2 11" xfId="10639" xr:uid="{00000000-0005-0000-0000-00000E000000}"/>
    <cellStyle name="Millares 17 2 2 12" xfId="11119" xr:uid="{00000000-0005-0000-0000-00000E000000}"/>
    <cellStyle name="Millares 17 2 2 13" xfId="12260" xr:uid="{D3428C98-B1FE-4B75-8A9D-0471B217C2E6}"/>
    <cellStyle name="Millares 17 2 2 2" xfId="365" xr:uid="{00000000-0005-0000-0000-00000E000000}"/>
    <cellStyle name="Millares 17 2 2 2 10" xfId="10817" xr:uid="{00000000-0005-0000-0000-00000E000000}"/>
    <cellStyle name="Millares 17 2 2 2 11" xfId="11297" xr:uid="{00000000-0005-0000-0000-00000E000000}"/>
    <cellStyle name="Millares 17 2 2 2 12" xfId="12438" xr:uid="{71966FE9-6331-4411-AC2C-1FBC3D7B278C}"/>
    <cellStyle name="Millares 17 2 2 2 2" xfId="1561" xr:uid="{00000000-0005-0000-0000-00000E000000}"/>
    <cellStyle name="Millares 17 2 2 2 2 2" xfId="3485" xr:uid="{00000000-0005-0000-0000-00000E000000}"/>
    <cellStyle name="Millares 17 2 2 2 2 3" xfId="5437" xr:uid="{00000000-0005-0000-0000-00000E000000}"/>
    <cellStyle name="Millares 17 2 2 2 2 4" xfId="7367" xr:uid="{00000000-0005-0000-0000-00000E000000}"/>
    <cellStyle name="Millares 17 2 2 2 2 5" xfId="9377" xr:uid="{00000000-0005-0000-0000-00000E000000}"/>
    <cellStyle name="Millares 17 2 2 2 3" xfId="2041" xr:uid="{00000000-0005-0000-0000-00000E000000}"/>
    <cellStyle name="Millares 17 2 2 2 3 2" xfId="3965" xr:uid="{00000000-0005-0000-0000-00000E000000}"/>
    <cellStyle name="Millares 17 2 2 2 3 3" xfId="5917" xr:uid="{00000000-0005-0000-0000-00000E000000}"/>
    <cellStyle name="Millares 17 2 2 2 3 4" xfId="7847" xr:uid="{00000000-0005-0000-0000-00000E000000}"/>
    <cellStyle name="Millares 17 2 2 2 3 5" xfId="9855" xr:uid="{00000000-0005-0000-0000-00000E000000}"/>
    <cellStyle name="Millares 17 2 2 2 4" xfId="2523" xr:uid="{00000000-0005-0000-0000-00000E000000}"/>
    <cellStyle name="Millares 17 2 2 2 4 2" xfId="4444" xr:uid="{00000000-0005-0000-0000-00000E000000}"/>
    <cellStyle name="Millares 17 2 2 2 4 3" xfId="6400" xr:uid="{00000000-0005-0000-0000-00000E000000}"/>
    <cellStyle name="Millares 17 2 2 2 4 4" xfId="8326" xr:uid="{00000000-0005-0000-0000-00000E000000}"/>
    <cellStyle name="Millares 17 2 2 2 4 5" xfId="10332" xr:uid="{00000000-0005-0000-0000-00000E000000}"/>
    <cellStyle name="Millares 17 2 2 2 5" xfId="1081" xr:uid="{00000000-0005-0000-0000-00000E000000}"/>
    <cellStyle name="Millares 17 2 2 2 6" xfId="3005" xr:uid="{00000000-0005-0000-0000-00000E000000}"/>
    <cellStyle name="Millares 17 2 2 2 7" xfId="4943" xr:uid="{00000000-0005-0000-0000-00000E000000}"/>
    <cellStyle name="Millares 17 2 2 2 8" xfId="6884" xr:uid="{00000000-0005-0000-0000-00000E000000}"/>
    <cellStyle name="Millares 17 2 2 2 9" xfId="8905" xr:uid="{00000000-0005-0000-0000-00000E000000}"/>
    <cellStyle name="Millares 17 2 2 3" xfId="1383" xr:uid="{00000000-0005-0000-0000-00000E000000}"/>
    <cellStyle name="Millares 17 2 2 3 2" xfId="3307" xr:uid="{00000000-0005-0000-0000-00000E000000}"/>
    <cellStyle name="Millares 17 2 2 3 3" xfId="5259" xr:uid="{00000000-0005-0000-0000-00000E000000}"/>
    <cellStyle name="Millares 17 2 2 3 4" xfId="7189" xr:uid="{00000000-0005-0000-0000-00000E000000}"/>
    <cellStyle name="Millares 17 2 2 3 5" xfId="9199" xr:uid="{00000000-0005-0000-0000-00000E000000}"/>
    <cellStyle name="Millares 17 2 2 4" xfId="1863" xr:uid="{00000000-0005-0000-0000-00000E000000}"/>
    <cellStyle name="Millares 17 2 2 4 2" xfId="3787" xr:uid="{00000000-0005-0000-0000-00000E000000}"/>
    <cellStyle name="Millares 17 2 2 4 3" xfId="5739" xr:uid="{00000000-0005-0000-0000-00000E000000}"/>
    <cellStyle name="Millares 17 2 2 4 4" xfId="7669" xr:uid="{00000000-0005-0000-0000-00000E000000}"/>
    <cellStyle name="Millares 17 2 2 4 5" xfId="9677" xr:uid="{00000000-0005-0000-0000-00000E000000}"/>
    <cellStyle name="Millares 17 2 2 5" xfId="2345" xr:uid="{00000000-0005-0000-0000-00000E000000}"/>
    <cellStyle name="Millares 17 2 2 5 2" xfId="4266" xr:uid="{00000000-0005-0000-0000-00000E000000}"/>
    <cellStyle name="Millares 17 2 2 5 3" xfId="6222" xr:uid="{00000000-0005-0000-0000-00000E000000}"/>
    <cellStyle name="Millares 17 2 2 5 4" xfId="8148" xr:uid="{00000000-0005-0000-0000-00000E000000}"/>
    <cellStyle name="Millares 17 2 2 5 5" xfId="10154" xr:uid="{00000000-0005-0000-0000-00000E000000}"/>
    <cellStyle name="Millares 17 2 2 6" xfId="903" xr:uid="{00000000-0005-0000-0000-00000E000000}"/>
    <cellStyle name="Millares 17 2 2 7" xfId="2827" xr:uid="{00000000-0005-0000-0000-00000E000000}"/>
    <cellStyle name="Millares 17 2 2 8" xfId="4760" xr:uid="{00000000-0005-0000-0000-00000E000000}"/>
    <cellStyle name="Millares 17 2 2 9" xfId="6706" xr:uid="{00000000-0005-0000-0000-00000E000000}"/>
    <cellStyle name="Millares 17 2 3" xfId="313" xr:uid="{00000000-0005-0000-0000-00000E000000}"/>
    <cellStyle name="Millares 17 2 3 10" xfId="10765" xr:uid="{00000000-0005-0000-0000-00000E000000}"/>
    <cellStyle name="Millares 17 2 3 11" xfId="11245" xr:uid="{00000000-0005-0000-0000-00000E000000}"/>
    <cellStyle name="Millares 17 2 3 12" xfId="12386" xr:uid="{19D058CB-2816-4763-9C11-12A584157DC5}"/>
    <cellStyle name="Millares 17 2 3 2" xfId="1509" xr:uid="{00000000-0005-0000-0000-00000E000000}"/>
    <cellStyle name="Millares 17 2 3 2 2" xfId="3433" xr:uid="{00000000-0005-0000-0000-00000E000000}"/>
    <cellStyle name="Millares 17 2 3 2 3" xfId="5385" xr:uid="{00000000-0005-0000-0000-00000E000000}"/>
    <cellStyle name="Millares 17 2 3 2 4" xfId="7315" xr:uid="{00000000-0005-0000-0000-00000E000000}"/>
    <cellStyle name="Millares 17 2 3 2 5" xfId="9325" xr:uid="{00000000-0005-0000-0000-00000E000000}"/>
    <cellStyle name="Millares 17 2 3 3" xfId="1989" xr:uid="{00000000-0005-0000-0000-00000E000000}"/>
    <cellStyle name="Millares 17 2 3 3 2" xfId="3913" xr:uid="{00000000-0005-0000-0000-00000E000000}"/>
    <cellStyle name="Millares 17 2 3 3 3" xfId="5865" xr:uid="{00000000-0005-0000-0000-00000E000000}"/>
    <cellStyle name="Millares 17 2 3 3 4" xfId="7795" xr:uid="{00000000-0005-0000-0000-00000E000000}"/>
    <cellStyle name="Millares 17 2 3 3 5" xfId="9803" xr:uid="{00000000-0005-0000-0000-00000E000000}"/>
    <cellStyle name="Millares 17 2 3 4" xfId="2471" xr:uid="{00000000-0005-0000-0000-00000E000000}"/>
    <cellStyle name="Millares 17 2 3 4 2" xfId="4392" xr:uid="{00000000-0005-0000-0000-00000E000000}"/>
    <cellStyle name="Millares 17 2 3 4 3" xfId="6348" xr:uid="{00000000-0005-0000-0000-00000E000000}"/>
    <cellStyle name="Millares 17 2 3 4 4" xfId="8274" xr:uid="{00000000-0005-0000-0000-00000E000000}"/>
    <cellStyle name="Millares 17 2 3 4 5" xfId="10280" xr:uid="{00000000-0005-0000-0000-00000E000000}"/>
    <cellStyle name="Millares 17 2 3 5" xfId="1029" xr:uid="{00000000-0005-0000-0000-00000E000000}"/>
    <cellStyle name="Millares 17 2 3 6" xfId="2953" xr:uid="{00000000-0005-0000-0000-00000E000000}"/>
    <cellStyle name="Millares 17 2 3 7" xfId="4891" xr:uid="{00000000-0005-0000-0000-00000E000000}"/>
    <cellStyle name="Millares 17 2 3 8" xfId="6832" xr:uid="{00000000-0005-0000-0000-00000E000000}"/>
    <cellStyle name="Millares 17 2 3 9" xfId="8857" xr:uid="{00000000-0005-0000-0000-00000E000000}"/>
    <cellStyle name="Millares 17 2 4" xfId="1331" xr:uid="{00000000-0005-0000-0000-00000E000000}"/>
    <cellStyle name="Millares 17 2 4 2" xfId="3255" xr:uid="{00000000-0005-0000-0000-00000E000000}"/>
    <cellStyle name="Millares 17 2 4 3" xfId="5207" xr:uid="{00000000-0005-0000-0000-00000E000000}"/>
    <cellStyle name="Millares 17 2 4 4" xfId="7137" xr:uid="{00000000-0005-0000-0000-00000E000000}"/>
    <cellStyle name="Millares 17 2 4 5" xfId="9147" xr:uid="{00000000-0005-0000-0000-00000E000000}"/>
    <cellStyle name="Millares 17 2 4 6" xfId="12760" xr:uid="{3ACE43E2-7456-46CF-A67F-906CBE16F7B4}"/>
    <cellStyle name="Millares 17 2 5" xfId="1811" xr:uid="{00000000-0005-0000-0000-00000E000000}"/>
    <cellStyle name="Millares 17 2 5 2" xfId="3735" xr:uid="{00000000-0005-0000-0000-00000E000000}"/>
    <cellStyle name="Millares 17 2 5 3" xfId="5687" xr:uid="{00000000-0005-0000-0000-00000E000000}"/>
    <cellStyle name="Millares 17 2 5 4" xfId="7617" xr:uid="{00000000-0005-0000-0000-00000E000000}"/>
    <cellStyle name="Millares 17 2 5 5" xfId="9625" xr:uid="{00000000-0005-0000-0000-00000E000000}"/>
    <cellStyle name="Millares 17 2 6" xfId="2293" xr:uid="{00000000-0005-0000-0000-00000E000000}"/>
    <cellStyle name="Millares 17 2 6 2" xfId="4214" xr:uid="{00000000-0005-0000-0000-00000E000000}"/>
    <cellStyle name="Millares 17 2 6 3" xfId="6170" xr:uid="{00000000-0005-0000-0000-00000E000000}"/>
    <cellStyle name="Millares 17 2 6 4" xfId="8096" xr:uid="{00000000-0005-0000-0000-00000E000000}"/>
    <cellStyle name="Millares 17 2 6 5" xfId="10102" xr:uid="{00000000-0005-0000-0000-00000E000000}"/>
    <cellStyle name="Millares 17 2 7" xfId="851" xr:uid="{00000000-0005-0000-0000-00000E000000}"/>
    <cellStyle name="Millares 17 2 8" xfId="2775" xr:uid="{00000000-0005-0000-0000-00000E000000}"/>
    <cellStyle name="Millares 17 2 9" xfId="4708" xr:uid="{00000000-0005-0000-0000-00000E000000}"/>
    <cellStyle name="Millares 17 3" xfId="119" xr:uid="{00000000-0005-0000-0000-00000E000000}"/>
    <cellStyle name="Millares 17 3 10" xfId="8712" xr:uid="{00000000-0005-0000-0000-00000E000000}"/>
    <cellStyle name="Millares 17 3 11" xfId="10611" xr:uid="{00000000-0005-0000-0000-00000E000000}"/>
    <cellStyle name="Millares 17 3 12" xfId="11091" xr:uid="{00000000-0005-0000-0000-00000E000000}"/>
    <cellStyle name="Millares 17 3 13" xfId="12232" xr:uid="{8B135739-CF61-433E-86BC-625E073AA097}"/>
    <cellStyle name="Millares 17 3 2" xfId="337" xr:uid="{00000000-0005-0000-0000-00000E000000}"/>
    <cellStyle name="Millares 17 3 2 10" xfId="10789" xr:uid="{00000000-0005-0000-0000-00000E000000}"/>
    <cellStyle name="Millares 17 3 2 11" xfId="11269" xr:uid="{00000000-0005-0000-0000-00000E000000}"/>
    <cellStyle name="Millares 17 3 2 12" xfId="12410" xr:uid="{76ECDC80-0043-47BD-B1FF-0C0258AAA3D1}"/>
    <cellStyle name="Millares 17 3 2 2" xfId="1533" xr:uid="{00000000-0005-0000-0000-00000E000000}"/>
    <cellStyle name="Millares 17 3 2 2 2" xfId="3457" xr:uid="{00000000-0005-0000-0000-00000E000000}"/>
    <cellStyle name="Millares 17 3 2 2 3" xfId="5409" xr:uid="{00000000-0005-0000-0000-00000E000000}"/>
    <cellStyle name="Millares 17 3 2 2 4" xfId="7339" xr:uid="{00000000-0005-0000-0000-00000E000000}"/>
    <cellStyle name="Millares 17 3 2 2 5" xfId="9349" xr:uid="{00000000-0005-0000-0000-00000E000000}"/>
    <cellStyle name="Millares 17 3 2 3" xfId="2013" xr:uid="{00000000-0005-0000-0000-00000E000000}"/>
    <cellStyle name="Millares 17 3 2 3 2" xfId="3937" xr:uid="{00000000-0005-0000-0000-00000E000000}"/>
    <cellStyle name="Millares 17 3 2 3 3" xfId="5889" xr:uid="{00000000-0005-0000-0000-00000E000000}"/>
    <cellStyle name="Millares 17 3 2 3 4" xfId="7819" xr:uid="{00000000-0005-0000-0000-00000E000000}"/>
    <cellStyle name="Millares 17 3 2 3 5" xfId="9827" xr:uid="{00000000-0005-0000-0000-00000E000000}"/>
    <cellStyle name="Millares 17 3 2 4" xfId="2495" xr:uid="{00000000-0005-0000-0000-00000E000000}"/>
    <cellStyle name="Millares 17 3 2 4 2" xfId="4416" xr:uid="{00000000-0005-0000-0000-00000E000000}"/>
    <cellStyle name="Millares 17 3 2 4 3" xfId="6372" xr:uid="{00000000-0005-0000-0000-00000E000000}"/>
    <cellStyle name="Millares 17 3 2 4 4" xfId="8298" xr:uid="{00000000-0005-0000-0000-00000E000000}"/>
    <cellStyle name="Millares 17 3 2 4 5" xfId="10304" xr:uid="{00000000-0005-0000-0000-00000E000000}"/>
    <cellStyle name="Millares 17 3 2 5" xfId="1053" xr:uid="{00000000-0005-0000-0000-00000E000000}"/>
    <cellStyle name="Millares 17 3 2 6" xfId="2977" xr:uid="{00000000-0005-0000-0000-00000E000000}"/>
    <cellStyle name="Millares 17 3 2 7" xfId="4915" xr:uid="{00000000-0005-0000-0000-00000E000000}"/>
    <cellStyle name="Millares 17 3 2 8" xfId="6856" xr:uid="{00000000-0005-0000-0000-00000E000000}"/>
    <cellStyle name="Millares 17 3 2 9" xfId="8880" xr:uid="{00000000-0005-0000-0000-00000E000000}"/>
    <cellStyle name="Millares 17 3 3" xfId="1355" xr:uid="{00000000-0005-0000-0000-00000E000000}"/>
    <cellStyle name="Millares 17 3 3 2" xfId="3279" xr:uid="{00000000-0005-0000-0000-00000E000000}"/>
    <cellStyle name="Millares 17 3 3 3" xfId="5231" xr:uid="{00000000-0005-0000-0000-00000E000000}"/>
    <cellStyle name="Millares 17 3 3 4" xfId="7161" xr:uid="{00000000-0005-0000-0000-00000E000000}"/>
    <cellStyle name="Millares 17 3 3 5" xfId="9171" xr:uid="{00000000-0005-0000-0000-00000E000000}"/>
    <cellStyle name="Millares 17 3 4" xfId="1835" xr:uid="{00000000-0005-0000-0000-00000E000000}"/>
    <cellStyle name="Millares 17 3 4 2" xfId="3759" xr:uid="{00000000-0005-0000-0000-00000E000000}"/>
    <cellStyle name="Millares 17 3 4 3" xfId="5711" xr:uid="{00000000-0005-0000-0000-00000E000000}"/>
    <cellStyle name="Millares 17 3 4 4" xfId="7641" xr:uid="{00000000-0005-0000-0000-00000E000000}"/>
    <cellStyle name="Millares 17 3 4 5" xfId="9649" xr:uid="{00000000-0005-0000-0000-00000E000000}"/>
    <cellStyle name="Millares 17 3 5" xfId="2317" xr:uid="{00000000-0005-0000-0000-00000E000000}"/>
    <cellStyle name="Millares 17 3 5 2" xfId="4238" xr:uid="{00000000-0005-0000-0000-00000E000000}"/>
    <cellStyle name="Millares 17 3 5 3" xfId="6194" xr:uid="{00000000-0005-0000-0000-00000E000000}"/>
    <cellStyle name="Millares 17 3 5 4" xfId="8120" xr:uid="{00000000-0005-0000-0000-00000E000000}"/>
    <cellStyle name="Millares 17 3 5 5" xfId="10126" xr:uid="{00000000-0005-0000-0000-00000E000000}"/>
    <cellStyle name="Millares 17 3 6" xfId="875" xr:uid="{00000000-0005-0000-0000-00000E000000}"/>
    <cellStyle name="Millares 17 3 7" xfId="2799" xr:uid="{00000000-0005-0000-0000-00000E000000}"/>
    <cellStyle name="Millares 17 3 8" xfId="4732" xr:uid="{00000000-0005-0000-0000-00000E000000}"/>
    <cellStyle name="Millares 17 3 9" xfId="6678" xr:uid="{00000000-0005-0000-0000-00000E000000}"/>
    <cellStyle name="Millares 17 4" xfId="214" xr:uid="{00000000-0005-0000-0000-00000E000000}"/>
    <cellStyle name="Millares 17 4 10" xfId="8768" xr:uid="{00000000-0005-0000-0000-00000E000000}"/>
    <cellStyle name="Millares 17 4 11" xfId="10673" xr:uid="{00000000-0005-0000-0000-00000E000000}"/>
    <cellStyle name="Millares 17 4 12" xfId="11153" xr:uid="{00000000-0005-0000-0000-00000E000000}"/>
    <cellStyle name="Millares 17 4 13" xfId="12294" xr:uid="{444B8ECD-0A5D-4DB9-A7FE-D1D0131C4217}"/>
    <cellStyle name="Millares 17 4 2" xfId="399" xr:uid="{00000000-0005-0000-0000-00000E000000}"/>
    <cellStyle name="Millares 17 4 2 10" xfId="10851" xr:uid="{00000000-0005-0000-0000-00000E000000}"/>
    <cellStyle name="Millares 17 4 2 11" xfId="11331" xr:uid="{00000000-0005-0000-0000-00000E000000}"/>
    <cellStyle name="Millares 17 4 2 12" xfId="12472" xr:uid="{CC0C2C57-65ED-415D-BBF0-AFEB644FC7E6}"/>
    <cellStyle name="Millares 17 4 2 2" xfId="1595" xr:uid="{00000000-0005-0000-0000-00000E000000}"/>
    <cellStyle name="Millares 17 4 2 2 2" xfId="3519" xr:uid="{00000000-0005-0000-0000-00000E000000}"/>
    <cellStyle name="Millares 17 4 2 2 3" xfId="5471" xr:uid="{00000000-0005-0000-0000-00000E000000}"/>
    <cellStyle name="Millares 17 4 2 2 4" xfId="7401" xr:uid="{00000000-0005-0000-0000-00000E000000}"/>
    <cellStyle name="Millares 17 4 2 2 5" xfId="9411" xr:uid="{00000000-0005-0000-0000-00000E000000}"/>
    <cellStyle name="Millares 17 4 2 3" xfId="2075" xr:uid="{00000000-0005-0000-0000-00000E000000}"/>
    <cellStyle name="Millares 17 4 2 3 2" xfId="3999" xr:uid="{00000000-0005-0000-0000-00000E000000}"/>
    <cellStyle name="Millares 17 4 2 3 3" xfId="5951" xr:uid="{00000000-0005-0000-0000-00000E000000}"/>
    <cellStyle name="Millares 17 4 2 3 4" xfId="7881" xr:uid="{00000000-0005-0000-0000-00000E000000}"/>
    <cellStyle name="Millares 17 4 2 3 5" xfId="9889" xr:uid="{00000000-0005-0000-0000-00000E000000}"/>
    <cellStyle name="Millares 17 4 2 4" xfId="2557" xr:uid="{00000000-0005-0000-0000-00000E000000}"/>
    <cellStyle name="Millares 17 4 2 4 2" xfId="4478" xr:uid="{00000000-0005-0000-0000-00000E000000}"/>
    <cellStyle name="Millares 17 4 2 4 3" xfId="6434" xr:uid="{00000000-0005-0000-0000-00000E000000}"/>
    <cellStyle name="Millares 17 4 2 4 4" xfId="8360" xr:uid="{00000000-0005-0000-0000-00000E000000}"/>
    <cellStyle name="Millares 17 4 2 4 5" xfId="10366" xr:uid="{00000000-0005-0000-0000-00000E000000}"/>
    <cellStyle name="Millares 17 4 2 5" xfId="1115" xr:uid="{00000000-0005-0000-0000-00000E000000}"/>
    <cellStyle name="Millares 17 4 2 6" xfId="3039" xr:uid="{00000000-0005-0000-0000-00000E000000}"/>
    <cellStyle name="Millares 17 4 2 7" xfId="4977" xr:uid="{00000000-0005-0000-0000-00000E000000}"/>
    <cellStyle name="Millares 17 4 2 8" xfId="6918" xr:uid="{00000000-0005-0000-0000-00000E000000}"/>
    <cellStyle name="Millares 17 4 2 9" xfId="8937" xr:uid="{00000000-0005-0000-0000-00000E000000}"/>
    <cellStyle name="Millares 17 4 3" xfId="1417" xr:uid="{00000000-0005-0000-0000-00000E000000}"/>
    <cellStyle name="Millares 17 4 3 2" xfId="3341" xr:uid="{00000000-0005-0000-0000-00000E000000}"/>
    <cellStyle name="Millares 17 4 3 3" xfId="5293" xr:uid="{00000000-0005-0000-0000-00000E000000}"/>
    <cellStyle name="Millares 17 4 3 4" xfId="7223" xr:uid="{00000000-0005-0000-0000-00000E000000}"/>
    <cellStyle name="Millares 17 4 3 5" xfId="9233" xr:uid="{00000000-0005-0000-0000-00000E000000}"/>
    <cellStyle name="Millares 17 4 4" xfId="1897" xr:uid="{00000000-0005-0000-0000-00000E000000}"/>
    <cellStyle name="Millares 17 4 4 2" xfId="3821" xr:uid="{00000000-0005-0000-0000-00000E000000}"/>
    <cellStyle name="Millares 17 4 4 3" xfId="5773" xr:uid="{00000000-0005-0000-0000-00000E000000}"/>
    <cellStyle name="Millares 17 4 4 4" xfId="7703" xr:uid="{00000000-0005-0000-0000-00000E000000}"/>
    <cellStyle name="Millares 17 4 4 5" xfId="9711" xr:uid="{00000000-0005-0000-0000-00000E000000}"/>
    <cellStyle name="Millares 17 4 5" xfId="2379" xr:uid="{00000000-0005-0000-0000-00000E000000}"/>
    <cellStyle name="Millares 17 4 5 2" xfId="4300" xr:uid="{00000000-0005-0000-0000-00000E000000}"/>
    <cellStyle name="Millares 17 4 5 3" xfId="6256" xr:uid="{00000000-0005-0000-0000-00000E000000}"/>
    <cellStyle name="Millares 17 4 5 4" xfId="8182" xr:uid="{00000000-0005-0000-0000-00000E000000}"/>
    <cellStyle name="Millares 17 4 5 5" xfId="10188" xr:uid="{00000000-0005-0000-0000-00000E000000}"/>
    <cellStyle name="Millares 17 4 6" xfId="937" xr:uid="{00000000-0005-0000-0000-00000E000000}"/>
    <cellStyle name="Millares 17 4 7" xfId="2861" xr:uid="{00000000-0005-0000-0000-00000E000000}"/>
    <cellStyle name="Millares 17 4 8" xfId="4799" xr:uid="{00000000-0005-0000-0000-00000E000000}"/>
    <cellStyle name="Millares 17 4 9" xfId="6740" xr:uid="{00000000-0005-0000-0000-00000E000000}"/>
    <cellStyle name="Millares 17 5" xfId="243" xr:uid="{00000000-0005-0000-0000-00000E000000}"/>
    <cellStyle name="Millares 17 5 10" xfId="8796" xr:uid="{00000000-0005-0000-0000-00000E000000}"/>
    <cellStyle name="Millares 17 5 11" xfId="10702" xr:uid="{00000000-0005-0000-0000-00000E000000}"/>
    <cellStyle name="Millares 17 5 12" xfId="11182" xr:uid="{00000000-0005-0000-0000-00000E000000}"/>
    <cellStyle name="Millares 17 5 13" xfId="12323" xr:uid="{55A92626-7A31-433B-BD24-7D2F303BA02C}"/>
    <cellStyle name="Millares 17 5 2" xfId="428" xr:uid="{00000000-0005-0000-0000-00000E000000}"/>
    <cellStyle name="Millares 17 5 2 10" xfId="10880" xr:uid="{00000000-0005-0000-0000-00000E000000}"/>
    <cellStyle name="Millares 17 5 2 11" xfId="11360" xr:uid="{00000000-0005-0000-0000-00000E000000}"/>
    <cellStyle name="Millares 17 5 2 12" xfId="12501" xr:uid="{E8A88D2F-8796-46BF-A76F-F57971EFACA0}"/>
    <cellStyle name="Millares 17 5 2 2" xfId="1624" xr:uid="{00000000-0005-0000-0000-00000E000000}"/>
    <cellStyle name="Millares 17 5 2 2 2" xfId="3548" xr:uid="{00000000-0005-0000-0000-00000E000000}"/>
    <cellStyle name="Millares 17 5 2 2 3" xfId="5500" xr:uid="{00000000-0005-0000-0000-00000E000000}"/>
    <cellStyle name="Millares 17 5 2 2 4" xfId="7430" xr:uid="{00000000-0005-0000-0000-00000E000000}"/>
    <cellStyle name="Millares 17 5 2 2 5" xfId="9440" xr:uid="{00000000-0005-0000-0000-00000E000000}"/>
    <cellStyle name="Millares 17 5 2 3" xfId="2104" xr:uid="{00000000-0005-0000-0000-00000E000000}"/>
    <cellStyle name="Millares 17 5 2 3 2" xfId="4028" xr:uid="{00000000-0005-0000-0000-00000E000000}"/>
    <cellStyle name="Millares 17 5 2 3 3" xfId="5980" xr:uid="{00000000-0005-0000-0000-00000E000000}"/>
    <cellStyle name="Millares 17 5 2 3 4" xfId="7910" xr:uid="{00000000-0005-0000-0000-00000E000000}"/>
    <cellStyle name="Millares 17 5 2 3 5" xfId="9918" xr:uid="{00000000-0005-0000-0000-00000E000000}"/>
    <cellStyle name="Millares 17 5 2 4" xfId="2586" xr:uid="{00000000-0005-0000-0000-00000E000000}"/>
    <cellStyle name="Millares 17 5 2 4 2" xfId="4507" xr:uid="{00000000-0005-0000-0000-00000E000000}"/>
    <cellStyle name="Millares 17 5 2 4 3" xfId="6463" xr:uid="{00000000-0005-0000-0000-00000E000000}"/>
    <cellStyle name="Millares 17 5 2 4 4" xfId="8389" xr:uid="{00000000-0005-0000-0000-00000E000000}"/>
    <cellStyle name="Millares 17 5 2 4 5" xfId="10395" xr:uid="{00000000-0005-0000-0000-00000E000000}"/>
    <cellStyle name="Millares 17 5 2 5" xfId="1144" xr:uid="{00000000-0005-0000-0000-00000E000000}"/>
    <cellStyle name="Millares 17 5 2 6" xfId="3068" xr:uid="{00000000-0005-0000-0000-00000E000000}"/>
    <cellStyle name="Millares 17 5 2 7" xfId="5006" xr:uid="{00000000-0005-0000-0000-00000E000000}"/>
    <cellStyle name="Millares 17 5 2 8" xfId="6947" xr:uid="{00000000-0005-0000-0000-00000E000000}"/>
    <cellStyle name="Millares 17 5 2 9" xfId="8966" xr:uid="{00000000-0005-0000-0000-00000E000000}"/>
    <cellStyle name="Millares 17 5 3" xfId="1446" xr:uid="{00000000-0005-0000-0000-00000E000000}"/>
    <cellStyle name="Millares 17 5 3 2" xfId="3370" xr:uid="{00000000-0005-0000-0000-00000E000000}"/>
    <cellStyle name="Millares 17 5 3 3" xfId="5322" xr:uid="{00000000-0005-0000-0000-00000E000000}"/>
    <cellStyle name="Millares 17 5 3 4" xfId="7252" xr:uid="{00000000-0005-0000-0000-00000E000000}"/>
    <cellStyle name="Millares 17 5 3 5" xfId="9262" xr:uid="{00000000-0005-0000-0000-00000E000000}"/>
    <cellStyle name="Millares 17 5 4" xfId="1926" xr:uid="{00000000-0005-0000-0000-00000E000000}"/>
    <cellStyle name="Millares 17 5 4 2" xfId="3850" xr:uid="{00000000-0005-0000-0000-00000E000000}"/>
    <cellStyle name="Millares 17 5 4 3" xfId="5802" xr:uid="{00000000-0005-0000-0000-00000E000000}"/>
    <cellStyle name="Millares 17 5 4 4" xfId="7732" xr:uid="{00000000-0005-0000-0000-00000E000000}"/>
    <cellStyle name="Millares 17 5 4 5" xfId="9740" xr:uid="{00000000-0005-0000-0000-00000E000000}"/>
    <cellStyle name="Millares 17 5 5" xfId="2408" xr:uid="{00000000-0005-0000-0000-00000E000000}"/>
    <cellStyle name="Millares 17 5 5 2" xfId="4329" xr:uid="{00000000-0005-0000-0000-00000E000000}"/>
    <cellStyle name="Millares 17 5 5 3" xfId="6285" xr:uid="{00000000-0005-0000-0000-00000E000000}"/>
    <cellStyle name="Millares 17 5 5 4" xfId="8211" xr:uid="{00000000-0005-0000-0000-00000E000000}"/>
    <cellStyle name="Millares 17 5 5 5" xfId="10217" xr:uid="{00000000-0005-0000-0000-00000E000000}"/>
    <cellStyle name="Millares 17 5 6" xfId="966" xr:uid="{00000000-0005-0000-0000-00000E000000}"/>
    <cellStyle name="Millares 17 5 7" xfId="2890" xr:uid="{00000000-0005-0000-0000-00000E000000}"/>
    <cellStyle name="Millares 17 5 8" xfId="4828" xr:uid="{00000000-0005-0000-0000-00000E000000}"/>
    <cellStyle name="Millares 17 5 9" xfId="6769" xr:uid="{00000000-0005-0000-0000-00000E000000}"/>
    <cellStyle name="Millares 17 6" xfId="286" xr:uid="{00000000-0005-0000-0000-00000E000000}"/>
    <cellStyle name="Millares 17 6 10" xfId="10738" xr:uid="{00000000-0005-0000-0000-00000E000000}"/>
    <cellStyle name="Millares 17 6 11" xfId="11218" xr:uid="{00000000-0005-0000-0000-00000E000000}"/>
    <cellStyle name="Millares 17 6 12" xfId="12359" xr:uid="{24A19B4F-ED39-4B85-BFB6-2ED3B52371FB}"/>
    <cellStyle name="Millares 17 6 2" xfId="1482" xr:uid="{00000000-0005-0000-0000-00000E000000}"/>
    <cellStyle name="Millares 17 6 2 2" xfId="3406" xr:uid="{00000000-0005-0000-0000-00000E000000}"/>
    <cellStyle name="Millares 17 6 2 3" xfId="5358" xr:uid="{00000000-0005-0000-0000-00000E000000}"/>
    <cellStyle name="Millares 17 6 2 4" xfId="7288" xr:uid="{00000000-0005-0000-0000-00000E000000}"/>
    <cellStyle name="Millares 17 6 2 5" xfId="9298" xr:uid="{00000000-0005-0000-0000-00000E000000}"/>
    <cellStyle name="Millares 17 6 3" xfId="1962" xr:uid="{00000000-0005-0000-0000-00000E000000}"/>
    <cellStyle name="Millares 17 6 3 2" xfId="3886" xr:uid="{00000000-0005-0000-0000-00000E000000}"/>
    <cellStyle name="Millares 17 6 3 3" xfId="5838" xr:uid="{00000000-0005-0000-0000-00000E000000}"/>
    <cellStyle name="Millares 17 6 3 4" xfId="7768" xr:uid="{00000000-0005-0000-0000-00000E000000}"/>
    <cellStyle name="Millares 17 6 3 5" xfId="9776" xr:uid="{00000000-0005-0000-0000-00000E000000}"/>
    <cellStyle name="Millares 17 6 4" xfId="2444" xr:uid="{00000000-0005-0000-0000-00000E000000}"/>
    <cellStyle name="Millares 17 6 4 2" xfId="4365" xr:uid="{00000000-0005-0000-0000-00000E000000}"/>
    <cellStyle name="Millares 17 6 4 3" xfId="6321" xr:uid="{00000000-0005-0000-0000-00000E000000}"/>
    <cellStyle name="Millares 17 6 4 4" xfId="8247" xr:uid="{00000000-0005-0000-0000-00000E000000}"/>
    <cellStyle name="Millares 17 6 4 5" xfId="10253" xr:uid="{00000000-0005-0000-0000-00000E000000}"/>
    <cellStyle name="Millares 17 6 5" xfId="1002" xr:uid="{00000000-0005-0000-0000-00000E000000}"/>
    <cellStyle name="Millares 17 6 6" xfId="2926" xr:uid="{00000000-0005-0000-0000-00000E000000}"/>
    <cellStyle name="Millares 17 6 7" xfId="4864" xr:uid="{00000000-0005-0000-0000-00000E000000}"/>
    <cellStyle name="Millares 17 6 8" xfId="6805" xr:uid="{00000000-0005-0000-0000-00000E000000}"/>
    <cellStyle name="Millares 17 6 9" xfId="8832" xr:uid="{00000000-0005-0000-0000-00000E000000}"/>
    <cellStyle name="Millares 17 7" xfId="789" xr:uid="{C80E0EBC-B696-4B32-898F-7C7E5B11360C}"/>
    <cellStyle name="Millares 17 7 10" xfId="11016" xr:uid="{C80E0EBC-B696-4B32-898F-7C7E5B11360C}"/>
    <cellStyle name="Millares 17 7 11" xfId="11496" xr:uid="{C80E0EBC-B696-4B32-898F-7C7E5B11360C}"/>
    <cellStyle name="Millares 17 7 12" xfId="12640" xr:uid="{FD959379-5CF8-4068-9A25-B389C3D0A638}"/>
    <cellStyle name="Millares 17 7 2" xfId="1760" xr:uid="{C80E0EBC-B696-4B32-898F-7C7E5B11360C}"/>
    <cellStyle name="Millares 17 7 2 2" xfId="3684" xr:uid="{C80E0EBC-B696-4B32-898F-7C7E5B11360C}"/>
    <cellStyle name="Millares 17 7 2 3" xfId="5636" xr:uid="{C80E0EBC-B696-4B32-898F-7C7E5B11360C}"/>
    <cellStyle name="Millares 17 7 2 4" xfId="7566" xr:uid="{C80E0EBC-B696-4B32-898F-7C7E5B11360C}"/>
    <cellStyle name="Millares 17 7 2 5" xfId="9574" xr:uid="{C80E0EBC-B696-4B32-898F-7C7E5B11360C}"/>
    <cellStyle name="Millares 17 7 3" xfId="2240" xr:uid="{C80E0EBC-B696-4B32-898F-7C7E5B11360C}"/>
    <cellStyle name="Millares 17 7 3 2" xfId="4164" xr:uid="{C80E0EBC-B696-4B32-898F-7C7E5B11360C}"/>
    <cellStyle name="Millares 17 7 3 3" xfId="6116" xr:uid="{C80E0EBC-B696-4B32-898F-7C7E5B11360C}"/>
    <cellStyle name="Millares 17 7 3 4" xfId="8046" xr:uid="{C80E0EBC-B696-4B32-898F-7C7E5B11360C}"/>
    <cellStyle name="Millares 17 7 3 5" xfId="10052" xr:uid="{C80E0EBC-B696-4B32-898F-7C7E5B11360C}"/>
    <cellStyle name="Millares 17 7 4" xfId="2723" xr:uid="{C80E0EBC-B696-4B32-898F-7C7E5B11360C}"/>
    <cellStyle name="Millares 17 7 4 2" xfId="4644" xr:uid="{C80E0EBC-B696-4B32-898F-7C7E5B11360C}"/>
    <cellStyle name="Millares 17 7 4 3" xfId="6600" xr:uid="{C80E0EBC-B696-4B32-898F-7C7E5B11360C}"/>
    <cellStyle name="Millares 17 7 4 4" xfId="8526" xr:uid="{C80E0EBC-B696-4B32-898F-7C7E5B11360C}"/>
    <cellStyle name="Millares 17 7 4 5" xfId="10531" xr:uid="{C80E0EBC-B696-4B32-898F-7C7E5B11360C}"/>
    <cellStyle name="Millares 17 7 5" xfId="1281" xr:uid="{C80E0EBC-B696-4B32-898F-7C7E5B11360C}"/>
    <cellStyle name="Millares 17 7 6" xfId="3205" xr:uid="{C80E0EBC-B696-4B32-898F-7C7E5B11360C}"/>
    <cellStyle name="Millares 17 7 7" xfId="5156" xr:uid="{C80E0EBC-B696-4B32-898F-7C7E5B11360C}"/>
    <cellStyle name="Millares 17 7 8" xfId="7087" xr:uid="{C80E0EBC-B696-4B32-898F-7C7E5B11360C}"/>
    <cellStyle name="Millares 17 7 9" xfId="9099" xr:uid="{C80E0EBC-B696-4B32-898F-7C7E5B11360C}"/>
    <cellStyle name="Millares 17 8" xfId="1304" xr:uid="{00000000-0005-0000-0000-00000E000000}"/>
    <cellStyle name="Millares 17 8 2" xfId="3228" xr:uid="{00000000-0005-0000-0000-00000E000000}"/>
    <cellStyle name="Millares 17 8 3" xfId="5180" xr:uid="{00000000-0005-0000-0000-00000E000000}"/>
    <cellStyle name="Millares 17 8 4" xfId="7110" xr:uid="{00000000-0005-0000-0000-00000E000000}"/>
    <cellStyle name="Millares 17 8 5" xfId="9120" xr:uid="{00000000-0005-0000-0000-00000E000000}"/>
    <cellStyle name="Millares 17 8 6" xfId="11994" xr:uid="{00000000-0005-0000-0000-000044010000}"/>
    <cellStyle name="Millares 17 9" xfId="1784" xr:uid="{00000000-0005-0000-0000-00000E000000}"/>
    <cellStyle name="Millares 17 9 2" xfId="3708" xr:uid="{00000000-0005-0000-0000-00000E000000}"/>
    <cellStyle name="Millares 17 9 3" xfId="5660" xr:uid="{00000000-0005-0000-0000-00000E000000}"/>
    <cellStyle name="Millares 17 9 4" xfId="7590" xr:uid="{00000000-0005-0000-0000-00000E000000}"/>
    <cellStyle name="Millares 17 9 5" xfId="9598" xr:uid="{00000000-0005-0000-0000-00000E000000}"/>
    <cellStyle name="Millares 17 9 6" xfId="12718" xr:uid="{B66C2DAF-F6EC-4E55-BE0A-4C1FF38A480C}"/>
    <cellStyle name="Millares 174 2" xfId="491" xr:uid="{00000000-0005-0000-0000-00001C000000}"/>
    <cellStyle name="Millares 174 2 10" xfId="6974" xr:uid="{00000000-0005-0000-0000-00001C000000}"/>
    <cellStyle name="Millares 174 2 11" xfId="8993" xr:uid="{00000000-0005-0000-0000-00001C000000}"/>
    <cellStyle name="Millares 174 2 12" xfId="10906" xr:uid="{00000000-0005-0000-0000-00001C000000}"/>
    <cellStyle name="Millares 174 2 13" xfId="11386" xr:uid="{00000000-0005-0000-0000-00001C000000}"/>
    <cellStyle name="Millares 174 2 14" xfId="12529" xr:uid="{A91779E5-A1D6-46F9-811E-54999BA3349B}"/>
    <cellStyle name="Millares 174 2 2" xfId="575" xr:uid="{00000000-0005-0000-0000-00001D000000}"/>
    <cellStyle name="Millares 174 2 2 10" xfId="10916" xr:uid="{00000000-0005-0000-0000-00001D000000}"/>
    <cellStyle name="Millares 174 2 2 11" xfId="11396" xr:uid="{00000000-0005-0000-0000-00001D000000}"/>
    <cellStyle name="Millares 174 2 2 12" xfId="12539" xr:uid="{D983D68F-9055-473C-94CF-C6227F55DCA4}"/>
    <cellStyle name="Millares 174 2 2 2" xfId="1660" xr:uid="{00000000-0005-0000-0000-00001D000000}"/>
    <cellStyle name="Millares 174 2 2 2 2" xfId="3584" xr:uid="{00000000-0005-0000-0000-00001D000000}"/>
    <cellStyle name="Millares 174 2 2 2 3" xfId="5536" xr:uid="{00000000-0005-0000-0000-00001D000000}"/>
    <cellStyle name="Millares 174 2 2 2 4" xfId="7466" xr:uid="{00000000-0005-0000-0000-00001D000000}"/>
    <cellStyle name="Millares 174 2 2 2 5" xfId="9476" xr:uid="{00000000-0005-0000-0000-00001D000000}"/>
    <cellStyle name="Millares 174 2 2 3" xfId="2140" xr:uid="{00000000-0005-0000-0000-00001D000000}"/>
    <cellStyle name="Millares 174 2 2 3 2" xfId="4064" xr:uid="{00000000-0005-0000-0000-00001D000000}"/>
    <cellStyle name="Millares 174 2 2 3 3" xfId="6016" xr:uid="{00000000-0005-0000-0000-00001D000000}"/>
    <cellStyle name="Millares 174 2 2 3 4" xfId="7946" xr:uid="{00000000-0005-0000-0000-00001D000000}"/>
    <cellStyle name="Millares 174 2 2 3 5" xfId="9954" xr:uid="{00000000-0005-0000-0000-00001D000000}"/>
    <cellStyle name="Millares 174 2 2 4" xfId="2623" xr:uid="{00000000-0005-0000-0000-00001D000000}"/>
    <cellStyle name="Millares 174 2 2 4 2" xfId="4544" xr:uid="{00000000-0005-0000-0000-00001D000000}"/>
    <cellStyle name="Millares 174 2 2 4 3" xfId="6500" xr:uid="{00000000-0005-0000-0000-00001D000000}"/>
    <cellStyle name="Millares 174 2 2 4 4" xfId="8426" xr:uid="{00000000-0005-0000-0000-00001D000000}"/>
    <cellStyle name="Millares 174 2 2 4 5" xfId="10432" xr:uid="{00000000-0005-0000-0000-00001D000000}"/>
    <cellStyle name="Millares 174 2 2 5" xfId="1181" xr:uid="{00000000-0005-0000-0000-00001D000000}"/>
    <cellStyle name="Millares 174 2 2 6" xfId="3105" xr:uid="{00000000-0005-0000-0000-00001D000000}"/>
    <cellStyle name="Millares 174 2 2 7" xfId="5048" xr:uid="{00000000-0005-0000-0000-00001D000000}"/>
    <cellStyle name="Millares 174 2 2 8" xfId="6986" xr:uid="{00000000-0005-0000-0000-00001D000000}"/>
    <cellStyle name="Millares 174 2 2 9" xfId="9003" xr:uid="{00000000-0005-0000-0000-00001D000000}"/>
    <cellStyle name="Millares 174 2 3" xfId="753" xr:uid="{DE6FA76A-B9A2-472F-BA6A-A8BD658F3B3B}"/>
    <cellStyle name="Millares 174 2 3 10" xfId="10994" xr:uid="{DE6FA76A-B9A2-472F-BA6A-A8BD658F3B3B}"/>
    <cellStyle name="Millares 174 2 3 11" xfId="11474" xr:uid="{DE6FA76A-B9A2-472F-BA6A-A8BD658F3B3B}"/>
    <cellStyle name="Millares 174 2 3 12" xfId="12618" xr:uid="{8D062A04-69A4-44E9-B344-2D87DAF91694}"/>
    <cellStyle name="Millares 174 2 3 2" xfId="1738" xr:uid="{DE6FA76A-B9A2-472F-BA6A-A8BD658F3B3B}"/>
    <cellStyle name="Millares 174 2 3 2 2" xfId="3662" xr:uid="{DE6FA76A-B9A2-472F-BA6A-A8BD658F3B3B}"/>
    <cellStyle name="Millares 174 2 3 2 3" xfId="5614" xr:uid="{DE6FA76A-B9A2-472F-BA6A-A8BD658F3B3B}"/>
    <cellStyle name="Millares 174 2 3 2 4" xfId="7544" xr:uid="{DE6FA76A-B9A2-472F-BA6A-A8BD658F3B3B}"/>
    <cellStyle name="Millares 174 2 3 2 5" xfId="9552" xr:uid="{DE6FA76A-B9A2-472F-BA6A-A8BD658F3B3B}"/>
    <cellStyle name="Millares 174 2 3 3" xfId="2218" xr:uid="{DE6FA76A-B9A2-472F-BA6A-A8BD658F3B3B}"/>
    <cellStyle name="Millares 174 2 3 3 2" xfId="4142" xr:uid="{DE6FA76A-B9A2-472F-BA6A-A8BD658F3B3B}"/>
    <cellStyle name="Millares 174 2 3 3 3" xfId="6094" xr:uid="{DE6FA76A-B9A2-472F-BA6A-A8BD658F3B3B}"/>
    <cellStyle name="Millares 174 2 3 3 4" xfId="8024" xr:uid="{DE6FA76A-B9A2-472F-BA6A-A8BD658F3B3B}"/>
    <cellStyle name="Millares 174 2 3 3 5" xfId="10030" xr:uid="{DE6FA76A-B9A2-472F-BA6A-A8BD658F3B3B}"/>
    <cellStyle name="Millares 174 2 3 4" xfId="2701" xr:uid="{DE6FA76A-B9A2-472F-BA6A-A8BD658F3B3B}"/>
    <cellStyle name="Millares 174 2 3 4 2" xfId="4622" xr:uid="{DE6FA76A-B9A2-472F-BA6A-A8BD658F3B3B}"/>
    <cellStyle name="Millares 174 2 3 4 3" xfId="6578" xr:uid="{DE6FA76A-B9A2-472F-BA6A-A8BD658F3B3B}"/>
    <cellStyle name="Millares 174 2 3 4 4" xfId="8504" xr:uid="{DE6FA76A-B9A2-472F-BA6A-A8BD658F3B3B}"/>
    <cellStyle name="Millares 174 2 3 4 5" xfId="10509" xr:uid="{DE6FA76A-B9A2-472F-BA6A-A8BD658F3B3B}"/>
    <cellStyle name="Millares 174 2 3 5" xfId="1259" xr:uid="{DE6FA76A-B9A2-472F-BA6A-A8BD658F3B3B}"/>
    <cellStyle name="Millares 174 2 3 6" xfId="3183" xr:uid="{DE6FA76A-B9A2-472F-BA6A-A8BD658F3B3B}"/>
    <cellStyle name="Millares 174 2 3 7" xfId="5132" xr:uid="{DE6FA76A-B9A2-472F-BA6A-A8BD658F3B3B}"/>
    <cellStyle name="Millares 174 2 3 8" xfId="7065" xr:uid="{DE6FA76A-B9A2-472F-BA6A-A8BD658F3B3B}"/>
    <cellStyle name="Millares 174 2 3 9" xfId="9077" xr:uid="{DE6FA76A-B9A2-472F-BA6A-A8BD658F3B3B}"/>
    <cellStyle name="Millares 174 2 4" xfId="1650" xr:uid="{00000000-0005-0000-0000-00001C000000}"/>
    <cellStyle name="Millares 174 2 4 2" xfId="3574" xr:uid="{00000000-0005-0000-0000-00001C000000}"/>
    <cellStyle name="Millares 174 2 4 3" xfId="5526" xr:uid="{00000000-0005-0000-0000-00001C000000}"/>
    <cellStyle name="Millares 174 2 4 4" xfId="7456" xr:uid="{00000000-0005-0000-0000-00001C000000}"/>
    <cellStyle name="Millares 174 2 4 5" xfId="9466" xr:uid="{00000000-0005-0000-0000-00001C000000}"/>
    <cellStyle name="Millares 174 2 5" xfId="2130" xr:uid="{00000000-0005-0000-0000-00001C000000}"/>
    <cellStyle name="Millares 174 2 5 2" xfId="4054" xr:uid="{00000000-0005-0000-0000-00001C000000}"/>
    <cellStyle name="Millares 174 2 5 3" xfId="6006" xr:uid="{00000000-0005-0000-0000-00001C000000}"/>
    <cellStyle name="Millares 174 2 5 4" xfId="7936" xr:uid="{00000000-0005-0000-0000-00001C000000}"/>
    <cellStyle name="Millares 174 2 5 5" xfId="9944" xr:uid="{00000000-0005-0000-0000-00001C000000}"/>
    <cellStyle name="Millares 174 2 6" xfId="2613" xr:uid="{00000000-0005-0000-0000-00001C000000}"/>
    <cellStyle name="Millares 174 2 6 2" xfId="4534" xr:uid="{00000000-0005-0000-0000-00001C000000}"/>
    <cellStyle name="Millares 174 2 6 3" xfId="6490" xr:uid="{00000000-0005-0000-0000-00001C000000}"/>
    <cellStyle name="Millares 174 2 6 4" xfId="8416" xr:uid="{00000000-0005-0000-0000-00001C000000}"/>
    <cellStyle name="Millares 174 2 6 5" xfId="10422" xr:uid="{00000000-0005-0000-0000-00001C000000}"/>
    <cellStyle name="Millares 174 2 7" xfId="1171" xr:uid="{00000000-0005-0000-0000-00001C000000}"/>
    <cellStyle name="Millares 174 2 8" xfId="3095" xr:uid="{00000000-0005-0000-0000-00001C000000}"/>
    <cellStyle name="Millares 174 2 9" xfId="5035" xr:uid="{00000000-0005-0000-0000-00001C000000}"/>
    <cellStyle name="Millares 18" xfId="32" xr:uid="{00000000-0005-0000-0000-00000F000000}"/>
    <cellStyle name="Millares 18 10" xfId="2267" xr:uid="{00000000-0005-0000-0000-00000F000000}"/>
    <cellStyle name="Millares 18 10 2" xfId="4188" xr:uid="{00000000-0005-0000-0000-00000F000000}"/>
    <cellStyle name="Millares 18 10 3" xfId="6144" xr:uid="{00000000-0005-0000-0000-00000F000000}"/>
    <cellStyle name="Millares 18 10 4" xfId="8070" xr:uid="{00000000-0005-0000-0000-00000F000000}"/>
    <cellStyle name="Millares 18 10 5" xfId="10076" xr:uid="{00000000-0005-0000-0000-00000F000000}"/>
    <cellStyle name="Millares 18 11" xfId="825" xr:uid="{00000000-0005-0000-0000-00000F000000}"/>
    <cellStyle name="Millares 18 12" xfId="2749" xr:uid="{00000000-0005-0000-0000-00000F000000}"/>
    <cellStyle name="Millares 18 13" xfId="4678" xr:uid="{00000000-0005-0000-0000-00000F000000}"/>
    <cellStyle name="Millares 18 14" xfId="6627" xr:uid="{00000000-0005-0000-0000-00000F000000}"/>
    <cellStyle name="Millares 18 15" xfId="8613" xr:uid="{6D0AC315-131A-46F1-B95F-F4F21DF48956}"/>
    <cellStyle name="Millares 18 16" xfId="8597" xr:uid="{00000000-0005-0000-0000-00000F000000}"/>
    <cellStyle name="Millares 18 17" xfId="10561" xr:uid="{00000000-0005-0000-0000-00000F000000}"/>
    <cellStyle name="Millares 18 18" xfId="11041" xr:uid="{00000000-0005-0000-0000-00000F000000}"/>
    <cellStyle name="Millares 18 19" xfId="12182" xr:uid="{27F9C47F-FEBA-4EA3-B65F-69DF50AC5E73}"/>
    <cellStyle name="Millares 18 2" xfId="90" xr:uid="{00000000-0005-0000-0000-00000F000000}"/>
    <cellStyle name="Millares 18 2 10" xfId="4688" xr:uid="{5338424D-F347-4EAD-81AE-9A08DD18F1D5}"/>
    <cellStyle name="Millares 18 2 11" xfId="6655" xr:uid="{00000000-0005-0000-0000-00000F000000}"/>
    <cellStyle name="Millares 18 2 12" xfId="8538" xr:uid="{5338424D-F347-4EAD-81AE-9A08DD18F1D5}"/>
    <cellStyle name="Millares 18 2 13" xfId="8656" xr:uid="{5338424D-F347-4EAD-81AE-9A08DD18F1D5}"/>
    <cellStyle name="Millares 18 2 14" xfId="8690" xr:uid="{00000000-0005-0000-0000-00000F000000}"/>
    <cellStyle name="Millares 18 2 15" xfId="10588" xr:uid="{00000000-0005-0000-0000-00000F000000}"/>
    <cellStyle name="Millares 18 2 16" xfId="11068" xr:uid="{00000000-0005-0000-0000-00000F000000}"/>
    <cellStyle name="Millares 18 2 17" xfId="12209" xr:uid="{7F010849-1BFD-473B-AA6C-8E564B62C35D}"/>
    <cellStyle name="Millares 18 2 2" xfId="148" xr:uid="{00000000-0005-0000-0000-00000F000000}"/>
    <cellStyle name="Millares 18 2 2 10" xfId="8737" xr:uid="{00000000-0005-0000-0000-00000F000000}"/>
    <cellStyle name="Millares 18 2 2 11" xfId="10640" xr:uid="{00000000-0005-0000-0000-00000F000000}"/>
    <cellStyle name="Millares 18 2 2 12" xfId="11120" xr:uid="{00000000-0005-0000-0000-00000F000000}"/>
    <cellStyle name="Millares 18 2 2 13" xfId="12261" xr:uid="{06873B39-FC40-4E25-90EB-B8025752AC29}"/>
    <cellStyle name="Millares 18 2 2 2" xfId="366" xr:uid="{00000000-0005-0000-0000-00000F000000}"/>
    <cellStyle name="Millares 18 2 2 2 10" xfId="10818" xr:uid="{00000000-0005-0000-0000-00000F000000}"/>
    <cellStyle name="Millares 18 2 2 2 11" xfId="11298" xr:uid="{00000000-0005-0000-0000-00000F000000}"/>
    <cellStyle name="Millares 18 2 2 2 12" xfId="12439" xr:uid="{A2361BFA-8EB4-4332-A840-778B1A42E34B}"/>
    <cellStyle name="Millares 18 2 2 2 2" xfId="1562" xr:uid="{00000000-0005-0000-0000-00000F000000}"/>
    <cellStyle name="Millares 18 2 2 2 2 2" xfId="3486" xr:uid="{00000000-0005-0000-0000-00000F000000}"/>
    <cellStyle name="Millares 18 2 2 2 2 3" xfId="5438" xr:uid="{00000000-0005-0000-0000-00000F000000}"/>
    <cellStyle name="Millares 18 2 2 2 2 4" xfId="7368" xr:uid="{00000000-0005-0000-0000-00000F000000}"/>
    <cellStyle name="Millares 18 2 2 2 2 5" xfId="9378" xr:uid="{00000000-0005-0000-0000-00000F000000}"/>
    <cellStyle name="Millares 18 2 2 2 3" xfId="2042" xr:uid="{00000000-0005-0000-0000-00000F000000}"/>
    <cellStyle name="Millares 18 2 2 2 3 2" xfId="3966" xr:uid="{00000000-0005-0000-0000-00000F000000}"/>
    <cellStyle name="Millares 18 2 2 2 3 3" xfId="5918" xr:uid="{00000000-0005-0000-0000-00000F000000}"/>
    <cellStyle name="Millares 18 2 2 2 3 4" xfId="7848" xr:uid="{00000000-0005-0000-0000-00000F000000}"/>
    <cellStyle name="Millares 18 2 2 2 3 5" xfId="9856" xr:uid="{00000000-0005-0000-0000-00000F000000}"/>
    <cellStyle name="Millares 18 2 2 2 4" xfId="2524" xr:uid="{00000000-0005-0000-0000-00000F000000}"/>
    <cellStyle name="Millares 18 2 2 2 4 2" xfId="4445" xr:uid="{00000000-0005-0000-0000-00000F000000}"/>
    <cellStyle name="Millares 18 2 2 2 4 3" xfId="6401" xr:uid="{00000000-0005-0000-0000-00000F000000}"/>
    <cellStyle name="Millares 18 2 2 2 4 4" xfId="8327" xr:uid="{00000000-0005-0000-0000-00000F000000}"/>
    <cellStyle name="Millares 18 2 2 2 4 5" xfId="10333" xr:uid="{00000000-0005-0000-0000-00000F000000}"/>
    <cellStyle name="Millares 18 2 2 2 5" xfId="1082" xr:uid="{00000000-0005-0000-0000-00000F000000}"/>
    <cellStyle name="Millares 18 2 2 2 6" xfId="3006" xr:uid="{00000000-0005-0000-0000-00000F000000}"/>
    <cellStyle name="Millares 18 2 2 2 7" xfId="4944" xr:uid="{00000000-0005-0000-0000-00000F000000}"/>
    <cellStyle name="Millares 18 2 2 2 8" xfId="6885" xr:uid="{00000000-0005-0000-0000-00000F000000}"/>
    <cellStyle name="Millares 18 2 2 2 9" xfId="8906" xr:uid="{00000000-0005-0000-0000-00000F000000}"/>
    <cellStyle name="Millares 18 2 2 3" xfId="1384" xr:uid="{00000000-0005-0000-0000-00000F000000}"/>
    <cellStyle name="Millares 18 2 2 3 2" xfId="3308" xr:uid="{00000000-0005-0000-0000-00000F000000}"/>
    <cellStyle name="Millares 18 2 2 3 3" xfId="5260" xr:uid="{00000000-0005-0000-0000-00000F000000}"/>
    <cellStyle name="Millares 18 2 2 3 4" xfId="7190" xr:uid="{00000000-0005-0000-0000-00000F000000}"/>
    <cellStyle name="Millares 18 2 2 3 5" xfId="9200" xr:uid="{00000000-0005-0000-0000-00000F000000}"/>
    <cellStyle name="Millares 18 2 2 4" xfId="1864" xr:uid="{00000000-0005-0000-0000-00000F000000}"/>
    <cellStyle name="Millares 18 2 2 4 2" xfId="3788" xr:uid="{00000000-0005-0000-0000-00000F000000}"/>
    <cellStyle name="Millares 18 2 2 4 3" xfId="5740" xr:uid="{00000000-0005-0000-0000-00000F000000}"/>
    <cellStyle name="Millares 18 2 2 4 4" xfId="7670" xr:uid="{00000000-0005-0000-0000-00000F000000}"/>
    <cellStyle name="Millares 18 2 2 4 5" xfId="9678" xr:uid="{00000000-0005-0000-0000-00000F000000}"/>
    <cellStyle name="Millares 18 2 2 5" xfId="2346" xr:uid="{00000000-0005-0000-0000-00000F000000}"/>
    <cellStyle name="Millares 18 2 2 5 2" xfId="4267" xr:uid="{00000000-0005-0000-0000-00000F000000}"/>
    <cellStyle name="Millares 18 2 2 5 3" xfId="6223" xr:uid="{00000000-0005-0000-0000-00000F000000}"/>
    <cellStyle name="Millares 18 2 2 5 4" xfId="8149" xr:uid="{00000000-0005-0000-0000-00000F000000}"/>
    <cellStyle name="Millares 18 2 2 5 5" xfId="10155" xr:uid="{00000000-0005-0000-0000-00000F000000}"/>
    <cellStyle name="Millares 18 2 2 6" xfId="904" xr:uid="{00000000-0005-0000-0000-00000F000000}"/>
    <cellStyle name="Millares 18 2 2 7" xfId="2828" xr:uid="{00000000-0005-0000-0000-00000F000000}"/>
    <cellStyle name="Millares 18 2 2 8" xfId="4761" xr:uid="{00000000-0005-0000-0000-00000F000000}"/>
    <cellStyle name="Millares 18 2 2 9" xfId="6707" xr:uid="{00000000-0005-0000-0000-00000F000000}"/>
    <cellStyle name="Millares 18 2 3" xfId="314" xr:uid="{00000000-0005-0000-0000-00000F000000}"/>
    <cellStyle name="Millares 18 2 3 10" xfId="10766" xr:uid="{00000000-0005-0000-0000-00000F000000}"/>
    <cellStyle name="Millares 18 2 3 11" xfId="11246" xr:uid="{00000000-0005-0000-0000-00000F000000}"/>
    <cellStyle name="Millares 18 2 3 12" xfId="12387" xr:uid="{EDDF414A-82A7-4F7A-8C9C-C7050D593BAE}"/>
    <cellStyle name="Millares 18 2 3 2" xfId="1510" xr:uid="{00000000-0005-0000-0000-00000F000000}"/>
    <cellStyle name="Millares 18 2 3 2 2" xfId="3434" xr:uid="{00000000-0005-0000-0000-00000F000000}"/>
    <cellStyle name="Millares 18 2 3 2 3" xfId="5386" xr:uid="{00000000-0005-0000-0000-00000F000000}"/>
    <cellStyle name="Millares 18 2 3 2 4" xfId="7316" xr:uid="{00000000-0005-0000-0000-00000F000000}"/>
    <cellStyle name="Millares 18 2 3 2 5" xfId="9326" xr:uid="{00000000-0005-0000-0000-00000F000000}"/>
    <cellStyle name="Millares 18 2 3 3" xfId="1990" xr:uid="{00000000-0005-0000-0000-00000F000000}"/>
    <cellStyle name="Millares 18 2 3 3 2" xfId="3914" xr:uid="{00000000-0005-0000-0000-00000F000000}"/>
    <cellStyle name="Millares 18 2 3 3 3" xfId="5866" xr:uid="{00000000-0005-0000-0000-00000F000000}"/>
    <cellStyle name="Millares 18 2 3 3 4" xfId="7796" xr:uid="{00000000-0005-0000-0000-00000F000000}"/>
    <cellStyle name="Millares 18 2 3 3 5" xfId="9804" xr:uid="{00000000-0005-0000-0000-00000F000000}"/>
    <cellStyle name="Millares 18 2 3 4" xfId="2472" xr:uid="{00000000-0005-0000-0000-00000F000000}"/>
    <cellStyle name="Millares 18 2 3 4 2" xfId="4393" xr:uid="{00000000-0005-0000-0000-00000F000000}"/>
    <cellStyle name="Millares 18 2 3 4 3" xfId="6349" xr:uid="{00000000-0005-0000-0000-00000F000000}"/>
    <cellStyle name="Millares 18 2 3 4 4" xfId="8275" xr:uid="{00000000-0005-0000-0000-00000F000000}"/>
    <cellStyle name="Millares 18 2 3 4 5" xfId="10281" xr:uid="{00000000-0005-0000-0000-00000F000000}"/>
    <cellStyle name="Millares 18 2 3 5" xfId="1030" xr:uid="{00000000-0005-0000-0000-00000F000000}"/>
    <cellStyle name="Millares 18 2 3 6" xfId="2954" xr:uid="{00000000-0005-0000-0000-00000F000000}"/>
    <cellStyle name="Millares 18 2 3 7" xfId="4892" xr:uid="{00000000-0005-0000-0000-00000F000000}"/>
    <cellStyle name="Millares 18 2 3 8" xfId="6833" xr:uid="{00000000-0005-0000-0000-00000F000000}"/>
    <cellStyle name="Millares 18 2 3 9" xfId="8858" xr:uid="{00000000-0005-0000-0000-00000F000000}"/>
    <cellStyle name="Millares 18 2 4" xfId="1332" xr:uid="{00000000-0005-0000-0000-00000F000000}"/>
    <cellStyle name="Millares 18 2 4 2" xfId="3256" xr:uid="{00000000-0005-0000-0000-00000F000000}"/>
    <cellStyle name="Millares 18 2 4 3" xfId="5208" xr:uid="{00000000-0005-0000-0000-00000F000000}"/>
    <cellStyle name="Millares 18 2 4 4" xfId="7138" xr:uid="{00000000-0005-0000-0000-00000F000000}"/>
    <cellStyle name="Millares 18 2 4 5" xfId="9148" xr:uid="{00000000-0005-0000-0000-00000F000000}"/>
    <cellStyle name="Millares 18 2 4 6" xfId="12761" xr:uid="{AF77A5E3-850F-46D2-925B-6ED6CBC11426}"/>
    <cellStyle name="Millares 18 2 5" xfId="1812" xr:uid="{00000000-0005-0000-0000-00000F000000}"/>
    <cellStyle name="Millares 18 2 5 2" xfId="3736" xr:uid="{00000000-0005-0000-0000-00000F000000}"/>
    <cellStyle name="Millares 18 2 5 3" xfId="5688" xr:uid="{00000000-0005-0000-0000-00000F000000}"/>
    <cellStyle name="Millares 18 2 5 4" xfId="7618" xr:uid="{00000000-0005-0000-0000-00000F000000}"/>
    <cellStyle name="Millares 18 2 5 5" xfId="9626" xr:uid="{00000000-0005-0000-0000-00000F000000}"/>
    <cellStyle name="Millares 18 2 6" xfId="2294" xr:uid="{00000000-0005-0000-0000-00000F000000}"/>
    <cellStyle name="Millares 18 2 6 2" xfId="4215" xr:uid="{00000000-0005-0000-0000-00000F000000}"/>
    <cellStyle name="Millares 18 2 6 3" xfId="6171" xr:uid="{00000000-0005-0000-0000-00000F000000}"/>
    <cellStyle name="Millares 18 2 6 4" xfId="8097" xr:uid="{00000000-0005-0000-0000-00000F000000}"/>
    <cellStyle name="Millares 18 2 6 5" xfId="10103" xr:uid="{00000000-0005-0000-0000-00000F000000}"/>
    <cellStyle name="Millares 18 2 7" xfId="852" xr:uid="{00000000-0005-0000-0000-00000F000000}"/>
    <cellStyle name="Millares 18 2 8" xfId="2776" xr:uid="{00000000-0005-0000-0000-00000F000000}"/>
    <cellStyle name="Millares 18 2 9" xfId="4709" xr:uid="{00000000-0005-0000-0000-00000F000000}"/>
    <cellStyle name="Millares 18 3" xfId="120" xr:uid="{00000000-0005-0000-0000-00000F000000}"/>
    <cellStyle name="Millares 18 3 10" xfId="8713" xr:uid="{00000000-0005-0000-0000-00000F000000}"/>
    <cellStyle name="Millares 18 3 11" xfId="10612" xr:uid="{00000000-0005-0000-0000-00000F000000}"/>
    <cellStyle name="Millares 18 3 12" xfId="11092" xr:uid="{00000000-0005-0000-0000-00000F000000}"/>
    <cellStyle name="Millares 18 3 13" xfId="12233" xr:uid="{7E416A28-A76A-4E5F-8534-367C0A63C756}"/>
    <cellStyle name="Millares 18 3 2" xfId="338" xr:uid="{00000000-0005-0000-0000-00000F000000}"/>
    <cellStyle name="Millares 18 3 2 10" xfId="10790" xr:uid="{00000000-0005-0000-0000-00000F000000}"/>
    <cellStyle name="Millares 18 3 2 11" xfId="11270" xr:uid="{00000000-0005-0000-0000-00000F000000}"/>
    <cellStyle name="Millares 18 3 2 12" xfId="12411" xr:uid="{C1934DF0-70C4-4807-8FCC-E47076275569}"/>
    <cellStyle name="Millares 18 3 2 2" xfId="1534" xr:uid="{00000000-0005-0000-0000-00000F000000}"/>
    <cellStyle name="Millares 18 3 2 2 2" xfId="3458" xr:uid="{00000000-0005-0000-0000-00000F000000}"/>
    <cellStyle name="Millares 18 3 2 2 3" xfId="5410" xr:uid="{00000000-0005-0000-0000-00000F000000}"/>
    <cellStyle name="Millares 18 3 2 2 4" xfId="7340" xr:uid="{00000000-0005-0000-0000-00000F000000}"/>
    <cellStyle name="Millares 18 3 2 2 5" xfId="9350" xr:uid="{00000000-0005-0000-0000-00000F000000}"/>
    <cellStyle name="Millares 18 3 2 3" xfId="2014" xr:uid="{00000000-0005-0000-0000-00000F000000}"/>
    <cellStyle name="Millares 18 3 2 3 2" xfId="3938" xr:uid="{00000000-0005-0000-0000-00000F000000}"/>
    <cellStyle name="Millares 18 3 2 3 3" xfId="5890" xr:uid="{00000000-0005-0000-0000-00000F000000}"/>
    <cellStyle name="Millares 18 3 2 3 4" xfId="7820" xr:uid="{00000000-0005-0000-0000-00000F000000}"/>
    <cellStyle name="Millares 18 3 2 3 5" xfId="9828" xr:uid="{00000000-0005-0000-0000-00000F000000}"/>
    <cellStyle name="Millares 18 3 2 4" xfId="2496" xr:uid="{00000000-0005-0000-0000-00000F000000}"/>
    <cellStyle name="Millares 18 3 2 4 2" xfId="4417" xr:uid="{00000000-0005-0000-0000-00000F000000}"/>
    <cellStyle name="Millares 18 3 2 4 3" xfId="6373" xr:uid="{00000000-0005-0000-0000-00000F000000}"/>
    <cellStyle name="Millares 18 3 2 4 4" xfId="8299" xr:uid="{00000000-0005-0000-0000-00000F000000}"/>
    <cellStyle name="Millares 18 3 2 4 5" xfId="10305" xr:uid="{00000000-0005-0000-0000-00000F000000}"/>
    <cellStyle name="Millares 18 3 2 5" xfId="1054" xr:uid="{00000000-0005-0000-0000-00000F000000}"/>
    <cellStyle name="Millares 18 3 2 6" xfId="2978" xr:uid="{00000000-0005-0000-0000-00000F000000}"/>
    <cellStyle name="Millares 18 3 2 7" xfId="4916" xr:uid="{00000000-0005-0000-0000-00000F000000}"/>
    <cellStyle name="Millares 18 3 2 8" xfId="6857" xr:uid="{00000000-0005-0000-0000-00000F000000}"/>
    <cellStyle name="Millares 18 3 2 9" xfId="8881" xr:uid="{00000000-0005-0000-0000-00000F000000}"/>
    <cellStyle name="Millares 18 3 3" xfId="1356" xr:uid="{00000000-0005-0000-0000-00000F000000}"/>
    <cellStyle name="Millares 18 3 3 2" xfId="3280" xr:uid="{00000000-0005-0000-0000-00000F000000}"/>
    <cellStyle name="Millares 18 3 3 3" xfId="5232" xr:uid="{00000000-0005-0000-0000-00000F000000}"/>
    <cellStyle name="Millares 18 3 3 4" xfId="7162" xr:uid="{00000000-0005-0000-0000-00000F000000}"/>
    <cellStyle name="Millares 18 3 3 5" xfId="9172" xr:uid="{00000000-0005-0000-0000-00000F000000}"/>
    <cellStyle name="Millares 18 3 4" xfId="1836" xr:uid="{00000000-0005-0000-0000-00000F000000}"/>
    <cellStyle name="Millares 18 3 4 2" xfId="3760" xr:uid="{00000000-0005-0000-0000-00000F000000}"/>
    <cellStyle name="Millares 18 3 4 3" xfId="5712" xr:uid="{00000000-0005-0000-0000-00000F000000}"/>
    <cellStyle name="Millares 18 3 4 4" xfId="7642" xr:uid="{00000000-0005-0000-0000-00000F000000}"/>
    <cellStyle name="Millares 18 3 4 5" xfId="9650" xr:uid="{00000000-0005-0000-0000-00000F000000}"/>
    <cellStyle name="Millares 18 3 5" xfId="2318" xr:uid="{00000000-0005-0000-0000-00000F000000}"/>
    <cellStyle name="Millares 18 3 5 2" xfId="4239" xr:uid="{00000000-0005-0000-0000-00000F000000}"/>
    <cellStyle name="Millares 18 3 5 3" xfId="6195" xr:uid="{00000000-0005-0000-0000-00000F000000}"/>
    <cellStyle name="Millares 18 3 5 4" xfId="8121" xr:uid="{00000000-0005-0000-0000-00000F000000}"/>
    <cellStyle name="Millares 18 3 5 5" xfId="10127" xr:uid="{00000000-0005-0000-0000-00000F000000}"/>
    <cellStyle name="Millares 18 3 6" xfId="876" xr:uid="{00000000-0005-0000-0000-00000F000000}"/>
    <cellStyle name="Millares 18 3 7" xfId="2800" xr:uid="{00000000-0005-0000-0000-00000F000000}"/>
    <cellStyle name="Millares 18 3 8" xfId="4733" xr:uid="{00000000-0005-0000-0000-00000F000000}"/>
    <cellStyle name="Millares 18 3 9" xfId="6679" xr:uid="{00000000-0005-0000-0000-00000F000000}"/>
    <cellStyle name="Millares 18 4" xfId="215" xr:uid="{00000000-0005-0000-0000-00000F000000}"/>
    <cellStyle name="Millares 18 4 10" xfId="8769" xr:uid="{00000000-0005-0000-0000-00000F000000}"/>
    <cellStyle name="Millares 18 4 11" xfId="10674" xr:uid="{00000000-0005-0000-0000-00000F000000}"/>
    <cellStyle name="Millares 18 4 12" xfId="11154" xr:uid="{00000000-0005-0000-0000-00000F000000}"/>
    <cellStyle name="Millares 18 4 13" xfId="12295" xr:uid="{4F0011FB-73D6-4FC7-8F7D-DCD92611D0A9}"/>
    <cellStyle name="Millares 18 4 2" xfId="400" xr:uid="{00000000-0005-0000-0000-00000F000000}"/>
    <cellStyle name="Millares 18 4 2 10" xfId="10852" xr:uid="{00000000-0005-0000-0000-00000F000000}"/>
    <cellStyle name="Millares 18 4 2 11" xfId="11332" xr:uid="{00000000-0005-0000-0000-00000F000000}"/>
    <cellStyle name="Millares 18 4 2 12" xfId="12473" xr:uid="{4D32459E-D016-4D48-9A25-56423AE679EA}"/>
    <cellStyle name="Millares 18 4 2 2" xfId="1596" xr:uid="{00000000-0005-0000-0000-00000F000000}"/>
    <cellStyle name="Millares 18 4 2 2 2" xfId="3520" xr:uid="{00000000-0005-0000-0000-00000F000000}"/>
    <cellStyle name="Millares 18 4 2 2 3" xfId="5472" xr:uid="{00000000-0005-0000-0000-00000F000000}"/>
    <cellStyle name="Millares 18 4 2 2 4" xfId="7402" xr:uid="{00000000-0005-0000-0000-00000F000000}"/>
    <cellStyle name="Millares 18 4 2 2 5" xfId="9412" xr:uid="{00000000-0005-0000-0000-00000F000000}"/>
    <cellStyle name="Millares 18 4 2 3" xfId="2076" xr:uid="{00000000-0005-0000-0000-00000F000000}"/>
    <cellStyle name="Millares 18 4 2 3 2" xfId="4000" xr:uid="{00000000-0005-0000-0000-00000F000000}"/>
    <cellStyle name="Millares 18 4 2 3 3" xfId="5952" xr:uid="{00000000-0005-0000-0000-00000F000000}"/>
    <cellStyle name="Millares 18 4 2 3 4" xfId="7882" xr:uid="{00000000-0005-0000-0000-00000F000000}"/>
    <cellStyle name="Millares 18 4 2 3 5" xfId="9890" xr:uid="{00000000-0005-0000-0000-00000F000000}"/>
    <cellStyle name="Millares 18 4 2 4" xfId="2558" xr:uid="{00000000-0005-0000-0000-00000F000000}"/>
    <cellStyle name="Millares 18 4 2 4 2" xfId="4479" xr:uid="{00000000-0005-0000-0000-00000F000000}"/>
    <cellStyle name="Millares 18 4 2 4 3" xfId="6435" xr:uid="{00000000-0005-0000-0000-00000F000000}"/>
    <cellStyle name="Millares 18 4 2 4 4" xfId="8361" xr:uid="{00000000-0005-0000-0000-00000F000000}"/>
    <cellStyle name="Millares 18 4 2 4 5" xfId="10367" xr:uid="{00000000-0005-0000-0000-00000F000000}"/>
    <cellStyle name="Millares 18 4 2 5" xfId="1116" xr:uid="{00000000-0005-0000-0000-00000F000000}"/>
    <cellStyle name="Millares 18 4 2 6" xfId="3040" xr:uid="{00000000-0005-0000-0000-00000F000000}"/>
    <cellStyle name="Millares 18 4 2 7" xfId="4978" xr:uid="{00000000-0005-0000-0000-00000F000000}"/>
    <cellStyle name="Millares 18 4 2 8" xfId="6919" xr:uid="{00000000-0005-0000-0000-00000F000000}"/>
    <cellStyle name="Millares 18 4 2 9" xfId="8938" xr:uid="{00000000-0005-0000-0000-00000F000000}"/>
    <cellStyle name="Millares 18 4 3" xfId="1418" xr:uid="{00000000-0005-0000-0000-00000F000000}"/>
    <cellStyle name="Millares 18 4 3 2" xfId="3342" xr:uid="{00000000-0005-0000-0000-00000F000000}"/>
    <cellStyle name="Millares 18 4 3 3" xfId="5294" xr:uid="{00000000-0005-0000-0000-00000F000000}"/>
    <cellStyle name="Millares 18 4 3 4" xfId="7224" xr:uid="{00000000-0005-0000-0000-00000F000000}"/>
    <cellStyle name="Millares 18 4 3 5" xfId="9234" xr:uid="{00000000-0005-0000-0000-00000F000000}"/>
    <cellStyle name="Millares 18 4 4" xfId="1898" xr:uid="{00000000-0005-0000-0000-00000F000000}"/>
    <cellStyle name="Millares 18 4 4 2" xfId="3822" xr:uid="{00000000-0005-0000-0000-00000F000000}"/>
    <cellStyle name="Millares 18 4 4 3" xfId="5774" xr:uid="{00000000-0005-0000-0000-00000F000000}"/>
    <cellStyle name="Millares 18 4 4 4" xfId="7704" xr:uid="{00000000-0005-0000-0000-00000F000000}"/>
    <cellStyle name="Millares 18 4 4 5" xfId="9712" xr:uid="{00000000-0005-0000-0000-00000F000000}"/>
    <cellStyle name="Millares 18 4 5" xfId="2380" xr:uid="{00000000-0005-0000-0000-00000F000000}"/>
    <cellStyle name="Millares 18 4 5 2" xfId="4301" xr:uid="{00000000-0005-0000-0000-00000F000000}"/>
    <cellStyle name="Millares 18 4 5 3" xfId="6257" xr:uid="{00000000-0005-0000-0000-00000F000000}"/>
    <cellStyle name="Millares 18 4 5 4" xfId="8183" xr:uid="{00000000-0005-0000-0000-00000F000000}"/>
    <cellStyle name="Millares 18 4 5 5" xfId="10189" xr:uid="{00000000-0005-0000-0000-00000F000000}"/>
    <cellStyle name="Millares 18 4 6" xfId="938" xr:uid="{00000000-0005-0000-0000-00000F000000}"/>
    <cellStyle name="Millares 18 4 7" xfId="2862" xr:uid="{00000000-0005-0000-0000-00000F000000}"/>
    <cellStyle name="Millares 18 4 8" xfId="4800" xr:uid="{00000000-0005-0000-0000-00000F000000}"/>
    <cellStyle name="Millares 18 4 9" xfId="6741" xr:uid="{00000000-0005-0000-0000-00000F000000}"/>
    <cellStyle name="Millares 18 5" xfId="244" xr:uid="{00000000-0005-0000-0000-00000F000000}"/>
    <cellStyle name="Millares 18 5 10" xfId="8797" xr:uid="{00000000-0005-0000-0000-00000F000000}"/>
    <cellStyle name="Millares 18 5 11" xfId="10703" xr:uid="{00000000-0005-0000-0000-00000F000000}"/>
    <cellStyle name="Millares 18 5 12" xfId="11183" xr:uid="{00000000-0005-0000-0000-00000F000000}"/>
    <cellStyle name="Millares 18 5 13" xfId="12324" xr:uid="{293ACCE2-3FAF-4583-AD4C-FB40D52257C8}"/>
    <cellStyle name="Millares 18 5 2" xfId="429" xr:uid="{00000000-0005-0000-0000-00000F000000}"/>
    <cellStyle name="Millares 18 5 2 10" xfId="10881" xr:uid="{00000000-0005-0000-0000-00000F000000}"/>
    <cellStyle name="Millares 18 5 2 11" xfId="11361" xr:uid="{00000000-0005-0000-0000-00000F000000}"/>
    <cellStyle name="Millares 18 5 2 12" xfId="12502" xr:uid="{E64034D4-7270-4EB1-B5C4-B019C77D57A4}"/>
    <cellStyle name="Millares 18 5 2 2" xfId="1625" xr:uid="{00000000-0005-0000-0000-00000F000000}"/>
    <cellStyle name="Millares 18 5 2 2 2" xfId="3549" xr:uid="{00000000-0005-0000-0000-00000F000000}"/>
    <cellStyle name="Millares 18 5 2 2 3" xfId="5501" xr:uid="{00000000-0005-0000-0000-00000F000000}"/>
    <cellStyle name="Millares 18 5 2 2 4" xfId="7431" xr:uid="{00000000-0005-0000-0000-00000F000000}"/>
    <cellStyle name="Millares 18 5 2 2 5" xfId="9441" xr:uid="{00000000-0005-0000-0000-00000F000000}"/>
    <cellStyle name="Millares 18 5 2 3" xfId="2105" xr:uid="{00000000-0005-0000-0000-00000F000000}"/>
    <cellStyle name="Millares 18 5 2 3 2" xfId="4029" xr:uid="{00000000-0005-0000-0000-00000F000000}"/>
    <cellStyle name="Millares 18 5 2 3 3" xfId="5981" xr:uid="{00000000-0005-0000-0000-00000F000000}"/>
    <cellStyle name="Millares 18 5 2 3 4" xfId="7911" xr:uid="{00000000-0005-0000-0000-00000F000000}"/>
    <cellStyle name="Millares 18 5 2 3 5" xfId="9919" xr:uid="{00000000-0005-0000-0000-00000F000000}"/>
    <cellStyle name="Millares 18 5 2 4" xfId="2587" xr:uid="{00000000-0005-0000-0000-00000F000000}"/>
    <cellStyle name="Millares 18 5 2 4 2" xfId="4508" xr:uid="{00000000-0005-0000-0000-00000F000000}"/>
    <cellStyle name="Millares 18 5 2 4 3" xfId="6464" xr:uid="{00000000-0005-0000-0000-00000F000000}"/>
    <cellStyle name="Millares 18 5 2 4 4" xfId="8390" xr:uid="{00000000-0005-0000-0000-00000F000000}"/>
    <cellStyle name="Millares 18 5 2 4 5" xfId="10396" xr:uid="{00000000-0005-0000-0000-00000F000000}"/>
    <cellStyle name="Millares 18 5 2 5" xfId="1145" xr:uid="{00000000-0005-0000-0000-00000F000000}"/>
    <cellStyle name="Millares 18 5 2 6" xfId="3069" xr:uid="{00000000-0005-0000-0000-00000F000000}"/>
    <cellStyle name="Millares 18 5 2 7" xfId="5007" xr:uid="{00000000-0005-0000-0000-00000F000000}"/>
    <cellStyle name="Millares 18 5 2 8" xfId="6948" xr:uid="{00000000-0005-0000-0000-00000F000000}"/>
    <cellStyle name="Millares 18 5 2 9" xfId="8967" xr:uid="{00000000-0005-0000-0000-00000F000000}"/>
    <cellStyle name="Millares 18 5 3" xfId="1447" xr:uid="{00000000-0005-0000-0000-00000F000000}"/>
    <cellStyle name="Millares 18 5 3 2" xfId="3371" xr:uid="{00000000-0005-0000-0000-00000F000000}"/>
    <cellStyle name="Millares 18 5 3 3" xfId="5323" xr:uid="{00000000-0005-0000-0000-00000F000000}"/>
    <cellStyle name="Millares 18 5 3 4" xfId="7253" xr:uid="{00000000-0005-0000-0000-00000F000000}"/>
    <cellStyle name="Millares 18 5 3 5" xfId="9263" xr:uid="{00000000-0005-0000-0000-00000F000000}"/>
    <cellStyle name="Millares 18 5 4" xfId="1927" xr:uid="{00000000-0005-0000-0000-00000F000000}"/>
    <cellStyle name="Millares 18 5 4 2" xfId="3851" xr:uid="{00000000-0005-0000-0000-00000F000000}"/>
    <cellStyle name="Millares 18 5 4 3" xfId="5803" xr:uid="{00000000-0005-0000-0000-00000F000000}"/>
    <cellStyle name="Millares 18 5 4 4" xfId="7733" xr:uid="{00000000-0005-0000-0000-00000F000000}"/>
    <cellStyle name="Millares 18 5 4 5" xfId="9741" xr:uid="{00000000-0005-0000-0000-00000F000000}"/>
    <cellStyle name="Millares 18 5 5" xfId="2409" xr:uid="{00000000-0005-0000-0000-00000F000000}"/>
    <cellStyle name="Millares 18 5 5 2" xfId="4330" xr:uid="{00000000-0005-0000-0000-00000F000000}"/>
    <cellStyle name="Millares 18 5 5 3" xfId="6286" xr:uid="{00000000-0005-0000-0000-00000F000000}"/>
    <cellStyle name="Millares 18 5 5 4" xfId="8212" xr:uid="{00000000-0005-0000-0000-00000F000000}"/>
    <cellStyle name="Millares 18 5 5 5" xfId="10218" xr:uid="{00000000-0005-0000-0000-00000F000000}"/>
    <cellStyle name="Millares 18 5 6" xfId="967" xr:uid="{00000000-0005-0000-0000-00000F000000}"/>
    <cellStyle name="Millares 18 5 7" xfId="2891" xr:uid="{00000000-0005-0000-0000-00000F000000}"/>
    <cellStyle name="Millares 18 5 8" xfId="4829" xr:uid="{00000000-0005-0000-0000-00000F000000}"/>
    <cellStyle name="Millares 18 5 9" xfId="6770" xr:uid="{00000000-0005-0000-0000-00000F000000}"/>
    <cellStyle name="Millares 18 6" xfId="287" xr:uid="{00000000-0005-0000-0000-00000F000000}"/>
    <cellStyle name="Millares 18 6 10" xfId="10739" xr:uid="{00000000-0005-0000-0000-00000F000000}"/>
    <cellStyle name="Millares 18 6 11" xfId="11219" xr:uid="{00000000-0005-0000-0000-00000F000000}"/>
    <cellStyle name="Millares 18 6 12" xfId="12360" xr:uid="{08CDA349-2B03-4A5A-A30A-4C753AC7CCC7}"/>
    <cellStyle name="Millares 18 6 2" xfId="1483" xr:uid="{00000000-0005-0000-0000-00000F000000}"/>
    <cellStyle name="Millares 18 6 2 2" xfId="3407" xr:uid="{00000000-0005-0000-0000-00000F000000}"/>
    <cellStyle name="Millares 18 6 2 3" xfId="5359" xr:uid="{00000000-0005-0000-0000-00000F000000}"/>
    <cellStyle name="Millares 18 6 2 4" xfId="7289" xr:uid="{00000000-0005-0000-0000-00000F000000}"/>
    <cellStyle name="Millares 18 6 2 5" xfId="9299" xr:uid="{00000000-0005-0000-0000-00000F000000}"/>
    <cellStyle name="Millares 18 6 3" xfId="1963" xr:uid="{00000000-0005-0000-0000-00000F000000}"/>
    <cellStyle name="Millares 18 6 3 2" xfId="3887" xr:uid="{00000000-0005-0000-0000-00000F000000}"/>
    <cellStyle name="Millares 18 6 3 3" xfId="5839" xr:uid="{00000000-0005-0000-0000-00000F000000}"/>
    <cellStyle name="Millares 18 6 3 4" xfId="7769" xr:uid="{00000000-0005-0000-0000-00000F000000}"/>
    <cellStyle name="Millares 18 6 3 5" xfId="9777" xr:uid="{00000000-0005-0000-0000-00000F000000}"/>
    <cellStyle name="Millares 18 6 4" xfId="2445" xr:uid="{00000000-0005-0000-0000-00000F000000}"/>
    <cellStyle name="Millares 18 6 4 2" xfId="4366" xr:uid="{00000000-0005-0000-0000-00000F000000}"/>
    <cellStyle name="Millares 18 6 4 3" xfId="6322" xr:uid="{00000000-0005-0000-0000-00000F000000}"/>
    <cellStyle name="Millares 18 6 4 4" xfId="8248" xr:uid="{00000000-0005-0000-0000-00000F000000}"/>
    <cellStyle name="Millares 18 6 4 5" xfId="10254" xr:uid="{00000000-0005-0000-0000-00000F000000}"/>
    <cellStyle name="Millares 18 6 5" xfId="1003" xr:uid="{00000000-0005-0000-0000-00000F000000}"/>
    <cellStyle name="Millares 18 6 6" xfId="2927" xr:uid="{00000000-0005-0000-0000-00000F000000}"/>
    <cellStyle name="Millares 18 6 7" xfId="4865" xr:uid="{00000000-0005-0000-0000-00000F000000}"/>
    <cellStyle name="Millares 18 6 8" xfId="6806" xr:uid="{00000000-0005-0000-0000-00000F000000}"/>
    <cellStyle name="Millares 18 6 9" xfId="8833" xr:uid="{00000000-0005-0000-0000-00000F000000}"/>
    <cellStyle name="Millares 18 7" xfId="790" xr:uid="{6D0AC315-131A-46F1-B95F-F4F21DF48956}"/>
    <cellStyle name="Millares 18 7 10" xfId="11017" xr:uid="{6D0AC315-131A-46F1-B95F-F4F21DF48956}"/>
    <cellStyle name="Millares 18 7 11" xfId="11497" xr:uid="{6D0AC315-131A-46F1-B95F-F4F21DF48956}"/>
    <cellStyle name="Millares 18 7 12" xfId="12641" xr:uid="{0EDE2C17-0922-4166-A0B3-8B4EAC7FDCCC}"/>
    <cellStyle name="Millares 18 7 2" xfId="1761" xr:uid="{6D0AC315-131A-46F1-B95F-F4F21DF48956}"/>
    <cellStyle name="Millares 18 7 2 2" xfId="3685" xr:uid="{6D0AC315-131A-46F1-B95F-F4F21DF48956}"/>
    <cellStyle name="Millares 18 7 2 3" xfId="5637" xr:uid="{6D0AC315-131A-46F1-B95F-F4F21DF48956}"/>
    <cellStyle name="Millares 18 7 2 4" xfId="7567" xr:uid="{6D0AC315-131A-46F1-B95F-F4F21DF48956}"/>
    <cellStyle name="Millares 18 7 2 5" xfId="9575" xr:uid="{6D0AC315-131A-46F1-B95F-F4F21DF48956}"/>
    <cellStyle name="Millares 18 7 3" xfId="2241" xr:uid="{6D0AC315-131A-46F1-B95F-F4F21DF48956}"/>
    <cellStyle name="Millares 18 7 3 2" xfId="4165" xr:uid="{6D0AC315-131A-46F1-B95F-F4F21DF48956}"/>
    <cellStyle name="Millares 18 7 3 3" xfId="6117" xr:uid="{6D0AC315-131A-46F1-B95F-F4F21DF48956}"/>
    <cellStyle name="Millares 18 7 3 4" xfId="8047" xr:uid="{6D0AC315-131A-46F1-B95F-F4F21DF48956}"/>
    <cellStyle name="Millares 18 7 3 5" xfId="10053" xr:uid="{6D0AC315-131A-46F1-B95F-F4F21DF48956}"/>
    <cellStyle name="Millares 18 7 4" xfId="2724" xr:uid="{6D0AC315-131A-46F1-B95F-F4F21DF48956}"/>
    <cellStyle name="Millares 18 7 4 2" xfId="4645" xr:uid="{6D0AC315-131A-46F1-B95F-F4F21DF48956}"/>
    <cellStyle name="Millares 18 7 4 3" xfId="6601" xr:uid="{6D0AC315-131A-46F1-B95F-F4F21DF48956}"/>
    <cellStyle name="Millares 18 7 4 4" xfId="8527" xr:uid="{6D0AC315-131A-46F1-B95F-F4F21DF48956}"/>
    <cellStyle name="Millares 18 7 4 5" xfId="10532" xr:uid="{6D0AC315-131A-46F1-B95F-F4F21DF48956}"/>
    <cellStyle name="Millares 18 7 5" xfId="1282" xr:uid="{6D0AC315-131A-46F1-B95F-F4F21DF48956}"/>
    <cellStyle name="Millares 18 7 6" xfId="3206" xr:uid="{6D0AC315-131A-46F1-B95F-F4F21DF48956}"/>
    <cellStyle name="Millares 18 7 7" xfId="5157" xr:uid="{6D0AC315-131A-46F1-B95F-F4F21DF48956}"/>
    <cellStyle name="Millares 18 7 8" xfId="7088" xr:uid="{6D0AC315-131A-46F1-B95F-F4F21DF48956}"/>
    <cellStyle name="Millares 18 7 9" xfId="9100" xr:uid="{6D0AC315-131A-46F1-B95F-F4F21DF48956}"/>
    <cellStyle name="Millares 18 8" xfId="1305" xr:uid="{00000000-0005-0000-0000-00000F000000}"/>
    <cellStyle name="Millares 18 8 2" xfId="3229" xr:uid="{00000000-0005-0000-0000-00000F000000}"/>
    <cellStyle name="Millares 18 8 3" xfId="5181" xr:uid="{00000000-0005-0000-0000-00000F000000}"/>
    <cellStyle name="Millares 18 8 4" xfId="7111" xr:uid="{00000000-0005-0000-0000-00000F000000}"/>
    <cellStyle name="Millares 18 8 5" xfId="9121" xr:uid="{00000000-0005-0000-0000-00000F000000}"/>
    <cellStyle name="Millares 18 8 6" xfId="12060" xr:uid="{00000000-0005-0000-0000-000045010000}"/>
    <cellStyle name="Millares 18 9" xfId="1785" xr:uid="{00000000-0005-0000-0000-00000F000000}"/>
    <cellStyle name="Millares 18 9 2" xfId="3709" xr:uid="{00000000-0005-0000-0000-00000F000000}"/>
    <cellStyle name="Millares 18 9 3" xfId="5661" xr:uid="{00000000-0005-0000-0000-00000F000000}"/>
    <cellStyle name="Millares 18 9 4" xfId="7591" xr:uid="{00000000-0005-0000-0000-00000F000000}"/>
    <cellStyle name="Millares 18 9 5" xfId="9599" xr:uid="{00000000-0005-0000-0000-00000F000000}"/>
    <cellStyle name="Millares 18 9 6" xfId="12719" xr:uid="{D977F8EA-45E5-4587-88EA-21DCDD8761BB}"/>
    <cellStyle name="Millares 19" xfId="33" xr:uid="{00000000-0005-0000-0000-000010000000}"/>
    <cellStyle name="Millares 19 10" xfId="2268" xr:uid="{00000000-0005-0000-0000-000010000000}"/>
    <cellStyle name="Millares 19 10 2" xfId="4189" xr:uid="{00000000-0005-0000-0000-000010000000}"/>
    <cellStyle name="Millares 19 10 3" xfId="6145" xr:uid="{00000000-0005-0000-0000-000010000000}"/>
    <cellStyle name="Millares 19 10 4" xfId="8071" xr:uid="{00000000-0005-0000-0000-000010000000}"/>
    <cellStyle name="Millares 19 10 5" xfId="10077" xr:uid="{00000000-0005-0000-0000-000010000000}"/>
    <cellStyle name="Millares 19 11" xfId="826" xr:uid="{00000000-0005-0000-0000-000010000000}"/>
    <cellStyle name="Millares 19 12" xfId="2750" xr:uid="{00000000-0005-0000-0000-000010000000}"/>
    <cellStyle name="Millares 19 13" xfId="4679" xr:uid="{00000000-0005-0000-0000-000010000000}"/>
    <cellStyle name="Millares 19 14" xfId="6628" xr:uid="{00000000-0005-0000-0000-000010000000}"/>
    <cellStyle name="Millares 19 15" xfId="8611" xr:uid="{2EB75D63-B21D-47E5-8876-C69381A5331C}"/>
    <cellStyle name="Millares 19 16" xfId="8566" xr:uid="{00000000-0005-0000-0000-000010000000}"/>
    <cellStyle name="Millares 19 17" xfId="10562" xr:uid="{00000000-0005-0000-0000-000010000000}"/>
    <cellStyle name="Millares 19 18" xfId="11042" xr:uid="{00000000-0005-0000-0000-000010000000}"/>
    <cellStyle name="Millares 19 19" xfId="12183" xr:uid="{FE5631F7-5F13-4CDF-A6C9-468171E5E4DD}"/>
    <cellStyle name="Millares 19 2" xfId="91" xr:uid="{00000000-0005-0000-0000-000010000000}"/>
    <cellStyle name="Millares 19 2 10" xfId="4774" xr:uid="{4B2B428D-E0A9-4519-904E-11356167F2D5}"/>
    <cellStyle name="Millares 19 2 11" xfId="6656" xr:uid="{00000000-0005-0000-0000-000010000000}"/>
    <cellStyle name="Millares 19 2 12" xfId="8537" xr:uid="{4B2B428D-E0A9-4519-904E-11356167F2D5}"/>
    <cellStyle name="Millares 19 2 13" xfId="8654" xr:uid="{4B2B428D-E0A9-4519-904E-11356167F2D5}"/>
    <cellStyle name="Millares 19 2 14" xfId="8691" xr:uid="{00000000-0005-0000-0000-000010000000}"/>
    <cellStyle name="Millares 19 2 15" xfId="10589" xr:uid="{00000000-0005-0000-0000-000010000000}"/>
    <cellStyle name="Millares 19 2 16" xfId="11069" xr:uid="{00000000-0005-0000-0000-000010000000}"/>
    <cellStyle name="Millares 19 2 17" xfId="12210" xr:uid="{BFDA4C30-E030-4A62-B4EF-74EBB602E605}"/>
    <cellStyle name="Millares 19 2 2" xfId="149" xr:uid="{00000000-0005-0000-0000-000010000000}"/>
    <cellStyle name="Millares 19 2 2 10" xfId="8738" xr:uid="{00000000-0005-0000-0000-000010000000}"/>
    <cellStyle name="Millares 19 2 2 11" xfId="10641" xr:uid="{00000000-0005-0000-0000-000010000000}"/>
    <cellStyle name="Millares 19 2 2 12" xfId="11121" xr:uid="{00000000-0005-0000-0000-000010000000}"/>
    <cellStyle name="Millares 19 2 2 13" xfId="12262" xr:uid="{08945802-0099-482B-9955-3E304B30454B}"/>
    <cellStyle name="Millares 19 2 2 2" xfId="367" xr:uid="{00000000-0005-0000-0000-000010000000}"/>
    <cellStyle name="Millares 19 2 2 2 10" xfId="10819" xr:uid="{00000000-0005-0000-0000-000010000000}"/>
    <cellStyle name="Millares 19 2 2 2 11" xfId="11299" xr:uid="{00000000-0005-0000-0000-000010000000}"/>
    <cellStyle name="Millares 19 2 2 2 12" xfId="12440" xr:uid="{194FEEAE-6FD5-4595-ACAA-1EFE613EBA89}"/>
    <cellStyle name="Millares 19 2 2 2 2" xfId="1563" xr:uid="{00000000-0005-0000-0000-000010000000}"/>
    <cellStyle name="Millares 19 2 2 2 2 2" xfId="3487" xr:uid="{00000000-0005-0000-0000-000010000000}"/>
    <cellStyle name="Millares 19 2 2 2 2 3" xfId="5439" xr:uid="{00000000-0005-0000-0000-000010000000}"/>
    <cellStyle name="Millares 19 2 2 2 2 4" xfId="7369" xr:uid="{00000000-0005-0000-0000-000010000000}"/>
    <cellStyle name="Millares 19 2 2 2 2 5" xfId="9379" xr:uid="{00000000-0005-0000-0000-000010000000}"/>
    <cellStyle name="Millares 19 2 2 2 3" xfId="2043" xr:uid="{00000000-0005-0000-0000-000010000000}"/>
    <cellStyle name="Millares 19 2 2 2 3 2" xfId="3967" xr:uid="{00000000-0005-0000-0000-000010000000}"/>
    <cellStyle name="Millares 19 2 2 2 3 3" xfId="5919" xr:uid="{00000000-0005-0000-0000-000010000000}"/>
    <cellStyle name="Millares 19 2 2 2 3 4" xfId="7849" xr:uid="{00000000-0005-0000-0000-000010000000}"/>
    <cellStyle name="Millares 19 2 2 2 3 5" xfId="9857" xr:uid="{00000000-0005-0000-0000-000010000000}"/>
    <cellStyle name="Millares 19 2 2 2 4" xfId="2525" xr:uid="{00000000-0005-0000-0000-000010000000}"/>
    <cellStyle name="Millares 19 2 2 2 4 2" xfId="4446" xr:uid="{00000000-0005-0000-0000-000010000000}"/>
    <cellStyle name="Millares 19 2 2 2 4 3" xfId="6402" xr:uid="{00000000-0005-0000-0000-000010000000}"/>
    <cellStyle name="Millares 19 2 2 2 4 4" xfId="8328" xr:uid="{00000000-0005-0000-0000-000010000000}"/>
    <cellStyle name="Millares 19 2 2 2 4 5" xfId="10334" xr:uid="{00000000-0005-0000-0000-000010000000}"/>
    <cellStyle name="Millares 19 2 2 2 5" xfId="1083" xr:uid="{00000000-0005-0000-0000-000010000000}"/>
    <cellStyle name="Millares 19 2 2 2 6" xfId="3007" xr:uid="{00000000-0005-0000-0000-000010000000}"/>
    <cellStyle name="Millares 19 2 2 2 7" xfId="4945" xr:uid="{00000000-0005-0000-0000-000010000000}"/>
    <cellStyle name="Millares 19 2 2 2 8" xfId="6886" xr:uid="{00000000-0005-0000-0000-000010000000}"/>
    <cellStyle name="Millares 19 2 2 2 9" xfId="8907" xr:uid="{00000000-0005-0000-0000-000010000000}"/>
    <cellStyle name="Millares 19 2 2 3" xfId="1385" xr:uid="{00000000-0005-0000-0000-000010000000}"/>
    <cellStyle name="Millares 19 2 2 3 2" xfId="3309" xr:uid="{00000000-0005-0000-0000-000010000000}"/>
    <cellStyle name="Millares 19 2 2 3 3" xfId="5261" xr:uid="{00000000-0005-0000-0000-000010000000}"/>
    <cellStyle name="Millares 19 2 2 3 4" xfId="7191" xr:uid="{00000000-0005-0000-0000-000010000000}"/>
    <cellStyle name="Millares 19 2 2 3 5" xfId="9201" xr:uid="{00000000-0005-0000-0000-000010000000}"/>
    <cellStyle name="Millares 19 2 2 4" xfId="1865" xr:uid="{00000000-0005-0000-0000-000010000000}"/>
    <cellStyle name="Millares 19 2 2 4 2" xfId="3789" xr:uid="{00000000-0005-0000-0000-000010000000}"/>
    <cellStyle name="Millares 19 2 2 4 3" xfId="5741" xr:uid="{00000000-0005-0000-0000-000010000000}"/>
    <cellStyle name="Millares 19 2 2 4 4" xfId="7671" xr:uid="{00000000-0005-0000-0000-000010000000}"/>
    <cellStyle name="Millares 19 2 2 4 5" xfId="9679" xr:uid="{00000000-0005-0000-0000-000010000000}"/>
    <cellStyle name="Millares 19 2 2 5" xfId="2347" xr:uid="{00000000-0005-0000-0000-000010000000}"/>
    <cellStyle name="Millares 19 2 2 5 2" xfId="4268" xr:uid="{00000000-0005-0000-0000-000010000000}"/>
    <cellStyle name="Millares 19 2 2 5 3" xfId="6224" xr:uid="{00000000-0005-0000-0000-000010000000}"/>
    <cellStyle name="Millares 19 2 2 5 4" xfId="8150" xr:uid="{00000000-0005-0000-0000-000010000000}"/>
    <cellStyle name="Millares 19 2 2 5 5" xfId="10156" xr:uid="{00000000-0005-0000-0000-000010000000}"/>
    <cellStyle name="Millares 19 2 2 6" xfId="905" xr:uid="{00000000-0005-0000-0000-000010000000}"/>
    <cellStyle name="Millares 19 2 2 7" xfId="2829" xr:uid="{00000000-0005-0000-0000-000010000000}"/>
    <cellStyle name="Millares 19 2 2 8" xfId="4762" xr:uid="{00000000-0005-0000-0000-000010000000}"/>
    <cellStyle name="Millares 19 2 2 9" xfId="6708" xr:uid="{00000000-0005-0000-0000-000010000000}"/>
    <cellStyle name="Millares 19 2 3" xfId="315" xr:uid="{00000000-0005-0000-0000-000010000000}"/>
    <cellStyle name="Millares 19 2 3 10" xfId="10767" xr:uid="{00000000-0005-0000-0000-000010000000}"/>
    <cellStyle name="Millares 19 2 3 11" xfId="11247" xr:uid="{00000000-0005-0000-0000-000010000000}"/>
    <cellStyle name="Millares 19 2 3 12" xfId="12388" xr:uid="{E5CD027D-37F8-4BA7-AA75-47D7C03DDC9F}"/>
    <cellStyle name="Millares 19 2 3 2" xfId="1511" xr:uid="{00000000-0005-0000-0000-000010000000}"/>
    <cellStyle name="Millares 19 2 3 2 2" xfId="3435" xr:uid="{00000000-0005-0000-0000-000010000000}"/>
    <cellStyle name="Millares 19 2 3 2 3" xfId="5387" xr:uid="{00000000-0005-0000-0000-000010000000}"/>
    <cellStyle name="Millares 19 2 3 2 4" xfId="7317" xr:uid="{00000000-0005-0000-0000-000010000000}"/>
    <cellStyle name="Millares 19 2 3 2 5" xfId="9327" xr:uid="{00000000-0005-0000-0000-000010000000}"/>
    <cellStyle name="Millares 19 2 3 3" xfId="1991" xr:uid="{00000000-0005-0000-0000-000010000000}"/>
    <cellStyle name="Millares 19 2 3 3 2" xfId="3915" xr:uid="{00000000-0005-0000-0000-000010000000}"/>
    <cellStyle name="Millares 19 2 3 3 3" xfId="5867" xr:uid="{00000000-0005-0000-0000-000010000000}"/>
    <cellStyle name="Millares 19 2 3 3 4" xfId="7797" xr:uid="{00000000-0005-0000-0000-000010000000}"/>
    <cellStyle name="Millares 19 2 3 3 5" xfId="9805" xr:uid="{00000000-0005-0000-0000-000010000000}"/>
    <cellStyle name="Millares 19 2 3 4" xfId="2473" xr:uid="{00000000-0005-0000-0000-000010000000}"/>
    <cellStyle name="Millares 19 2 3 4 2" xfId="4394" xr:uid="{00000000-0005-0000-0000-000010000000}"/>
    <cellStyle name="Millares 19 2 3 4 3" xfId="6350" xr:uid="{00000000-0005-0000-0000-000010000000}"/>
    <cellStyle name="Millares 19 2 3 4 4" xfId="8276" xr:uid="{00000000-0005-0000-0000-000010000000}"/>
    <cellStyle name="Millares 19 2 3 4 5" xfId="10282" xr:uid="{00000000-0005-0000-0000-000010000000}"/>
    <cellStyle name="Millares 19 2 3 5" xfId="1031" xr:uid="{00000000-0005-0000-0000-000010000000}"/>
    <cellStyle name="Millares 19 2 3 6" xfId="2955" xr:uid="{00000000-0005-0000-0000-000010000000}"/>
    <cellStyle name="Millares 19 2 3 7" xfId="4893" xr:uid="{00000000-0005-0000-0000-000010000000}"/>
    <cellStyle name="Millares 19 2 3 8" xfId="6834" xr:uid="{00000000-0005-0000-0000-000010000000}"/>
    <cellStyle name="Millares 19 2 3 9" xfId="8859" xr:uid="{00000000-0005-0000-0000-000010000000}"/>
    <cellStyle name="Millares 19 2 4" xfId="1333" xr:uid="{00000000-0005-0000-0000-000010000000}"/>
    <cellStyle name="Millares 19 2 4 2" xfId="3257" xr:uid="{00000000-0005-0000-0000-000010000000}"/>
    <cellStyle name="Millares 19 2 4 3" xfId="5209" xr:uid="{00000000-0005-0000-0000-000010000000}"/>
    <cellStyle name="Millares 19 2 4 4" xfId="7139" xr:uid="{00000000-0005-0000-0000-000010000000}"/>
    <cellStyle name="Millares 19 2 4 5" xfId="9149" xr:uid="{00000000-0005-0000-0000-000010000000}"/>
    <cellStyle name="Millares 19 2 4 6" xfId="12759" xr:uid="{093316A5-10F6-4275-9B77-24B8D3CA32E2}"/>
    <cellStyle name="Millares 19 2 5" xfId="1813" xr:uid="{00000000-0005-0000-0000-000010000000}"/>
    <cellStyle name="Millares 19 2 5 2" xfId="3737" xr:uid="{00000000-0005-0000-0000-000010000000}"/>
    <cellStyle name="Millares 19 2 5 3" xfId="5689" xr:uid="{00000000-0005-0000-0000-000010000000}"/>
    <cellStyle name="Millares 19 2 5 4" xfId="7619" xr:uid="{00000000-0005-0000-0000-000010000000}"/>
    <cellStyle name="Millares 19 2 5 5" xfId="9627" xr:uid="{00000000-0005-0000-0000-000010000000}"/>
    <cellStyle name="Millares 19 2 6" xfId="2295" xr:uid="{00000000-0005-0000-0000-000010000000}"/>
    <cellStyle name="Millares 19 2 6 2" xfId="4216" xr:uid="{00000000-0005-0000-0000-000010000000}"/>
    <cellStyle name="Millares 19 2 6 3" xfId="6172" xr:uid="{00000000-0005-0000-0000-000010000000}"/>
    <cellStyle name="Millares 19 2 6 4" xfId="8098" xr:uid="{00000000-0005-0000-0000-000010000000}"/>
    <cellStyle name="Millares 19 2 6 5" xfId="10104" xr:uid="{00000000-0005-0000-0000-000010000000}"/>
    <cellStyle name="Millares 19 2 7" xfId="853" xr:uid="{00000000-0005-0000-0000-000010000000}"/>
    <cellStyle name="Millares 19 2 8" xfId="2777" xr:uid="{00000000-0005-0000-0000-000010000000}"/>
    <cellStyle name="Millares 19 2 9" xfId="4710" xr:uid="{00000000-0005-0000-0000-000010000000}"/>
    <cellStyle name="Millares 19 3" xfId="121" xr:uid="{00000000-0005-0000-0000-000010000000}"/>
    <cellStyle name="Millares 19 3 10" xfId="8714" xr:uid="{00000000-0005-0000-0000-000010000000}"/>
    <cellStyle name="Millares 19 3 11" xfId="10613" xr:uid="{00000000-0005-0000-0000-000010000000}"/>
    <cellStyle name="Millares 19 3 12" xfId="11093" xr:uid="{00000000-0005-0000-0000-000010000000}"/>
    <cellStyle name="Millares 19 3 13" xfId="12234" xr:uid="{56AC76BC-FCFE-4399-B1EF-F23C666EC135}"/>
    <cellStyle name="Millares 19 3 2" xfId="339" xr:uid="{00000000-0005-0000-0000-000010000000}"/>
    <cellStyle name="Millares 19 3 2 10" xfId="10791" xr:uid="{00000000-0005-0000-0000-000010000000}"/>
    <cellStyle name="Millares 19 3 2 11" xfId="11271" xr:uid="{00000000-0005-0000-0000-000010000000}"/>
    <cellStyle name="Millares 19 3 2 12" xfId="12412" xr:uid="{0D4B0254-E088-4E5B-92C5-394FB3EDCD03}"/>
    <cellStyle name="Millares 19 3 2 2" xfId="1535" xr:uid="{00000000-0005-0000-0000-000010000000}"/>
    <cellStyle name="Millares 19 3 2 2 2" xfId="3459" xr:uid="{00000000-0005-0000-0000-000010000000}"/>
    <cellStyle name="Millares 19 3 2 2 3" xfId="5411" xr:uid="{00000000-0005-0000-0000-000010000000}"/>
    <cellStyle name="Millares 19 3 2 2 4" xfId="7341" xr:uid="{00000000-0005-0000-0000-000010000000}"/>
    <cellStyle name="Millares 19 3 2 2 5" xfId="9351" xr:uid="{00000000-0005-0000-0000-000010000000}"/>
    <cellStyle name="Millares 19 3 2 3" xfId="2015" xr:uid="{00000000-0005-0000-0000-000010000000}"/>
    <cellStyle name="Millares 19 3 2 3 2" xfId="3939" xr:uid="{00000000-0005-0000-0000-000010000000}"/>
    <cellStyle name="Millares 19 3 2 3 3" xfId="5891" xr:uid="{00000000-0005-0000-0000-000010000000}"/>
    <cellStyle name="Millares 19 3 2 3 4" xfId="7821" xr:uid="{00000000-0005-0000-0000-000010000000}"/>
    <cellStyle name="Millares 19 3 2 3 5" xfId="9829" xr:uid="{00000000-0005-0000-0000-000010000000}"/>
    <cellStyle name="Millares 19 3 2 4" xfId="2497" xr:uid="{00000000-0005-0000-0000-000010000000}"/>
    <cellStyle name="Millares 19 3 2 4 2" xfId="4418" xr:uid="{00000000-0005-0000-0000-000010000000}"/>
    <cellStyle name="Millares 19 3 2 4 3" xfId="6374" xr:uid="{00000000-0005-0000-0000-000010000000}"/>
    <cellStyle name="Millares 19 3 2 4 4" xfId="8300" xr:uid="{00000000-0005-0000-0000-000010000000}"/>
    <cellStyle name="Millares 19 3 2 4 5" xfId="10306" xr:uid="{00000000-0005-0000-0000-000010000000}"/>
    <cellStyle name="Millares 19 3 2 5" xfId="1055" xr:uid="{00000000-0005-0000-0000-000010000000}"/>
    <cellStyle name="Millares 19 3 2 6" xfId="2979" xr:uid="{00000000-0005-0000-0000-000010000000}"/>
    <cellStyle name="Millares 19 3 2 7" xfId="4917" xr:uid="{00000000-0005-0000-0000-000010000000}"/>
    <cellStyle name="Millares 19 3 2 8" xfId="6858" xr:uid="{00000000-0005-0000-0000-000010000000}"/>
    <cellStyle name="Millares 19 3 2 9" xfId="8882" xr:uid="{00000000-0005-0000-0000-000010000000}"/>
    <cellStyle name="Millares 19 3 3" xfId="1357" xr:uid="{00000000-0005-0000-0000-000010000000}"/>
    <cellStyle name="Millares 19 3 3 2" xfId="3281" xr:uid="{00000000-0005-0000-0000-000010000000}"/>
    <cellStyle name="Millares 19 3 3 3" xfId="5233" xr:uid="{00000000-0005-0000-0000-000010000000}"/>
    <cellStyle name="Millares 19 3 3 4" xfId="7163" xr:uid="{00000000-0005-0000-0000-000010000000}"/>
    <cellStyle name="Millares 19 3 3 5" xfId="9173" xr:uid="{00000000-0005-0000-0000-000010000000}"/>
    <cellStyle name="Millares 19 3 4" xfId="1837" xr:uid="{00000000-0005-0000-0000-000010000000}"/>
    <cellStyle name="Millares 19 3 4 2" xfId="3761" xr:uid="{00000000-0005-0000-0000-000010000000}"/>
    <cellStyle name="Millares 19 3 4 3" xfId="5713" xr:uid="{00000000-0005-0000-0000-000010000000}"/>
    <cellStyle name="Millares 19 3 4 4" xfId="7643" xr:uid="{00000000-0005-0000-0000-000010000000}"/>
    <cellStyle name="Millares 19 3 4 5" xfId="9651" xr:uid="{00000000-0005-0000-0000-000010000000}"/>
    <cellStyle name="Millares 19 3 5" xfId="2319" xr:uid="{00000000-0005-0000-0000-000010000000}"/>
    <cellStyle name="Millares 19 3 5 2" xfId="4240" xr:uid="{00000000-0005-0000-0000-000010000000}"/>
    <cellStyle name="Millares 19 3 5 3" xfId="6196" xr:uid="{00000000-0005-0000-0000-000010000000}"/>
    <cellStyle name="Millares 19 3 5 4" xfId="8122" xr:uid="{00000000-0005-0000-0000-000010000000}"/>
    <cellStyle name="Millares 19 3 5 5" xfId="10128" xr:uid="{00000000-0005-0000-0000-000010000000}"/>
    <cellStyle name="Millares 19 3 6" xfId="877" xr:uid="{00000000-0005-0000-0000-000010000000}"/>
    <cellStyle name="Millares 19 3 7" xfId="2801" xr:uid="{00000000-0005-0000-0000-000010000000}"/>
    <cellStyle name="Millares 19 3 8" xfId="4734" xr:uid="{00000000-0005-0000-0000-000010000000}"/>
    <cellStyle name="Millares 19 3 9" xfId="6680" xr:uid="{00000000-0005-0000-0000-000010000000}"/>
    <cellStyle name="Millares 19 4" xfId="216" xr:uid="{00000000-0005-0000-0000-000010000000}"/>
    <cellStyle name="Millares 19 4 10" xfId="8770" xr:uid="{00000000-0005-0000-0000-000010000000}"/>
    <cellStyle name="Millares 19 4 11" xfId="10675" xr:uid="{00000000-0005-0000-0000-000010000000}"/>
    <cellStyle name="Millares 19 4 12" xfId="11155" xr:uid="{00000000-0005-0000-0000-000010000000}"/>
    <cellStyle name="Millares 19 4 13" xfId="12296" xr:uid="{864B7BEA-2649-4EF1-B1A6-01D4D8C374E9}"/>
    <cellStyle name="Millares 19 4 2" xfId="401" xr:uid="{00000000-0005-0000-0000-000010000000}"/>
    <cellStyle name="Millares 19 4 2 10" xfId="10853" xr:uid="{00000000-0005-0000-0000-000010000000}"/>
    <cellStyle name="Millares 19 4 2 11" xfId="11333" xr:uid="{00000000-0005-0000-0000-000010000000}"/>
    <cellStyle name="Millares 19 4 2 12" xfId="12474" xr:uid="{66AB1F00-AA63-4441-9EA7-92EBE37FDC82}"/>
    <cellStyle name="Millares 19 4 2 2" xfId="1597" xr:uid="{00000000-0005-0000-0000-000010000000}"/>
    <cellStyle name="Millares 19 4 2 2 2" xfId="3521" xr:uid="{00000000-0005-0000-0000-000010000000}"/>
    <cellStyle name="Millares 19 4 2 2 3" xfId="5473" xr:uid="{00000000-0005-0000-0000-000010000000}"/>
    <cellStyle name="Millares 19 4 2 2 4" xfId="7403" xr:uid="{00000000-0005-0000-0000-000010000000}"/>
    <cellStyle name="Millares 19 4 2 2 5" xfId="9413" xr:uid="{00000000-0005-0000-0000-000010000000}"/>
    <cellStyle name="Millares 19 4 2 3" xfId="2077" xr:uid="{00000000-0005-0000-0000-000010000000}"/>
    <cellStyle name="Millares 19 4 2 3 2" xfId="4001" xr:uid="{00000000-0005-0000-0000-000010000000}"/>
    <cellStyle name="Millares 19 4 2 3 3" xfId="5953" xr:uid="{00000000-0005-0000-0000-000010000000}"/>
    <cellStyle name="Millares 19 4 2 3 4" xfId="7883" xr:uid="{00000000-0005-0000-0000-000010000000}"/>
    <cellStyle name="Millares 19 4 2 3 5" xfId="9891" xr:uid="{00000000-0005-0000-0000-000010000000}"/>
    <cellStyle name="Millares 19 4 2 4" xfId="2559" xr:uid="{00000000-0005-0000-0000-000010000000}"/>
    <cellStyle name="Millares 19 4 2 4 2" xfId="4480" xr:uid="{00000000-0005-0000-0000-000010000000}"/>
    <cellStyle name="Millares 19 4 2 4 3" xfId="6436" xr:uid="{00000000-0005-0000-0000-000010000000}"/>
    <cellStyle name="Millares 19 4 2 4 4" xfId="8362" xr:uid="{00000000-0005-0000-0000-000010000000}"/>
    <cellStyle name="Millares 19 4 2 4 5" xfId="10368" xr:uid="{00000000-0005-0000-0000-000010000000}"/>
    <cellStyle name="Millares 19 4 2 5" xfId="1117" xr:uid="{00000000-0005-0000-0000-000010000000}"/>
    <cellStyle name="Millares 19 4 2 6" xfId="3041" xr:uid="{00000000-0005-0000-0000-000010000000}"/>
    <cellStyle name="Millares 19 4 2 7" xfId="4979" xr:uid="{00000000-0005-0000-0000-000010000000}"/>
    <cellStyle name="Millares 19 4 2 8" xfId="6920" xr:uid="{00000000-0005-0000-0000-000010000000}"/>
    <cellStyle name="Millares 19 4 2 9" xfId="8939" xr:uid="{00000000-0005-0000-0000-000010000000}"/>
    <cellStyle name="Millares 19 4 3" xfId="1419" xr:uid="{00000000-0005-0000-0000-000010000000}"/>
    <cellStyle name="Millares 19 4 3 2" xfId="3343" xr:uid="{00000000-0005-0000-0000-000010000000}"/>
    <cellStyle name="Millares 19 4 3 3" xfId="5295" xr:uid="{00000000-0005-0000-0000-000010000000}"/>
    <cellStyle name="Millares 19 4 3 4" xfId="7225" xr:uid="{00000000-0005-0000-0000-000010000000}"/>
    <cellStyle name="Millares 19 4 3 5" xfId="9235" xr:uid="{00000000-0005-0000-0000-000010000000}"/>
    <cellStyle name="Millares 19 4 4" xfId="1899" xr:uid="{00000000-0005-0000-0000-000010000000}"/>
    <cellStyle name="Millares 19 4 4 2" xfId="3823" xr:uid="{00000000-0005-0000-0000-000010000000}"/>
    <cellStyle name="Millares 19 4 4 3" xfId="5775" xr:uid="{00000000-0005-0000-0000-000010000000}"/>
    <cellStyle name="Millares 19 4 4 4" xfId="7705" xr:uid="{00000000-0005-0000-0000-000010000000}"/>
    <cellStyle name="Millares 19 4 4 5" xfId="9713" xr:uid="{00000000-0005-0000-0000-000010000000}"/>
    <cellStyle name="Millares 19 4 5" xfId="2381" xr:uid="{00000000-0005-0000-0000-000010000000}"/>
    <cellStyle name="Millares 19 4 5 2" xfId="4302" xr:uid="{00000000-0005-0000-0000-000010000000}"/>
    <cellStyle name="Millares 19 4 5 3" xfId="6258" xr:uid="{00000000-0005-0000-0000-000010000000}"/>
    <cellStyle name="Millares 19 4 5 4" xfId="8184" xr:uid="{00000000-0005-0000-0000-000010000000}"/>
    <cellStyle name="Millares 19 4 5 5" xfId="10190" xr:uid="{00000000-0005-0000-0000-000010000000}"/>
    <cellStyle name="Millares 19 4 6" xfId="939" xr:uid="{00000000-0005-0000-0000-000010000000}"/>
    <cellStyle name="Millares 19 4 7" xfId="2863" xr:uid="{00000000-0005-0000-0000-000010000000}"/>
    <cellStyle name="Millares 19 4 8" xfId="4801" xr:uid="{00000000-0005-0000-0000-000010000000}"/>
    <cellStyle name="Millares 19 4 9" xfId="6742" xr:uid="{00000000-0005-0000-0000-000010000000}"/>
    <cellStyle name="Millares 19 5" xfId="245" xr:uid="{00000000-0005-0000-0000-000010000000}"/>
    <cellStyle name="Millares 19 5 10" xfId="8798" xr:uid="{00000000-0005-0000-0000-000010000000}"/>
    <cellStyle name="Millares 19 5 11" xfId="10704" xr:uid="{00000000-0005-0000-0000-000010000000}"/>
    <cellStyle name="Millares 19 5 12" xfId="11184" xr:uid="{00000000-0005-0000-0000-000010000000}"/>
    <cellStyle name="Millares 19 5 13" xfId="12325" xr:uid="{5A9F07AB-7971-4713-A605-58BC6F3AAF2A}"/>
    <cellStyle name="Millares 19 5 2" xfId="430" xr:uid="{00000000-0005-0000-0000-000010000000}"/>
    <cellStyle name="Millares 19 5 2 10" xfId="10882" xr:uid="{00000000-0005-0000-0000-000010000000}"/>
    <cellStyle name="Millares 19 5 2 11" xfId="11362" xr:uid="{00000000-0005-0000-0000-000010000000}"/>
    <cellStyle name="Millares 19 5 2 12" xfId="12503" xr:uid="{7F5A31F0-A5AB-4BE7-B636-77AE90A768E9}"/>
    <cellStyle name="Millares 19 5 2 2" xfId="1626" xr:uid="{00000000-0005-0000-0000-000010000000}"/>
    <cellStyle name="Millares 19 5 2 2 2" xfId="3550" xr:uid="{00000000-0005-0000-0000-000010000000}"/>
    <cellStyle name="Millares 19 5 2 2 3" xfId="5502" xr:uid="{00000000-0005-0000-0000-000010000000}"/>
    <cellStyle name="Millares 19 5 2 2 4" xfId="7432" xr:uid="{00000000-0005-0000-0000-000010000000}"/>
    <cellStyle name="Millares 19 5 2 2 5" xfId="9442" xr:uid="{00000000-0005-0000-0000-000010000000}"/>
    <cellStyle name="Millares 19 5 2 3" xfId="2106" xr:uid="{00000000-0005-0000-0000-000010000000}"/>
    <cellStyle name="Millares 19 5 2 3 2" xfId="4030" xr:uid="{00000000-0005-0000-0000-000010000000}"/>
    <cellStyle name="Millares 19 5 2 3 3" xfId="5982" xr:uid="{00000000-0005-0000-0000-000010000000}"/>
    <cellStyle name="Millares 19 5 2 3 4" xfId="7912" xr:uid="{00000000-0005-0000-0000-000010000000}"/>
    <cellStyle name="Millares 19 5 2 3 5" xfId="9920" xr:uid="{00000000-0005-0000-0000-000010000000}"/>
    <cellStyle name="Millares 19 5 2 4" xfId="2588" xr:uid="{00000000-0005-0000-0000-000010000000}"/>
    <cellStyle name="Millares 19 5 2 4 2" xfId="4509" xr:uid="{00000000-0005-0000-0000-000010000000}"/>
    <cellStyle name="Millares 19 5 2 4 3" xfId="6465" xr:uid="{00000000-0005-0000-0000-000010000000}"/>
    <cellStyle name="Millares 19 5 2 4 4" xfId="8391" xr:uid="{00000000-0005-0000-0000-000010000000}"/>
    <cellStyle name="Millares 19 5 2 4 5" xfId="10397" xr:uid="{00000000-0005-0000-0000-000010000000}"/>
    <cellStyle name="Millares 19 5 2 5" xfId="1146" xr:uid="{00000000-0005-0000-0000-000010000000}"/>
    <cellStyle name="Millares 19 5 2 6" xfId="3070" xr:uid="{00000000-0005-0000-0000-000010000000}"/>
    <cellStyle name="Millares 19 5 2 7" xfId="5008" xr:uid="{00000000-0005-0000-0000-000010000000}"/>
    <cellStyle name="Millares 19 5 2 8" xfId="6949" xr:uid="{00000000-0005-0000-0000-000010000000}"/>
    <cellStyle name="Millares 19 5 2 9" xfId="8968" xr:uid="{00000000-0005-0000-0000-000010000000}"/>
    <cellStyle name="Millares 19 5 3" xfId="1448" xr:uid="{00000000-0005-0000-0000-000010000000}"/>
    <cellStyle name="Millares 19 5 3 2" xfId="3372" xr:uid="{00000000-0005-0000-0000-000010000000}"/>
    <cellStyle name="Millares 19 5 3 3" xfId="5324" xr:uid="{00000000-0005-0000-0000-000010000000}"/>
    <cellStyle name="Millares 19 5 3 4" xfId="7254" xr:uid="{00000000-0005-0000-0000-000010000000}"/>
    <cellStyle name="Millares 19 5 3 5" xfId="9264" xr:uid="{00000000-0005-0000-0000-000010000000}"/>
    <cellStyle name="Millares 19 5 4" xfId="1928" xr:uid="{00000000-0005-0000-0000-000010000000}"/>
    <cellStyle name="Millares 19 5 4 2" xfId="3852" xr:uid="{00000000-0005-0000-0000-000010000000}"/>
    <cellStyle name="Millares 19 5 4 3" xfId="5804" xr:uid="{00000000-0005-0000-0000-000010000000}"/>
    <cellStyle name="Millares 19 5 4 4" xfId="7734" xr:uid="{00000000-0005-0000-0000-000010000000}"/>
    <cellStyle name="Millares 19 5 4 5" xfId="9742" xr:uid="{00000000-0005-0000-0000-000010000000}"/>
    <cellStyle name="Millares 19 5 5" xfId="2410" xr:uid="{00000000-0005-0000-0000-000010000000}"/>
    <cellStyle name="Millares 19 5 5 2" xfId="4331" xr:uid="{00000000-0005-0000-0000-000010000000}"/>
    <cellStyle name="Millares 19 5 5 3" xfId="6287" xr:uid="{00000000-0005-0000-0000-000010000000}"/>
    <cellStyle name="Millares 19 5 5 4" xfId="8213" xr:uid="{00000000-0005-0000-0000-000010000000}"/>
    <cellStyle name="Millares 19 5 5 5" xfId="10219" xr:uid="{00000000-0005-0000-0000-000010000000}"/>
    <cellStyle name="Millares 19 5 6" xfId="968" xr:uid="{00000000-0005-0000-0000-000010000000}"/>
    <cellStyle name="Millares 19 5 7" xfId="2892" xr:uid="{00000000-0005-0000-0000-000010000000}"/>
    <cellStyle name="Millares 19 5 8" xfId="4830" xr:uid="{00000000-0005-0000-0000-000010000000}"/>
    <cellStyle name="Millares 19 5 9" xfId="6771" xr:uid="{00000000-0005-0000-0000-000010000000}"/>
    <cellStyle name="Millares 19 6" xfId="288" xr:uid="{00000000-0005-0000-0000-000010000000}"/>
    <cellStyle name="Millares 19 6 10" xfId="10740" xr:uid="{00000000-0005-0000-0000-000010000000}"/>
    <cellStyle name="Millares 19 6 11" xfId="11220" xr:uid="{00000000-0005-0000-0000-000010000000}"/>
    <cellStyle name="Millares 19 6 12" xfId="12361" xr:uid="{B41AD937-81CA-44BB-AD27-60802D6DD7D1}"/>
    <cellStyle name="Millares 19 6 2" xfId="1484" xr:uid="{00000000-0005-0000-0000-000010000000}"/>
    <cellStyle name="Millares 19 6 2 2" xfId="3408" xr:uid="{00000000-0005-0000-0000-000010000000}"/>
    <cellStyle name="Millares 19 6 2 3" xfId="5360" xr:uid="{00000000-0005-0000-0000-000010000000}"/>
    <cellStyle name="Millares 19 6 2 4" xfId="7290" xr:uid="{00000000-0005-0000-0000-000010000000}"/>
    <cellStyle name="Millares 19 6 2 5" xfId="9300" xr:uid="{00000000-0005-0000-0000-000010000000}"/>
    <cellStyle name="Millares 19 6 3" xfId="1964" xr:uid="{00000000-0005-0000-0000-000010000000}"/>
    <cellStyle name="Millares 19 6 3 2" xfId="3888" xr:uid="{00000000-0005-0000-0000-000010000000}"/>
    <cellStyle name="Millares 19 6 3 3" xfId="5840" xr:uid="{00000000-0005-0000-0000-000010000000}"/>
    <cellStyle name="Millares 19 6 3 4" xfId="7770" xr:uid="{00000000-0005-0000-0000-000010000000}"/>
    <cellStyle name="Millares 19 6 3 5" xfId="9778" xr:uid="{00000000-0005-0000-0000-000010000000}"/>
    <cellStyle name="Millares 19 6 4" xfId="2446" xr:uid="{00000000-0005-0000-0000-000010000000}"/>
    <cellStyle name="Millares 19 6 4 2" xfId="4367" xr:uid="{00000000-0005-0000-0000-000010000000}"/>
    <cellStyle name="Millares 19 6 4 3" xfId="6323" xr:uid="{00000000-0005-0000-0000-000010000000}"/>
    <cellStyle name="Millares 19 6 4 4" xfId="8249" xr:uid="{00000000-0005-0000-0000-000010000000}"/>
    <cellStyle name="Millares 19 6 4 5" xfId="10255" xr:uid="{00000000-0005-0000-0000-000010000000}"/>
    <cellStyle name="Millares 19 6 5" xfId="1004" xr:uid="{00000000-0005-0000-0000-000010000000}"/>
    <cellStyle name="Millares 19 6 6" xfId="2928" xr:uid="{00000000-0005-0000-0000-000010000000}"/>
    <cellStyle name="Millares 19 6 7" xfId="4866" xr:uid="{00000000-0005-0000-0000-000010000000}"/>
    <cellStyle name="Millares 19 6 8" xfId="6807" xr:uid="{00000000-0005-0000-0000-000010000000}"/>
    <cellStyle name="Millares 19 6 9" xfId="8834" xr:uid="{00000000-0005-0000-0000-000010000000}"/>
    <cellStyle name="Millares 19 7" xfId="788" xr:uid="{2EB75D63-B21D-47E5-8876-C69381A5331C}"/>
    <cellStyle name="Millares 19 7 10" xfId="11015" xr:uid="{2EB75D63-B21D-47E5-8876-C69381A5331C}"/>
    <cellStyle name="Millares 19 7 11" xfId="11495" xr:uid="{2EB75D63-B21D-47E5-8876-C69381A5331C}"/>
    <cellStyle name="Millares 19 7 12" xfId="12639" xr:uid="{3953ACDC-A6B2-47C9-893B-7EA631CA4E61}"/>
    <cellStyle name="Millares 19 7 2" xfId="1759" xr:uid="{2EB75D63-B21D-47E5-8876-C69381A5331C}"/>
    <cellStyle name="Millares 19 7 2 2" xfId="3683" xr:uid="{2EB75D63-B21D-47E5-8876-C69381A5331C}"/>
    <cellStyle name="Millares 19 7 2 3" xfId="5635" xr:uid="{2EB75D63-B21D-47E5-8876-C69381A5331C}"/>
    <cellStyle name="Millares 19 7 2 4" xfId="7565" xr:uid="{2EB75D63-B21D-47E5-8876-C69381A5331C}"/>
    <cellStyle name="Millares 19 7 2 5" xfId="9573" xr:uid="{2EB75D63-B21D-47E5-8876-C69381A5331C}"/>
    <cellStyle name="Millares 19 7 3" xfId="2239" xr:uid="{2EB75D63-B21D-47E5-8876-C69381A5331C}"/>
    <cellStyle name="Millares 19 7 3 2" xfId="4163" xr:uid="{2EB75D63-B21D-47E5-8876-C69381A5331C}"/>
    <cellStyle name="Millares 19 7 3 3" xfId="6115" xr:uid="{2EB75D63-B21D-47E5-8876-C69381A5331C}"/>
    <cellStyle name="Millares 19 7 3 4" xfId="8045" xr:uid="{2EB75D63-B21D-47E5-8876-C69381A5331C}"/>
    <cellStyle name="Millares 19 7 3 5" xfId="10051" xr:uid="{2EB75D63-B21D-47E5-8876-C69381A5331C}"/>
    <cellStyle name="Millares 19 7 4" xfId="2722" xr:uid="{2EB75D63-B21D-47E5-8876-C69381A5331C}"/>
    <cellStyle name="Millares 19 7 4 2" xfId="4643" xr:uid="{2EB75D63-B21D-47E5-8876-C69381A5331C}"/>
    <cellStyle name="Millares 19 7 4 3" xfId="6599" xr:uid="{2EB75D63-B21D-47E5-8876-C69381A5331C}"/>
    <cellStyle name="Millares 19 7 4 4" xfId="8525" xr:uid="{2EB75D63-B21D-47E5-8876-C69381A5331C}"/>
    <cellStyle name="Millares 19 7 4 5" xfId="10530" xr:uid="{2EB75D63-B21D-47E5-8876-C69381A5331C}"/>
    <cellStyle name="Millares 19 7 5" xfId="1280" xr:uid="{2EB75D63-B21D-47E5-8876-C69381A5331C}"/>
    <cellStyle name="Millares 19 7 6" xfId="3204" xr:uid="{2EB75D63-B21D-47E5-8876-C69381A5331C}"/>
    <cellStyle name="Millares 19 7 7" xfId="5155" xr:uid="{2EB75D63-B21D-47E5-8876-C69381A5331C}"/>
    <cellStyle name="Millares 19 7 8" xfId="7086" xr:uid="{2EB75D63-B21D-47E5-8876-C69381A5331C}"/>
    <cellStyle name="Millares 19 7 9" xfId="9098" xr:uid="{2EB75D63-B21D-47E5-8876-C69381A5331C}"/>
    <cellStyle name="Millares 19 8" xfId="1306" xr:uid="{00000000-0005-0000-0000-000010000000}"/>
    <cellStyle name="Millares 19 8 2" xfId="3230" xr:uid="{00000000-0005-0000-0000-000010000000}"/>
    <cellStyle name="Millares 19 8 3" xfId="5182" xr:uid="{00000000-0005-0000-0000-000010000000}"/>
    <cellStyle name="Millares 19 8 4" xfId="7112" xr:uid="{00000000-0005-0000-0000-000010000000}"/>
    <cellStyle name="Millares 19 8 5" xfId="9122" xr:uid="{00000000-0005-0000-0000-000010000000}"/>
    <cellStyle name="Millares 19 8 6" xfId="11742" xr:uid="{00000000-0005-0000-0000-000046010000}"/>
    <cellStyle name="Millares 19 9" xfId="1786" xr:uid="{00000000-0005-0000-0000-000010000000}"/>
    <cellStyle name="Millares 19 9 2" xfId="3710" xr:uid="{00000000-0005-0000-0000-000010000000}"/>
    <cellStyle name="Millares 19 9 3" xfId="5662" xr:uid="{00000000-0005-0000-0000-000010000000}"/>
    <cellStyle name="Millares 19 9 4" xfId="7592" xr:uid="{00000000-0005-0000-0000-000010000000}"/>
    <cellStyle name="Millares 19 9 5" xfId="9600" xr:uid="{00000000-0005-0000-0000-000010000000}"/>
    <cellStyle name="Millares 19 9 6" xfId="12717" xr:uid="{570D45AE-C603-478B-9A41-400B9930526E}"/>
    <cellStyle name="Millares 2" xfId="3" xr:uid="{00000000-0005-0000-0000-000011000000}"/>
    <cellStyle name="Millares 2 10" xfId="230" xr:uid="{00000000-0005-0000-0000-000011000000}"/>
    <cellStyle name="Millares 2 10 10" xfId="8783" xr:uid="{00000000-0005-0000-0000-000011000000}"/>
    <cellStyle name="Millares 2 10 11" xfId="10689" xr:uid="{00000000-0005-0000-0000-000011000000}"/>
    <cellStyle name="Millares 2 10 12" xfId="11169" xr:uid="{00000000-0005-0000-0000-000011000000}"/>
    <cellStyle name="Millares 2 10 13" xfId="12310" xr:uid="{D5AE5E2C-4285-477F-ADDF-4C1ADEC31568}"/>
    <cellStyle name="Millares 2 10 2" xfId="415" xr:uid="{00000000-0005-0000-0000-000011000000}"/>
    <cellStyle name="Millares 2 10 2 10" xfId="10867" xr:uid="{00000000-0005-0000-0000-000011000000}"/>
    <cellStyle name="Millares 2 10 2 11" xfId="11347" xr:uid="{00000000-0005-0000-0000-000011000000}"/>
    <cellStyle name="Millares 2 10 2 12" xfId="12488" xr:uid="{0FD44435-86BC-4CC0-A403-8047D738347A}"/>
    <cellStyle name="Millares 2 10 2 2" xfId="1611" xr:uid="{00000000-0005-0000-0000-000011000000}"/>
    <cellStyle name="Millares 2 10 2 2 2" xfId="3535" xr:uid="{00000000-0005-0000-0000-000011000000}"/>
    <cellStyle name="Millares 2 10 2 2 3" xfId="5487" xr:uid="{00000000-0005-0000-0000-000011000000}"/>
    <cellStyle name="Millares 2 10 2 2 4" xfId="7417" xr:uid="{00000000-0005-0000-0000-000011000000}"/>
    <cellStyle name="Millares 2 10 2 2 5" xfId="9427" xr:uid="{00000000-0005-0000-0000-000011000000}"/>
    <cellStyle name="Millares 2 10 2 3" xfId="2091" xr:uid="{00000000-0005-0000-0000-000011000000}"/>
    <cellStyle name="Millares 2 10 2 3 2" xfId="4015" xr:uid="{00000000-0005-0000-0000-000011000000}"/>
    <cellStyle name="Millares 2 10 2 3 3" xfId="5967" xr:uid="{00000000-0005-0000-0000-000011000000}"/>
    <cellStyle name="Millares 2 10 2 3 4" xfId="7897" xr:uid="{00000000-0005-0000-0000-000011000000}"/>
    <cellStyle name="Millares 2 10 2 3 5" xfId="9905" xr:uid="{00000000-0005-0000-0000-000011000000}"/>
    <cellStyle name="Millares 2 10 2 4" xfId="2573" xr:uid="{00000000-0005-0000-0000-000011000000}"/>
    <cellStyle name="Millares 2 10 2 4 2" xfId="4494" xr:uid="{00000000-0005-0000-0000-000011000000}"/>
    <cellStyle name="Millares 2 10 2 4 3" xfId="6450" xr:uid="{00000000-0005-0000-0000-000011000000}"/>
    <cellStyle name="Millares 2 10 2 4 4" xfId="8376" xr:uid="{00000000-0005-0000-0000-000011000000}"/>
    <cellStyle name="Millares 2 10 2 4 5" xfId="10382" xr:uid="{00000000-0005-0000-0000-000011000000}"/>
    <cellStyle name="Millares 2 10 2 5" xfId="1131" xr:uid="{00000000-0005-0000-0000-000011000000}"/>
    <cellStyle name="Millares 2 10 2 6" xfId="3055" xr:uid="{00000000-0005-0000-0000-000011000000}"/>
    <cellStyle name="Millares 2 10 2 7" xfId="4993" xr:uid="{00000000-0005-0000-0000-000011000000}"/>
    <cellStyle name="Millares 2 10 2 8" xfId="6934" xr:uid="{00000000-0005-0000-0000-000011000000}"/>
    <cellStyle name="Millares 2 10 2 9" xfId="8953" xr:uid="{00000000-0005-0000-0000-000011000000}"/>
    <cellStyle name="Millares 2 10 3" xfId="1433" xr:uid="{00000000-0005-0000-0000-000011000000}"/>
    <cellStyle name="Millares 2 10 3 2" xfId="3357" xr:uid="{00000000-0005-0000-0000-000011000000}"/>
    <cellStyle name="Millares 2 10 3 3" xfId="5309" xr:uid="{00000000-0005-0000-0000-000011000000}"/>
    <cellStyle name="Millares 2 10 3 4" xfId="7239" xr:uid="{00000000-0005-0000-0000-000011000000}"/>
    <cellStyle name="Millares 2 10 3 5" xfId="9249" xr:uid="{00000000-0005-0000-0000-000011000000}"/>
    <cellStyle name="Millares 2 10 4" xfId="1913" xr:uid="{00000000-0005-0000-0000-000011000000}"/>
    <cellStyle name="Millares 2 10 4 2" xfId="3837" xr:uid="{00000000-0005-0000-0000-000011000000}"/>
    <cellStyle name="Millares 2 10 4 3" xfId="5789" xr:uid="{00000000-0005-0000-0000-000011000000}"/>
    <cellStyle name="Millares 2 10 4 4" xfId="7719" xr:uid="{00000000-0005-0000-0000-000011000000}"/>
    <cellStyle name="Millares 2 10 4 5" xfId="9727" xr:uid="{00000000-0005-0000-0000-000011000000}"/>
    <cellStyle name="Millares 2 10 5" xfId="2395" xr:uid="{00000000-0005-0000-0000-000011000000}"/>
    <cellStyle name="Millares 2 10 5 2" xfId="4316" xr:uid="{00000000-0005-0000-0000-000011000000}"/>
    <cellStyle name="Millares 2 10 5 3" xfId="6272" xr:uid="{00000000-0005-0000-0000-000011000000}"/>
    <cellStyle name="Millares 2 10 5 4" xfId="8198" xr:uid="{00000000-0005-0000-0000-000011000000}"/>
    <cellStyle name="Millares 2 10 5 5" xfId="10204" xr:uid="{00000000-0005-0000-0000-000011000000}"/>
    <cellStyle name="Millares 2 10 6" xfId="953" xr:uid="{00000000-0005-0000-0000-000011000000}"/>
    <cellStyle name="Millares 2 10 7" xfId="2877" xr:uid="{00000000-0005-0000-0000-000011000000}"/>
    <cellStyle name="Millares 2 10 8" xfId="4815" xr:uid="{00000000-0005-0000-0000-000011000000}"/>
    <cellStyle name="Millares 2 10 9" xfId="6756" xr:uid="{00000000-0005-0000-0000-000011000000}"/>
    <cellStyle name="Millares 2 11" xfId="274" xr:uid="{00000000-0005-0000-0000-000011000000}"/>
    <cellStyle name="Millares 2 11 10" xfId="10726" xr:uid="{00000000-0005-0000-0000-000011000000}"/>
    <cellStyle name="Millares 2 11 11" xfId="11206" xr:uid="{00000000-0005-0000-0000-000011000000}"/>
    <cellStyle name="Millares 2 11 12" xfId="12347" xr:uid="{73FC44B0-97DC-4CA5-9BC1-6395F2548BA8}"/>
    <cellStyle name="Millares 2 11 2" xfId="1470" xr:uid="{00000000-0005-0000-0000-000011000000}"/>
    <cellStyle name="Millares 2 11 2 2" xfId="3394" xr:uid="{00000000-0005-0000-0000-000011000000}"/>
    <cellStyle name="Millares 2 11 2 3" xfId="5346" xr:uid="{00000000-0005-0000-0000-000011000000}"/>
    <cellStyle name="Millares 2 11 2 4" xfId="7276" xr:uid="{00000000-0005-0000-0000-000011000000}"/>
    <cellStyle name="Millares 2 11 2 5" xfId="9286" xr:uid="{00000000-0005-0000-0000-000011000000}"/>
    <cellStyle name="Millares 2 11 3" xfId="1950" xr:uid="{00000000-0005-0000-0000-000011000000}"/>
    <cellStyle name="Millares 2 11 3 2" xfId="3874" xr:uid="{00000000-0005-0000-0000-000011000000}"/>
    <cellStyle name="Millares 2 11 3 3" xfId="5826" xr:uid="{00000000-0005-0000-0000-000011000000}"/>
    <cellStyle name="Millares 2 11 3 4" xfId="7756" xr:uid="{00000000-0005-0000-0000-000011000000}"/>
    <cellStyle name="Millares 2 11 3 5" xfId="9764" xr:uid="{00000000-0005-0000-0000-000011000000}"/>
    <cellStyle name="Millares 2 11 4" xfId="2432" xr:uid="{00000000-0005-0000-0000-000011000000}"/>
    <cellStyle name="Millares 2 11 4 2" xfId="4353" xr:uid="{00000000-0005-0000-0000-000011000000}"/>
    <cellStyle name="Millares 2 11 4 3" xfId="6309" xr:uid="{00000000-0005-0000-0000-000011000000}"/>
    <cellStyle name="Millares 2 11 4 4" xfId="8235" xr:uid="{00000000-0005-0000-0000-000011000000}"/>
    <cellStyle name="Millares 2 11 4 5" xfId="10241" xr:uid="{00000000-0005-0000-0000-000011000000}"/>
    <cellStyle name="Millares 2 11 5" xfId="990" xr:uid="{00000000-0005-0000-0000-000011000000}"/>
    <cellStyle name="Millares 2 11 6" xfId="2914" xr:uid="{00000000-0005-0000-0000-000011000000}"/>
    <cellStyle name="Millares 2 11 7" xfId="4852" xr:uid="{00000000-0005-0000-0000-000011000000}"/>
    <cellStyle name="Millares 2 11 8" xfId="6793" xr:uid="{00000000-0005-0000-0000-000011000000}"/>
    <cellStyle name="Millares 2 11 9" xfId="8820" xr:uid="{00000000-0005-0000-0000-000011000000}"/>
    <cellStyle name="Millares 2 12" xfId="697" xr:uid="{00000000-0005-0000-0000-00002B000000}"/>
    <cellStyle name="Millares 2 13" xfId="1292" xr:uid="{00000000-0005-0000-0000-000011000000}"/>
    <cellStyle name="Millares 2 13 2" xfId="3216" xr:uid="{00000000-0005-0000-0000-000011000000}"/>
    <cellStyle name="Millares 2 13 3" xfId="5168" xr:uid="{00000000-0005-0000-0000-000011000000}"/>
    <cellStyle name="Millares 2 13 4" xfId="7098" xr:uid="{00000000-0005-0000-0000-000011000000}"/>
    <cellStyle name="Millares 2 13 5" xfId="9108" xr:uid="{00000000-0005-0000-0000-000011000000}"/>
    <cellStyle name="Millares 2 13 6" xfId="11559" xr:uid="{00000000-0005-0000-0000-000037000000}"/>
    <cellStyle name="Millares 2 14" xfId="1772" xr:uid="{00000000-0005-0000-0000-000011000000}"/>
    <cellStyle name="Millares 2 14 2" xfId="3696" xr:uid="{00000000-0005-0000-0000-000011000000}"/>
    <cellStyle name="Millares 2 14 3" xfId="5648" xr:uid="{00000000-0005-0000-0000-000011000000}"/>
    <cellStyle name="Millares 2 14 4" xfId="7578" xr:uid="{00000000-0005-0000-0000-000011000000}"/>
    <cellStyle name="Millares 2 14 5" xfId="9586" xr:uid="{00000000-0005-0000-0000-000011000000}"/>
    <cellStyle name="Millares 2 14 6" xfId="11680" xr:uid="{00000000-0005-0000-0000-000047010000}"/>
    <cellStyle name="Millares 2 15" xfId="2254" xr:uid="{00000000-0005-0000-0000-000011000000}"/>
    <cellStyle name="Millares 2 15 2" xfId="4175" xr:uid="{00000000-0005-0000-0000-000011000000}"/>
    <cellStyle name="Millares 2 15 3" xfId="6131" xr:uid="{00000000-0005-0000-0000-000011000000}"/>
    <cellStyle name="Millares 2 15 4" xfId="8057" xr:uid="{00000000-0005-0000-0000-000011000000}"/>
    <cellStyle name="Millares 2 15 5" xfId="10063" xr:uid="{00000000-0005-0000-0000-000011000000}"/>
    <cellStyle name="Millares 2 16" xfId="812" xr:uid="{00000000-0005-0000-0000-000011000000}"/>
    <cellStyle name="Millares 2 17" xfId="2736" xr:uid="{00000000-0005-0000-0000-000011000000}"/>
    <cellStyle name="Millares 2 18" xfId="4663" xr:uid="{00000000-0005-0000-0000-000011000000}"/>
    <cellStyle name="Millares 2 19" xfId="6614" xr:uid="{00000000-0005-0000-0000-000011000000}"/>
    <cellStyle name="Millares 2 2" xfId="20" xr:uid="{00000000-0005-0000-0000-000012000000}"/>
    <cellStyle name="Millares 2 2 10" xfId="680" xr:uid="{00000000-0005-0000-0000-000038000000}"/>
    <cellStyle name="Millares 2 2 10 10" xfId="10960" xr:uid="{00000000-0005-0000-0000-000038000000}"/>
    <cellStyle name="Millares 2 2 10 11" xfId="11440" xr:uid="{00000000-0005-0000-0000-000038000000}"/>
    <cellStyle name="Millares 2 2 10 12" xfId="12584" xr:uid="{7A471C74-CA9E-4716-9F81-5C0226DF3A3F}"/>
    <cellStyle name="Millares 2 2 10 2" xfId="1704" xr:uid="{00000000-0005-0000-0000-000038000000}"/>
    <cellStyle name="Millares 2 2 10 2 2" xfId="3628" xr:uid="{00000000-0005-0000-0000-000038000000}"/>
    <cellStyle name="Millares 2 2 10 2 3" xfId="5580" xr:uid="{00000000-0005-0000-0000-000038000000}"/>
    <cellStyle name="Millares 2 2 10 2 4" xfId="7510" xr:uid="{00000000-0005-0000-0000-000038000000}"/>
    <cellStyle name="Millares 2 2 10 2 5" xfId="9519" xr:uid="{00000000-0005-0000-0000-000038000000}"/>
    <cellStyle name="Millares 2 2 10 3" xfId="2184" xr:uid="{00000000-0005-0000-0000-000038000000}"/>
    <cellStyle name="Millares 2 2 10 3 2" xfId="4108" xr:uid="{00000000-0005-0000-0000-000038000000}"/>
    <cellStyle name="Millares 2 2 10 3 3" xfId="6060" xr:uid="{00000000-0005-0000-0000-000038000000}"/>
    <cellStyle name="Millares 2 2 10 3 4" xfId="7990" xr:uid="{00000000-0005-0000-0000-000038000000}"/>
    <cellStyle name="Millares 2 2 10 3 5" xfId="9997" xr:uid="{00000000-0005-0000-0000-000038000000}"/>
    <cellStyle name="Millares 2 2 10 4" xfId="2667" xr:uid="{00000000-0005-0000-0000-000038000000}"/>
    <cellStyle name="Millares 2 2 10 4 2" xfId="4588" xr:uid="{00000000-0005-0000-0000-000038000000}"/>
    <cellStyle name="Millares 2 2 10 4 3" xfId="6544" xr:uid="{00000000-0005-0000-0000-000038000000}"/>
    <cellStyle name="Millares 2 2 10 4 4" xfId="8470" xr:uid="{00000000-0005-0000-0000-000038000000}"/>
    <cellStyle name="Millares 2 2 10 4 5" xfId="10475" xr:uid="{00000000-0005-0000-0000-000038000000}"/>
    <cellStyle name="Millares 2 2 10 5" xfId="1225" xr:uid="{00000000-0005-0000-0000-000038000000}"/>
    <cellStyle name="Millares 2 2 10 6" xfId="3149" xr:uid="{00000000-0005-0000-0000-000038000000}"/>
    <cellStyle name="Millares 2 2 10 7" xfId="5095" xr:uid="{00000000-0005-0000-0000-000038000000}"/>
    <cellStyle name="Millares 2 2 10 8" xfId="7031" xr:uid="{00000000-0005-0000-0000-000038000000}"/>
    <cellStyle name="Millares 2 2 10 9" xfId="9044" xr:uid="{00000000-0005-0000-0000-000038000000}"/>
    <cellStyle name="Millares 2 2 11" xfId="754" xr:uid="{00000000-0005-0000-0000-000008000000}"/>
    <cellStyle name="Millares 2 2 11 10" xfId="10995" xr:uid="{00000000-0005-0000-0000-000008000000}"/>
    <cellStyle name="Millares 2 2 11 11" xfId="11475" xr:uid="{00000000-0005-0000-0000-000008000000}"/>
    <cellStyle name="Millares 2 2 11 12" xfId="12619" xr:uid="{2AFC24BE-0965-42DC-975A-DF0CC38C091E}"/>
    <cellStyle name="Millares 2 2 11 2" xfId="1739" xr:uid="{00000000-0005-0000-0000-000008000000}"/>
    <cellStyle name="Millares 2 2 11 2 2" xfId="3663" xr:uid="{00000000-0005-0000-0000-000008000000}"/>
    <cellStyle name="Millares 2 2 11 2 3" xfId="5615" xr:uid="{00000000-0005-0000-0000-000008000000}"/>
    <cellStyle name="Millares 2 2 11 2 4" xfId="7545" xr:uid="{00000000-0005-0000-0000-000008000000}"/>
    <cellStyle name="Millares 2 2 11 2 5" xfId="9553" xr:uid="{00000000-0005-0000-0000-000008000000}"/>
    <cellStyle name="Millares 2 2 11 3" xfId="2219" xr:uid="{00000000-0005-0000-0000-000008000000}"/>
    <cellStyle name="Millares 2 2 11 3 2" xfId="4143" xr:uid="{00000000-0005-0000-0000-000008000000}"/>
    <cellStyle name="Millares 2 2 11 3 3" xfId="6095" xr:uid="{00000000-0005-0000-0000-000008000000}"/>
    <cellStyle name="Millares 2 2 11 3 4" xfId="8025" xr:uid="{00000000-0005-0000-0000-000008000000}"/>
    <cellStyle name="Millares 2 2 11 3 5" xfId="10031" xr:uid="{00000000-0005-0000-0000-000008000000}"/>
    <cellStyle name="Millares 2 2 11 4" xfId="2702" xr:uid="{00000000-0005-0000-0000-000008000000}"/>
    <cellStyle name="Millares 2 2 11 4 2" xfId="4623" xr:uid="{00000000-0005-0000-0000-000008000000}"/>
    <cellStyle name="Millares 2 2 11 4 3" xfId="6579" xr:uid="{00000000-0005-0000-0000-000008000000}"/>
    <cellStyle name="Millares 2 2 11 4 4" xfId="8505" xr:uid="{00000000-0005-0000-0000-000008000000}"/>
    <cellStyle name="Millares 2 2 11 4 5" xfId="10510" xr:uid="{00000000-0005-0000-0000-000008000000}"/>
    <cellStyle name="Millares 2 2 11 5" xfId="1260" xr:uid="{00000000-0005-0000-0000-000008000000}"/>
    <cellStyle name="Millares 2 2 11 6" xfId="3184" xr:uid="{00000000-0005-0000-0000-000008000000}"/>
    <cellStyle name="Millares 2 2 11 7" xfId="5133" xr:uid="{00000000-0005-0000-0000-000008000000}"/>
    <cellStyle name="Millares 2 2 11 8" xfId="7066" xr:uid="{00000000-0005-0000-0000-000008000000}"/>
    <cellStyle name="Millares 2 2 11 9" xfId="9078" xr:uid="{00000000-0005-0000-0000-000008000000}"/>
    <cellStyle name="Millares 2 2 12" xfId="741" xr:uid="{D8682A9A-C502-43E2-8259-B357FBD18454}"/>
    <cellStyle name="Millares 2 2 13" xfId="1295" xr:uid="{00000000-0005-0000-0000-000012000000}"/>
    <cellStyle name="Millares 2 2 13 2" xfId="3219" xr:uid="{00000000-0005-0000-0000-000012000000}"/>
    <cellStyle name="Millares 2 2 13 3" xfId="5171" xr:uid="{00000000-0005-0000-0000-000012000000}"/>
    <cellStyle name="Millares 2 2 13 4" xfId="7101" xr:uid="{00000000-0005-0000-0000-000012000000}"/>
    <cellStyle name="Millares 2 2 13 5" xfId="9111" xr:uid="{00000000-0005-0000-0000-000012000000}"/>
    <cellStyle name="Millares 2 2 13 6" xfId="11560" xr:uid="{00000000-0005-0000-0000-000038000000}"/>
    <cellStyle name="Millares 2 2 14" xfId="1775" xr:uid="{00000000-0005-0000-0000-000012000000}"/>
    <cellStyle name="Millares 2 2 14 2" xfId="3699" xr:uid="{00000000-0005-0000-0000-000012000000}"/>
    <cellStyle name="Millares 2 2 14 3" xfId="5651" xr:uid="{00000000-0005-0000-0000-000012000000}"/>
    <cellStyle name="Millares 2 2 14 4" xfId="7581" xr:uid="{00000000-0005-0000-0000-000012000000}"/>
    <cellStyle name="Millares 2 2 14 5" xfId="9589" xr:uid="{00000000-0005-0000-0000-000012000000}"/>
    <cellStyle name="Millares 2 2 14 6" xfId="11678" xr:uid="{00000000-0005-0000-0000-000048010000}"/>
    <cellStyle name="Millares 2 2 15" xfId="2257" xr:uid="{00000000-0005-0000-0000-000012000000}"/>
    <cellStyle name="Millares 2 2 15 2" xfId="4178" xr:uid="{00000000-0005-0000-0000-000012000000}"/>
    <cellStyle name="Millares 2 2 15 3" xfId="6134" xr:uid="{00000000-0005-0000-0000-000012000000}"/>
    <cellStyle name="Millares 2 2 15 4" xfId="8060" xr:uid="{00000000-0005-0000-0000-000012000000}"/>
    <cellStyle name="Millares 2 2 15 5" xfId="10066" xr:uid="{00000000-0005-0000-0000-000012000000}"/>
    <cellStyle name="Millares 2 2 16" xfId="815" xr:uid="{00000000-0005-0000-0000-000012000000}"/>
    <cellStyle name="Millares 2 2 17" xfId="2739" xr:uid="{00000000-0005-0000-0000-000012000000}"/>
    <cellStyle name="Millares 2 2 18" xfId="4667" xr:uid="{00000000-0005-0000-0000-000012000000}"/>
    <cellStyle name="Millares 2 2 19" xfId="6617" xr:uid="{00000000-0005-0000-0000-000012000000}"/>
    <cellStyle name="Millares 2 2 2" xfId="80" xr:uid="{00000000-0005-0000-0000-000012000000}"/>
    <cellStyle name="Millares 2 2 2 10" xfId="2766" xr:uid="{00000000-0005-0000-0000-000012000000}"/>
    <cellStyle name="Millares 2 2 2 11" xfId="4699" xr:uid="{00000000-0005-0000-0000-000012000000}"/>
    <cellStyle name="Millares 2 2 2 12" xfId="6645" xr:uid="{00000000-0005-0000-0000-000012000000}"/>
    <cellStyle name="Millares 2 2 2 13" xfId="8680" xr:uid="{00000000-0005-0000-0000-000012000000}"/>
    <cellStyle name="Millares 2 2 2 14" xfId="10578" xr:uid="{00000000-0005-0000-0000-000012000000}"/>
    <cellStyle name="Millares 2 2 2 15" xfId="11058" xr:uid="{00000000-0005-0000-0000-000012000000}"/>
    <cellStyle name="Millares 2 2 2 16" xfId="12199" xr:uid="{2A8C9240-5689-40A9-AB56-4C5A40BA746B}"/>
    <cellStyle name="Millares 2 2 2 2" xfId="138" xr:uid="{00000000-0005-0000-0000-000012000000}"/>
    <cellStyle name="Millares 2 2 2 2 10" xfId="8727" xr:uid="{00000000-0005-0000-0000-000012000000}"/>
    <cellStyle name="Millares 2 2 2 2 11" xfId="10630" xr:uid="{00000000-0005-0000-0000-000012000000}"/>
    <cellStyle name="Millares 2 2 2 2 12" xfId="11110" xr:uid="{00000000-0005-0000-0000-000012000000}"/>
    <cellStyle name="Millares 2 2 2 2 13" xfId="12251" xr:uid="{1AD6659A-9E9B-4F62-AC16-7A86324EB417}"/>
    <cellStyle name="Millares 2 2 2 2 2" xfId="356" xr:uid="{00000000-0005-0000-0000-000012000000}"/>
    <cellStyle name="Millares 2 2 2 2 2 10" xfId="10808" xr:uid="{00000000-0005-0000-0000-000012000000}"/>
    <cellStyle name="Millares 2 2 2 2 2 11" xfId="11288" xr:uid="{00000000-0005-0000-0000-000012000000}"/>
    <cellStyle name="Millares 2 2 2 2 2 12" xfId="12429" xr:uid="{CD1F16F4-B83F-4D8D-9A2A-548D2F49DA54}"/>
    <cellStyle name="Millares 2 2 2 2 2 2" xfId="1552" xr:uid="{00000000-0005-0000-0000-000012000000}"/>
    <cellStyle name="Millares 2 2 2 2 2 2 2" xfId="3476" xr:uid="{00000000-0005-0000-0000-000012000000}"/>
    <cellStyle name="Millares 2 2 2 2 2 2 3" xfId="5428" xr:uid="{00000000-0005-0000-0000-000012000000}"/>
    <cellStyle name="Millares 2 2 2 2 2 2 4" xfId="7358" xr:uid="{00000000-0005-0000-0000-000012000000}"/>
    <cellStyle name="Millares 2 2 2 2 2 2 5" xfId="9368" xr:uid="{00000000-0005-0000-0000-000012000000}"/>
    <cellStyle name="Millares 2 2 2 2 2 3" xfId="2032" xr:uid="{00000000-0005-0000-0000-000012000000}"/>
    <cellStyle name="Millares 2 2 2 2 2 3 2" xfId="3956" xr:uid="{00000000-0005-0000-0000-000012000000}"/>
    <cellStyle name="Millares 2 2 2 2 2 3 3" xfId="5908" xr:uid="{00000000-0005-0000-0000-000012000000}"/>
    <cellStyle name="Millares 2 2 2 2 2 3 4" xfId="7838" xr:uid="{00000000-0005-0000-0000-000012000000}"/>
    <cellStyle name="Millares 2 2 2 2 2 3 5" xfId="9846" xr:uid="{00000000-0005-0000-0000-000012000000}"/>
    <cellStyle name="Millares 2 2 2 2 2 4" xfId="2514" xr:uid="{00000000-0005-0000-0000-000012000000}"/>
    <cellStyle name="Millares 2 2 2 2 2 4 2" xfId="4435" xr:uid="{00000000-0005-0000-0000-000012000000}"/>
    <cellStyle name="Millares 2 2 2 2 2 4 3" xfId="6391" xr:uid="{00000000-0005-0000-0000-000012000000}"/>
    <cellStyle name="Millares 2 2 2 2 2 4 4" xfId="8317" xr:uid="{00000000-0005-0000-0000-000012000000}"/>
    <cellStyle name="Millares 2 2 2 2 2 4 5" xfId="10323" xr:uid="{00000000-0005-0000-0000-000012000000}"/>
    <cellStyle name="Millares 2 2 2 2 2 5" xfId="1072" xr:uid="{00000000-0005-0000-0000-000012000000}"/>
    <cellStyle name="Millares 2 2 2 2 2 6" xfId="2996" xr:uid="{00000000-0005-0000-0000-000012000000}"/>
    <cellStyle name="Millares 2 2 2 2 2 7" xfId="4934" xr:uid="{00000000-0005-0000-0000-000012000000}"/>
    <cellStyle name="Millares 2 2 2 2 2 8" xfId="6875" xr:uid="{00000000-0005-0000-0000-000012000000}"/>
    <cellStyle name="Millares 2 2 2 2 2 9" xfId="8896" xr:uid="{00000000-0005-0000-0000-000012000000}"/>
    <cellStyle name="Millares 2 2 2 2 3" xfId="1374" xr:uid="{00000000-0005-0000-0000-000012000000}"/>
    <cellStyle name="Millares 2 2 2 2 3 2" xfId="3298" xr:uid="{00000000-0005-0000-0000-000012000000}"/>
    <cellStyle name="Millares 2 2 2 2 3 3" xfId="5250" xr:uid="{00000000-0005-0000-0000-000012000000}"/>
    <cellStyle name="Millares 2 2 2 2 3 4" xfId="7180" xr:uid="{00000000-0005-0000-0000-000012000000}"/>
    <cellStyle name="Millares 2 2 2 2 3 5" xfId="9190" xr:uid="{00000000-0005-0000-0000-000012000000}"/>
    <cellStyle name="Millares 2 2 2 2 4" xfId="1854" xr:uid="{00000000-0005-0000-0000-000012000000}"/>
    <cellStyle name="Millares 2 2 2 2 4 2" xfId="3778" xr:uid="{00000000-0005-0000-0000-000012000000}"/>
    <cellStyle name="Millares 2 2 2 2 4 3" xfId="5730" xr:uid="{00000000-0005-0000-0000-000012000000}"/>
    <cellStyle name="Millares 2 2 2 2 4 4" xfId="7660" xr:uid="{00000000-0005-0000-0000-000012000000}"/>
    <cellStyle name="Millares 2 2 2 2 4 5" xfId="9668" xr:uid="{00000000-0005-0000-0000-000012000000}"/>
    <cellStyle name="Millares 2 2 2 2 5" xfId="2336" xr:uid="{00000000-0005-0000-0000-000012000000}"/>
    <cellStyle name="Millares 2 2 2 2 5 2" xfId="4257" xr:uid="{00000000-0005-0000-0000-000012000000}"/>
    <cellStyle name="Millares 2 2 2 2 5 3" xfId="6213" xr:uid="{00000000-0005-0000-0000-000012000000}"/>
    <cellStyle name="Millares 2 2 2 2 5 4" xfId="8139" xr:uid="{00000000-0005-0000-0000-000012000000}"/>
    <cellStyle name="Millares 2 2 2 2 5 5" xfId="10145" xr:uid="{00000000-0005-0000-0000-000012000000}"/>
    <cellStyle name="Millares 2 2 2 2 6" xfId="894" xr:uid="{00000000-0005-0000-0000-000012000000}"/>
    <cellStyle name="Millares 2 2 2 2 7" xfId="2818" xr:uid="{00000000-0005-0000-0000-000012000000}"/>
    <cellStyle name="Millares 2 2 2 2 8" xfId="4751" xr:uid="{00000000-0005-0000-0000-000012000000}"/>
    <cellStyle name="Millares 2 2 2 2 9" xfId="6697" xr:uid="{00000000-0005-0000-0000-000012000000}"/>
    <cellStyle name="Millares 2 2 2 3" xfId="193" xr:uid="{31296434-9896-486A-B568-23662348B2FB}"/>
    <cellStyle name="Millares 2 2 2 3 10" xfId="8752" xr:uid="{31296434-9896-486A-B568-23662348B2FB}"/>
    <cellStyle name="Millares 2 2 2 3 11" xfId="10656" xr:uid="{31296434-9896-486A-B568-23662348B2FB}"/>
    <cellStyle name="Millares 2 2 2 3 12" xfId="11136" xr:uid="{31296434-9896-486A-B568-23662348B2FB}"/>
    <cellStyle name="Millares 2 2 2 3 13" xfId="12277" xr:uid="{53C3B58E-961A-468D-ABF8-22162F7E9073}"/>
    <cellStyle name="Millares 2 2 2 3 2" xfId="382" xr:uid="{31296434-9896-486A-B568-23662348B2FB}"/>
    <cellStyle name="Millares 2 2 2 3 2 10" xfId="10834" xr:uid="{31296434-9896-486A-B568-23662348B2FB}"/>
    <cellStyle name="Millares 2 2 2 3 2 11" xfId="11314" xr:uid="{31296434-9896-486A-B568-23662348B2FB}"/>
    <cellStyle name="Millares 2 2 2 3 2 12" xfId="12455" xr:uid="{78D06F24-F0E8-43D7-8598-AFDD28197C1A}"/>
    <cellStyle name="Millares 2 2 2 3 2 2" xfId="1578" xr:uid="{31296434-9896-486A-B568-23662348B2FB}"/>
    <cellStyle name="Millares 2 2 2 3 2 2 2" xfId="3502" xr:uid="{31296434-9896-486A-B568-23662348B2FB}"/>
    <cellStyle name="Millares 2 2 2 3 2 2 3" xfId="5454" xr:uid="{31296434-9896-486A-B568-23662348B2FB}"/>
    <cellStyle name="Millares 2 2 2 3 2 2 4" xfId="7384" xr:uid="{31296434-9896-486A-B568-23662348B2FB}"/>
    <cellStyle name="Millares 2 2 2 3 2 2 5" xfId="9394" xr:uid="{31296434-9896-486A-B568-23662348B2FB}"/>
    <cellStyle name="Millares 2 2 2 3 2 3" xfId="2058" xr:uid="{31296434-9896-486A-B568-23662348B2FB}"/>
    <cellStyle name="Millares 2 2 2 3 2 3 2" xfId="3982" xr:uid="{31296434-9896-486A-B568-23662348B2FB}"/>
    <cellStyle name="Millares 2 2 2 3 2 3 3" xfId="5934" xr:uid="{31296434-9896-486A-B568-23662348B2FB}"/>
    <cellStyle name="Millares 2 2 2 3 2 3 4" xfId="7864" xr:uid="{31296434-9896-486A-B568-23662348B2FB}"/>
    <cellStyle name="Millares 2 2 2 3 2 3 5" xfId="9872" xr:uid="{31296434-9896-486A-B568-23662348B2FB}"/>
    <cellStyle name="Millares 2 2 2 3 2 4" xfId="2540" xr:uid="{31296434-9896-486A-B568-23662348B2FB}"/>
    <cellStyle name="Millares 2 2 2 3 2 4 2" xfId="4461" xr:uid="{31296434-9896-486A-B568-23662348B2FB}"/>
    <cellStyle name="Millares 2 2 2 3 2 4 3" xfId="6417" xr:uid="{31296434-9896-486A-B568-23662348B2FB}"/>
    <cellStyle name="Millares 2 2 2 3 2 4 4" xfId="8343" xr:uid="{31296434-9896-486A-B568-23662348B2FB}"/>
    <cellStyle name="Millares 2 2 2 3 2 4 5" xfId="10349" xr:uid="{31296434-9896-486A-B568-23662348B2FB}"/>
    <cellStyle name="Millares 2 2 2 3 2 5" xfId="1098" xr:uid="{31296434-9896-486A-B568-23662348B2FB}"/>
    <cellStyle name="Millares 2 2 2 3 2 6" xfId="3022" xr:uid="{31296434-9896-486A-B568-23662348B2FB}"/>
    <cellStyle name="Millares 2 2 2 3 2 7" xfId="4960" xr:uid="{31296434-9896-486A-B568-23662348B2FB}"/>
    <cellStyle name="Millares 2 2 2 3 2 8" xfId="6901" xr:uid="{31296434-9896-486A-B568-23662348B2FB}"/>
    <cellStyle name="Millares 2 2 2 3 2 9" xfId="8921" xr:uid="{31296434-9896-486A-B568-23662348B2FB}"/>
    <cellStyle name="Millares 2 2 2 3 3" xfId="1400" xr:uid="{31296434-9896-486A-B568-23662348B2FB}"/>
    <cellStyle name="Millares 2 2 2 3 3 2" xfId="3324" xr:uid="{31296434-9896-486A-B568-23662348B2FB}"/>
    <cellStyle name="Millares 2 2 2 3 3 3" xfId="5276" xr:uid="{31296434-9896-486A-B568-23662348B2FB}"/>
    <cellStyle name="Millares 2 2 2 3 3 4" xfId="7206" xr:uid="{31296434-9896-486A-B568-23662348B2FB}"/>
    <cellStyle name="Millares 2 2 2 3 3 5" xfId="9216" xr:uid="{31296434-9896-486A-B568-23662348B2FB}"/>
    <cellStyle name="Millares 2 2 2 3 4" xfId="1880" xr:uid="{31296434-9896-486A-B568-23662348B2FB}"/>
    <cellStyle name="Millares 2 2 2 3 4 2" xfId="3804" xr:uid="{31296434-9896-486A-B568-23662348B2FB}"/>
    <cellStyle name="Millares 2 2 2 3 4 3" xfId="5756" xr:uid="{31296434-9896-486A-B568-23662348B2FB}"/>
    <cellStyle name="Millares 2 2 2 3 4 4" xfId="7686" xr:uid="{31296434-9896-486A-B568-23662348B2FB}"/>
    <cellStyle name="Millares 2 2 2 3 4 5" xfId="9694" xr:uid="{31296434-9896-486A-B568-23662348B2FB}"/>
    <cellStyle name="Millares 2 2 2 3 5" xfId="2362" xr:uid="{31296434-9896-486A-B568-23662348B2FB}"/>
    <cellStyle name="Millares 2 2 2 3 5 2" xfId="4283" xr:uid="{31296434-9896-486A-B568-23662348B2FB}"/>
    <cellStyle name="Millares 2 2 2 3 5 3" xfId="6239" xr:uid="{31296434-9896-486A-B568-23662348B2FB}"/>
    <cellStyle name="Millares 2 2 2 3 5 4" xfId="8165" xr:uid="{31296434-9896-486A-B568-23662348B2FB}"/>
    <cellStyle name="Millares 2 2 2 3 5 5" xfId="10171" xr:uid="{31296434-9896-486A-B568-23662348B2FB}"/>
    <cellStyle name="Millares 2 2 2 3 6" xfId="920" xr:uid="{31296434-9896-486A-B568-23662348B2FB}"/>
    <cellStyle name="Millares 2 2 2 3 7" xfId="2844" xr:uid="{31296434-9896-486A-B568-23662348B2FB}"/>
    <cellStyle name="Millares 2 2 2 3 8" xfId="4780" xr:uid="{31296434-9896-486A-B568-23662348B2FB}"/>
    <cellStyle name="Millares 2 2 2 3 9" xfId="6723" xr:uid="{31296434-9896-486A-B568-23662348B2FB}"/>
    <cellStyle name="Millares 2 2 2 4" xfId="304" xr:uid="{00000000-0005-0000-0000-000012000000}"/>
    <cellStyle name="Millares 2 2 2 4 10" xfId="10756" xr:uid="{00000000-0005-0000-0000-000012000000}"/>
    <cellStyle name="Millares 2 2 2 4 11" xfId="11236" xr:uid="{00000000-0005-0000-0000-000012000000}"/>
    <cellStyle name="Millares 2 2 2 4 12" xfId="12377" xr:uid="{FC1A305C-E0E7-450D-8A87-03D82444184B}"/>
    <cellStyle name="Millares 2 2 2 4 2" xfId="1500" xr:uid="{00000000-0005-0000-0000-000012000000}"/>
    <cellStyle name="Millares 2 2 2 4 2 2" xfId="3424" xr:uid="{00000000-0005-0000-0000-000012000000}"/>
    <cellStyle name="Millares 2 2 2 4 2 3" xfId="5376" xr:uid="{00000000-0005-0000-0000-000012000000}"/>
    <cellStyle name="Millares 2 2 2 4 2 4" xfId="7306" xr:uid="{00000000-0005-0000-0000-000012000000}"/>
    <cellStyle name="Millares 2 2 2 4 2 5" xfId="9316" xr:uid="{00000000-0005-0000-0000-000012000000}"/>
    <cellStyle name="Millares 2 2 2 4 3" xfId="1980" xr:uid="{00000000-0005-0000-0000-000012000000}"/>
    <cellStyle name="Millares 2 2 2 4 3 2" xfId="3904" xr:uid="{00000000-0005-0000-0000-000012000000}"/>
    <cellStyle name="Millares 2 2 2 4 3 3" xfId="5856" xr:uid="{00000000-0005-0000-0000-000012000000}"/>
    <cellStyle name="Millares 2 2 2 4 3 4" xfId="7786" xr:uid="{00000000-0005-0000-0000-000012000000}"/>
    <cellStyle name="Millares 2 2 2 4 3 5" xfId="9794" xr:uid="{00000000-0005-0000-0000-000012000000}"/>
    <cellStyle name="Millares 2 2 2 4 4" xfId="2462" xr:uid="{00000000-0005-0000-0000-000012000000}"/>
    <cellStyle name="Millares 2 2 2 4 4 2" xfId="4383" xr:uid="{00000000-0005-0000-0000-000012000000}"/>
    <cellStyle name="Millares 2 2 2 4 4 3" xfId="6339" xr:uid="{00000000-0005-0000-0000-000012000000}"/>
    <cellStyle name="Millares 2 2 2 4 4 4" xfId="8265" xr:uid="{00000000-0005-0000-0000-000012000000}"/>
    <cellStyle name="Millares 2 2 2 4 4 5" xfId="10271" xr:uid="{00000000-0005-0000-0000-000012000000}"/>
    <cellStyle name="Millares 2 2 2 4 5" xfId="1020" xr:uid="{00000000-0005-0000-0000-000012000000}"/>
    <cellStyle name="Millares 2 2 2 4 6" xfId="2944" xr:uid="{00000000-0005-0000-0000-000012000000}"/>
    <cellStyle name="Millares 2 2 2 4 7" xfId="4882" xr:uid="{00000000-0005-0000-0000-000012000000}"/>
    <cellStyle name="Millares 2 2 2 4 8" xfId="6823" xr:uid="{00000000-0005-0000-0000-000012000000}"/>
    <cellStyle name="Millares 2 2 2 4 9" xfId="8848" xr:uid="{00000000-0005-0000-0000-000012000000}"/>
    <cellStyle name="Millares 2 2 2 5" xfId="770" xr:uid="{D0DEAB66-B994-474B-A886-5108715D6E4C}"/>
    <cellStyle name="Millares 2 2 2 5 10" xfId="11006" xr:uid="{D0DEAB66-B994-474B-A886-5108715D6E4C}"/>
    <cellStyle name="Millares 2 2 2 5 11" xfId="11486" xr:uid="{D0DEAB66-B994-474B-A886-5108715D6E4C}"/>
    <cellStyle name="Millares 2 2 2 5 12" xfId="12630" xr:uid="{BF0E15BB-3C47-4F5E-BA96-DA74F367E3D6}"/>
    <cellStyle name="Millares 2 2 2 5 2" xfId="1750" xr:uid="{D0DEAB66-B994-474B-A886-5108715D6E4C}"/>
    <cellStyle name="Millares 2 2 2 5 2 2" xfId="3674" xr:uid="{D0DEAB66-B994-474B-A886-5108715D6E4C}"/>
    <cellStyle name="Millares 2 2 2 5 2 3" xfId="5626" xr:uid="{D0DEAB66-B994-474B-A886-5108715D6E4C}"/>
    <cellStyle name="Millares 2 2 2 5 2 4" xfId="7556" xr:uid="{D0DEAB66-B994-474B-A886-5108715D6E4C}"/>
    <cellStyle name="Millares 2 2 2 5 2 5" xfId="9564" xr:uid="{D0DEAB66-B994-474B-A886-5108715D6E4C}"/>
    <cellStyle name="Millares 2 2 2 5 3" xfId="2230" xr:uid="{D0DEAB66-B994-474B-A886-5108715D6E4C}"/>
    <cellStyle name="Millares 2 2 2 5 3 2" xfId="4154" xr:uid="{D0DEAB66-B994-474B-A886-5108715D6E4C}"/>
    <cellStyle name="Millares 2 2 2 5 3 3" xfId="6106" xr:uid="{D0DEAB66-B994-474B-A886-5108715D6E4C}"/>
    <cellStyle name="Millares 2 2 2 5 3 4" xfId="8036" xr:uid="{D0DEAB66-B994-474B-A886-5108715D6E4C}"/>
    <cellStyle name="Millares 2 2 2 5 3 5" xfId="10042" xr:uid="{D0DEAB66-B994-474B-A886-5108715D6E4C}"/>
    <cellStyle name="Millares 2 2 2 5 4" xfId="2713" xr:uid="{D0DEAB66-B994-474B-A886-5108715D6E4C}"/>
    <cellStyle name="Millares 2 2 2 5 4 2" xfId="4634" xr:uid="{D0DEAB66-B994-474B-A886-5108715D6E4C}"/>
    <cellStyle name="Millares 2 2 2 5 4 3" xfId="6590" xr:uid="{D0DEAB66-B994-474B-A886-5108715D6E4C}"/>
    <cellStyle name="Millares 2 2 2 5 4 4" xfId="8516" xr:uid="{D0DEAB66-B994-474B-A886-5108715D6E4C}"/>
    <cellStyle name="Millares 2 2 2 5 4 5" xfId="10521" xr:uid="{D0DEAB66-B994-474B-A886-5108715D6E4C}"/>
    <cellStyle name="Millares 2 2 2 5 5" xfId="1271" xr:uid="{D0DEAB66-B994-474B-A886-5108715D6E4C}"/>
    <cellStyle name="Millares 2 2 2 5 6" xfId="3195" xr:uid="{D0DEAB66-B994-474B-A886-5108715D6E4C}"/>
    <cellStyle name="Millares 2 2 2 5 7" xfId="5146" xr:uid="{D0DEAB66-B994-474B-A886-5108715D6E4C}"/>
    <cellStyle name="Millares 2 2 2 5 8" xfId="7077" xr:uid="{D0DEAB66-B994-474B-A886-5108715D6E4C}"/>
    <cellStyle name="Millares 2 2 2 5 9" xfId="9089" xr:uid="{D0DEAB66-B994-474B-A886-5108715D6E4C}"/>
    <cellStyle name="Millares 2 2 2 6" xfId="1322" xr:uid="{00000000-0005-0000-0000-000012000000}"/>
    <cellStyle name="Millares 2 2 2 6 2" xfId="3246" xr:uid="{00000000-0005-0000-0000-000012000000}"/>
    <cellStyle name="Millares 2 2 2 6 3" xfId="5198" xr:uid="{00000000-0005-0000-0000-000012000000}"/>
    <cellStyle name="Millares 2 2 2 6 4" xfId="7128" xr:uid="{00000000-0005-0000-0000-000012000000}"/>
    <cellStyle name="Millares 2 2 2 6 5" xfId="9138" xr:uid="{00000000-0005-0000-0000-000012000000}"/>
    <cellStyle name="Millares 2 2 2 6 6" xfId="11613" xr:uid="{CF664B7A-24AD-469D-B8A6-E32F683C4B3A}"/>
    <cellStyle name="Millares 2 2 2 7" xfId="1802" xr:uid="{00000000-0005-0000-0000-000012000000}"/>
    <cellStyle name="Millares 2 2 2 7 2" xfId="3726" xr:uid="{00000000-0005-0000-0000-000012000000}"/>
    <cellStyle name="Millares 2 2 2 7 3" xfId="5678" xr:uid="{00000000-0005-0000-0000-000012000000}"/>
    <cellStyle name="Millares 2 2 2 7 4" xfId="7608" xr:uid="{00000000-0005-0000-0000-000012000000}"/>
    <cellStyle name="Millares 2 2 2 7 5" xfId="9616" xr:uid="{00000000-0005-0000-0000-000012000000}"/>
    <cellStyle name="Millares 2 2 2 7 6" xfId="11894" xr:uid="{00000000-0005-0000-0000-000049010000}"/>
    <cellStyle name="Millares 2 2 2 8" xfId="2284" xr:uid="{00000000-0005-0000-0000-000012000000}"/>
    <cellStyle name="Millares 2 2 2 8 2" xfId="4205" xr:uid="{00000000-0005-0000-0000-000012000000}"/>
    <cellStyle name="Millares 2 2 2 8 3" xfId="6161" xr:uid="{00000000-0005-0000-0000-000012000000}"/>
    <cellStyle name="Millares 2 2 2 8 4" xfId="8087" xr:uid="{00000000-0005-0000-0000-000012000000}"/>
    <cellStyle name="Millares 2 2 2 8 5" xfId="10093" xr:uid="{00000000-0005-0000-0000-000012000000}"/>
    <cellStyle name="Millares 2 2 2 9" xfId="842" xr:uid="{00000000-0005-0000-0000-000012000000}"/>
    <cellStyle name="Millares 2 2 20" xfId="8579" xr:uid="{00000000-0005-0000-0000-000012000000}"/>
    <cellStyle name="Millares 2 2 21" xfId="10551" xr:uid="{00000000-0005-0000-0000-000012000000}"/>
    <cellStyle name="Millares 2 2 22" xfId="11031" xr:uid="{00000000-0005-0000-0000-000012000000}"/>
    <cellStyle name="Millares 2 2 23" xfId="12172" xr:uid="{B98817BD-D4B9-4CE5-A909-3E6F0A45DA86}"/>
    <cellStyle name="Millares 2 2 3" xfId="110" xr:uid="{00000000-0005-0000-0000-000012000000}"/>
    <cellStyle name="Millares 2 2 3 10" xfId="6669" xr:uid="{00000000-0005-0000-0000-000012000000}"/>
    <cellStyle name="Millares 2 2 3 11" xfId="8703" xr:uid="{00000000-0005-0000-0000-000012000000}"/>
    <cellStyle name="Millares 2 2 3 12" xfId="10602" xr:uid="{00000000-0005-0000-0000-000012000000}"/>
    <cellStyle name="Millares 2 2 3 13" xfId="11082" xr:uid="{00000000-0005-0000-0000-000012000000}"/>
    <cellStyle name="Millares 2 2 3 14" xfId="12223" xr:uid="{C232D1D8-1110-436B-B907-5694175575F6}"/>
    <cellStyle name="Millares 2 2 3 2" xfId="328" xr:uid="{00000000-0005-0000-0000-000012000000}"/>
    <cellStyle name="Millares 2 2 3 2 10" xfId="10780" xr:uid="{00000000-0005-0000-0000-000012000000}"/>
    <cellStyle name="Millares 2 2 3 2 11" xfId="11260" xr:uid="{00000000-0005-0000-0000-000012000000}"/>
    <cellStyle name="Millares 2 2 3 2 12" xfId="12401" xr:uid="{7FBAC733-AAA3-42CE-BE84-628BDD8348BD}"/>
    <cellStyle name="Millares 2 2 3 2 2" xfId="1524" xr:uid="{00000000-0005-0000-0000-000012000000}"/>
    <cellStyle name="Millares 2 2 3 2 2 2" xfId="3448" xr:uid="{00000000-0005-0000-0000-000012000000}"/>
    <cellStyle name="Millares 2 2 3 2 2 3" xfId="5400" xr:uid="{00000000-0005-0000-0000-000012000000}"/>
    <cellStyle name="Millares 2 2 3 2 2 4" xfId="7330" xr:uid="{00000000-0005-0000-0000-000012000000}"/>
    <cellStyle name="Millares 2 2 3 2 2 5" xfId="9340" xr:uid="{00000000-0005-0000-0000-000012000000}"/>
    <cellStyle name="Millares 2 2 3 2 3" xfId="2004" xr:uid="{00000000-0005-0000-0000-000012000000}"/>
    <cellStyle name="Millares 2 2 3 2 3 2" xfId="3928" xr:uid="{00000000-0005-0000-0000-000012000000}"/>
    <cellStyle name="Millares 2 2 3 2 3 3" xfId="5880" xr:uid="{00000000-0005-0000-0000-000012000000}"/>
    <cellStyle name="Millares 2 2 3 2 3 4" xfId="7810" xr:uid="{00000000-0005-0000-0000-000012000000}"/>
    <cellStyle name="Millares 2 2 3 2 3 5" xfId="9818" xr:uid="{00000000-0005-0000-0000-000012000000}"/>
    <cellStyle name="Millares 2 2 3 2 4" xfId="2486" xr:uid="{00000000-0005-0000-0000-000012000000}"/>
    <cellStyle name="Millares 2 2 3 2 4 2" xfId="4407" xr:uid="{00000000-0005-0000-0000-000012000000}"/>
    <cellStyle name="Millares 2 2 3 2 4 3" xfId="6363" xr:uid="{00000000-0005-0000-0000-000012000000}"/>
    <cellStyle name="Millares 2 2 3 2 4 4" xfId="8289" xr:uid="{00000000-0005-0000-0000-000012000000}"/>
    <cellStyle name="Millares 2 2 3 2 4 5" xfId="10295" xr:uid="{00000000-0005-0000-0000-000012000000}"/>
    <cellStyle name="Millares 2 2 3 2 5" xfId="1044" xr:uid="{00000000-0005-0000-0000-000012000000}"/>
    <cellStyle name="Millares 2 2 3 2 6" xfId="2968" xr:uid="{00000000-0005-0000-0000-000012000000}"/>
    <cellStyle name="Millares 2 2 3 2 7" xfId="4906" xr:uid="{00000000-0005-0000-0000-000012000000}"/>
    <cellStyle name="Millares 2 2 3 2 8" xfId="6847" xr:uid="{00000000-0005-0000-0000-000012000000}"/>
    <cellStyle name="Millares 2 2 3 2 9" xfId="8871" xr:uid="{00000000-0005-0000-0000-000012000000}"/>
    <cellStyle name="Millares 2 2 3 3" xfId="752" xr:uid="{767DE66F-C412-4DAF-9895-CF3BE9D6602E}"/>
    <cellStyle name="Millares 2 2 3 3 10" xfId="10993" xr:uid="{767DE66F-C412-4DAF-9895-CF3BE9D6602E}"/>
    <cellStyle name="Millares 2 2 3 3 11" xfId="11473" xr:uid="{767DE66F-C412-4DAF-9895-CF3BE9D6602E}"/>
    <cellStyle name="Millares 2 2 3 3 12" xfId="12617" xr:uid="{67762266-A020-43F7-BDCF-775C2E1505B2}"/>
    <cellStyle name="Millares 2 2 3 3 2" xfId="1737" xr:uid="{767DE66F-C412-4DAF-9895-CF3BE9D6602E}"/>
    <cellStyle name="Millares 2 2 3 3 2 2" xfId="3661" xr:uid="{767DE66F-C412-4DAF-9895-CF3BE9D6602E}"/>
    <cellStyle name="Millares 2 2 3 3 2 3" xfId="5613" xr:uid="{767DE66F-C412-4DAF-9895-CF3BE9D6602E}"/>
    <cellStyle name="Millares 2 2 3 3 2 4" xfId="7543" xr:uid="{767DE66F-C412-4DAF-9895-CF3BE9D6602E}"/>
    <cellStyle name="Millares 2 2 3 3 2 5" xfId="9551" xr:uid="{767DE66F-C412-4DAF-9895-CF3BE9D6602E}"/>
    <cellStyle name="Millares 2 2 3 3 3" xfId="2217" xr:uid="{767DE66F-C412-4DAF-9895-CF3BE9D6602E}"/>
    <cellStyle name="Millares 2 2 3 3 3 2" xfId="4141" xr:uid="{767DE66F-C412-4DAF-9895-CF3BE9D6602E}"/>
    <cellStyle name="Millares 2 2 3 3 3 3" xfId="6093" xr:uid="{767DE66F-C412-4DAF-9895-CF3BE9D6602E}"/>
    <cellStyle name="Millares 2 2 3 3 3 4" xfId="8023" xr:uid="{767DE66F-C412-4DAF-9895-CF3BE9D6602E}"/>
    <cellStyle name="Millares 2 2 3 3 3 5" xfId="10029" xr:uid="{767DE66F-C412-4DAF-9895-CF3BE9D6602E}"/>
    <cellStyle name="Millares 2 2 3 3 4" xfId="2700" xr:uid="{767DE66F-C412-4DAF-9895-CF3BE9D6602E}"/>
    <cellStyle name="Millares 2 2 3 3 4 2" xfId="4621" xr:uid="{767DE66F-C412-4DAF-9895-CF3BE9D6602E}"/>
    <cellStyle name="Millares 2 2 3 3 4 3" xfId="6577" xr:uid="{767DE66F-C412-4DAF-9895-CF3BE9D6602E}"/>
    <cellStyle name="Millares 2 2 3 3 4 4" xfId="8503" xr:uid="{767DE66F-C412-4DAF-9895-CF3BE9D6602E}"/>
    <cellStyle name="Millares 2 2 3 3 4 5" xfId="10508" xr:uid="{767DE66F-C412-4DAF-9895-CF3BE9D6602E}"/>
    <cellStyle name="Millares 2 2 3 3 5" xfId="1258" xr:uid="{767DE66F-C412-4DAF-9895-CF3BE9D6602E}"/>
    <cellStyle name="Millares 2 2 3 3 6" xfId="3182" xr:uid="{767DE66F-C412-4DAF-9895-CF3BE9D6602E}"/>
    <cellStyle name="Millares 2 2 3 3 7" xfId="5131" xr:uid="{767DE66F-C412-4DAF-9895-CF3BE9D6602E}"/>
    <cellStyle name="Millares 2 2 3 3 8" xfId="7064" xr:uid="{767DE66F-C412-4DAF-9895-CF3BE9D6602E}"/>
    <cellStyle name="Millares 2 2 3 3 9" xfId="9076" xr:uid="{767DE66F-C412-4DAF-9895-CF3BE9D6602E}"/>
    <cellStyle name="Millares 2 2 3 4" xfId="1346" xr:uid="{00000000-0005-0000-0000-000012000000}"/>
    <cellStyle name="Millares 2 2 3 4 2" xfId="3270" xr:uid="{00000000-0005-0000-0000-000012000000}"/>
    <cellStyle name="Millares 2 2 3 4 3" xfId="5222" xr:uid="{00000000-0005-0000-0000-000012000000}"/>
    <cellStyle name="Millares 2 2 3 4 4" xfId="7152" xr:uid="{00000000-0005-0000-0000-000012000000}"/>
    <cellStyle name="Millares 2 2 3 4 5" xfId="9162" xr:uid="{00000000-0005-0000-0000-000012000000}"/>
    <cellStyle name="Millares 2 2 3 4 6" xfId="11959" xr:uid="{00000000-0005-0000-0000-00004A010000}"/>
    <cellStyle name="Millares 2 2 3 5" xfId="1826" xr:uid="{00000000-0005-0000-0000-000012000000}"/>
    <cellStyle name="Millares 2 2 3 5 2" xfId="3750" xr:uid="{00000000-0005-0000-0000-000012000000}"/>
    <cellStyle name="Millares 2 2 3 5 3" xfId="5702" xr:uid="{00000000-0005-0000-0000-000012000000}"/>
    <cellStyle name="Millares 2 2 3 5 4" xfId="7632" xr:uid="{00000000-0005-0000-0000-000012000000}"/>
    <cellStyle name="Millares 2 2 3 5 5" xfId="9640" xr:uid="{00000000-0005-0000-0000-000012000000}"/>
    <cellStyle name="Millares 2 2 3 6" xfId="2308" xr:uid="{00000000-0005-0000-0000-000012000000}"/>
    <cellStyle name="Millares 2 2 3 6 2" xfId="4229" xr:uid="{00000000-0005-0000-0000-000012000000}"/>
    <cellStyle name="Millares 2 2 3 6 3" xfId="6185" xr:uid="{00000000-0005-0000-0000-000012000000}"/>
    <cellStyle name="Millares 2 2 3 6 4" xfId="8111" xr:uid="{00000000-0005-0000-0000-000012000000}"/>
    <cellStyle name="Millares 2 2 3 6 5" xfId="10117" xr:uid="{00000000-0005-0000-0000-000012000000}"/>
    <cellStyle name="Millares 2 2 3 7" xfId="866" xr:uid="{00000000-0005-0000-0000-000012000000}"/>
    <cellStyle name="Millares 2 2 3 8" xfId="2790" xr:uid="{00000000-0005-0000-0000-000012000000}"/>
    <cellStyle name="Millares 2 2 3 9" xfId="4723" xr:uid="{00000000-0005-0000-0000-000012000000}"/>
    <cellStyle name="Millares 2 2 4" xfId="160" xr:uid="{AE7BE31E-95D5-4B54-91EB-BB2B7DFA8B33}"/>
    <cellStyle name="Millares 2 2 4 10" xfId="8748" xr:uid="{AE7BE31E-95D5-4B54-91EB-BB2B7DFA8B33}"/>
    <cellStyle name="Millares 2 2 4 11" xfId="10652" xr:uid="{AE7BE31E-95D5-4B54-91EB-BB2B7DFA8B33}"/>
    <cellStyle name="Millares 2 2 4 12" xfId="11132" xr:uid="{AE7BE31E-95D5-4B54-91EB-BB2B7DFA8B33}"/>
    <cellStyle name="Millares 2 2 4 13" xfId="12273" xr:uid="{F6B12D2E-C77A-4CB1-84E7-28BEDF14DB83}"/>
    <cellStyle name="Millares 2 2 4 2" xfId="378" xr:uid="{AE7BE31E-95D5-4B54-91EB-BB2B7DFA8B33}"/>
    <cellStyle name="Millares 2 2 4 2 10" xfId="10830" xr:uid="{AE7BE31E-95D5-4B54-91EB-BB2B7DFA8B33}"/>
    <cellStyle name="Millares 2 2 4 2 11" xfId="11310" xr:uid="{AE7BE31E-95D5-4B54-91EB-BB2B7DFA8B33}"/>
    <cellStyle name="Millares 2 2 4 2 12" xfId="12451" xr:uid="{043B4BDE-1B2F-4CF0-8EF6-B13FD192BAAF}"/>
    <cellStyle name="Millares 2 2 4 2 2" xfId="1574" xr:uid="{AE7BE31E-95D5-4B54-91EB-BB2B7DFA8B33}"/>
    <cellStyle name="Millares 2 2 4 2 2 2" xfId="3498" xr:uid="{AE7BE31E-95D5-4B54-91EB-BB2B7DFA8B33}"/>
    <cellStyle name="Millares 2 2 4 2 2 3" xfId="5450" xr:uid="{AE7BE31E-95D5-4B54-91EB-BB2B7DFA8B33}"/>
    <cellStyle name="Millares 2 2 4 2 2 4" xfId="7380" xr:uid="{AE7BE31E-95D5-4B54-91EB-BB2B7DFA8B33}"/>
    <cellStyle name="Millares 2 2 4 2 2 5" xfId="9390" xr:uid="{AE7BE31E-95D5-4B54-91EB-BB2B7DFA8B33}"/>
    <cellStyle name="Millares 2 2 4 2 3" xfId="2054" xr:uid="{AE7BE31E-95D5-4B54-91EB-BB2B7DFA8B33}"/>
    <cellStyle name="Millares 2 2 4 2 3 2" xfId="3978" xr:uid="{AE7BE31E-95D5-4B54-91EB-BB2B7DFA8B33}"/>
    <cellStyle name="Millares 2 2 4 2 3 3" xfId="5930" xr:uid="{AE7BE31E-95D5-4B54-91EB-BB2B7DFA8B33}"/>
    <cellStyle name="Millares 2 2 4 2 3 4" xfId="7860" xr:uid="{AE7BE31E-95D5-4B54-91EB-BB2B7DFA8B33}"/>
    <cellStyle name="Millares 2 2 4 2 3 5" xfId="9868" xr:uid="{AE7BE31E-95D5-4B54-91EB-BB2B7DFA8B33}"/>
    <cellStyle name="Millares 2 2 4 2 4" xfId="2536" xr:uid="{AE7BE31E-95D5-4B54-91EB-BB2B7DFA8B33}"/>
    <cellStyle name="Millares 2 2 4 2 4 2" xfId="4457" xr:uid="{AE7BE31E-95D5-4B54-91EB-BB2B7DFA8B33}"/>
    <cellStyle name="Millares 2 2 4 2 4 3" xfId="6413" xr:uid="{AE7BE31E-95D5-4B54-91EB-BB2B7DFA8B33}"/>
    <cellStyle name="Millares 2 2 4 2 4 4" xfId="8339" xr:uid="{AE7BE31E-95D5-4B54-91EB-BB2B7DFA8B33}"/>
    <cellStyle name="Millares 2 2 4 2 4 5" xfId="10345" xr:uid="{AE7BE31E-95D5-4B54-91EB-BB2B7DFA8B33}"/>
    <cellStyle name="Millares 2 2 4 2 5" xfId="1094" xr:uid="{AE7BE31E-95D5-4B54-91EB-BB2B7DFA8B33}"/>
    <cellStyle name="Millares 2 2 4 2 6" xfId="3018" xr:uid="{AE7BE31E-95D5-4B54-91EB-BB2B7DFA8B33}"/>
    <cellStyle name="Millares 2 2 4 2 7" xfId="4956" xr:uid="{AE7BE31E-95D5-4B54-91EB-BB2B7DFA8B33}"/>
    <cellStyle name="Millares 2 2 4 2 8" xfId="6897" xr:uid="{AE7BE31E-95D5-4B54-91EB-BB2B7DFA8B33}"/>
    <cellStyle name="Millares 2 2 4 2 9" xfId="8917" xr:uid="{AE7BE31E-95D5-4B54-91EB-BB2B7DFA8B33}"/>
    <cellStyle name="Millares 2 2 4 3" xfId="1396" xr:uid="{AE7BE31E-95D5-4B54-91EB-BB2B7DFA8B33}"/>
    <cellStyle name="Millares 2 2 4 3 2" xfId="3320" xr:uid="{AE7BE31E-95D5-4B54-91EB-BB2B7DFA8B33}"/>
    <cellStyle name="Millares 2 2 4 3 3" xfId="5272" xr:uid="{AE7BE31E-95D5-4B54-91EB-BB2B7DFA8B33}"/>
    <cellStyle name="Millares 2 2 4 3 4" xfId="7202" xr:uid="{AE7BE31E-95D5-4B54-91EB-BB2B7DFA8B33}"/>
    <cellStyle name="Millares 2 2 4 3 5" xfId="9212" xr:uid="{AE7BE31E-95D5-4B54-91EB-BB2B7DFA8B33}"/>
    <cellStyle name="Millares 2 2 4 3 6" xfId="11996" xr:uid="{00000000-0005-0000-0000-00004B010000}"/>
    <cellStyle name="Millares 2 2 4 4" xfId="1876" xr:uid="{AE7BE31E-95D5-4B54-91EB-BB2B7DFA8B33}"/>
    <cellStyle name="Millares 2 2 4 4 2" xfId="3800" xr:uid="{AE7BE31E-95D5-4B54-91EB-BB2B7DFA8B33}"/>
    <cellStyle name="Millares 2 2 4 4 3" xfId="5752" xr:uid="{AE7BE31E-95D5-4B54-91EB-BB2B7DFA8B33}"/>
    <cellStyle name="Millares 2 2 4 4 4" xfId="7682" xr:uid="{AE7BE31E-95D5-4B54-91EB-BB2B7DFA8B33}"/>
    <cellStyle name="Millares 2 2 4 4 5" xfId="9690" xr:uid="{AE7BE31E-95D5-4B54-91EB-BB2B7DFA8B33}"/>
    <cellStyle name="Millares 2 2 4 5" xfId="2358" xr:uid="{AE7BE31E-95D5-4B54-91EB-BB2B7DFA8B33}"/>
    <cellStyle name="Millares 2 2 4 5 2" xfId="4279" xr:uid="{AE7BE31E-95D5-4B54-91EB-BB2B7DFA8B33}"/>
    <cellStyle name="Millares 2 2 4 5 3" xfId="6235" xr:uid="{AE7BE31E-95D5-4B54-91EB-BB2B7DFA8B33}"/>
    <cellStyle name="Millares 2 2 4 5 4" xfId="8161" xr:uid="{AE7BE31E-95D5-4B54-91EB-BB2B7DFA8B33}"/>
    <cellStyle name="Millares 2 2 4 5 5" xfId="10167" xr:uid="{AE7BE31E-95D5-4B54-91EB-BB2B7DFA8B33}"/>
    <cellStyle name="Millares 2 2 4 6" xfId="916" xr:uid="{AE7BE31E-95D5-4B54-91EB-BB2B7DFA8B33}"/>
    <cellStyle name="Millares 2 2 4 7" xfId="2840" xr:uid="{AE7BE31E-95D5-4B54-91EB-BB2B7DFA8B33}"/>
    <cellStyle name="Millares 2 2 4 8" xfId="4773" xr:uid="{AE7BE31E-95D5-4B54-91EB-BB2B7DFA8B33}"/>
    <cellStyle name="Millares 2 2 4 9" xfId="6719" xr:uid="{AE7BE31E-95D5-4B54-91EB-BB2B7DFA8B33}"/>
    <cellStyle name="Millares 2 2 5" xfId="184" xr:uid="{00000000-0005-0000-0000-00002C000000}"/>
    <cellStyle name="Millares 2 2 5 10" xfId="8749" xr:uid="{00000000-0005-0000-0000-00002C000000}"/>
    <cellStyle name="Millares 2 2 5 11" xfId="10653" xr:uid="{00000000-0005-0000-0000-00002C000000}"/>
    <cellStyle name="Millares 2 2 5 12" xfId="11133" xr:uid="{00000000-0005-0000-0000-00002C000000}"/>
    <cellStyle name="Millares 2 2 5 13" xfId="12274" xr:uid="{ABFB2D10-7BF9-4094-BB32-573E3796AE72}"/>
    <cellStyle name="Millares 2 2 5 2" xfId="379" xr:uid="{00000000-0005-0000-0000-00002C000000}"/>
    <cellStyle name="Millares 2 2 5 2 10" xfId="10831" xr:uid="{00000000-0005-0000-0000-00002C000000}"/>
    <cellStyle name="Millares 2 2 5 2 11" xfId="11311" xr:uid="{00000000-0005-0000-0000-00002C000000}"/>
    <cellStyle name="Millares 2 2 5 2 12" xfId="12452" xr:uid="{D996EB27-A325-4D18-A2F7-746015994C65}"/>
    <cellStyle name="Millares 2 2 5 2 2" xfId="1575" xr:uid="{00000000-0005-0000-0000-00002C000000}"/>
    <cellStyle name="Millares 2 2 5 2 2 2" xfId="3499" xr:uid="{00000000-0005-0000-0000-00002C000000}"/>
    <cellStyle name="Millares 2 2 5 2 2 3" xfId="5451" xr:uid="{00000000-0005-0000-0000-00002C000000}"/>
    <cellStyle name="Millares 2 2 5 2 2 4" xfId="7381" xr:uid="{00000000-0005-0000-0000-00002C000000}"/>
    <cellStyle name="Millares 2 2 5 2 2 5" xfId="9391" xr:uid="{00000000-0005-0000-0000-00002C000000}"/>
    <cellStyle name="Millares 2 2 5 2 3" xfId="2055" xr:uid="{00000000-0005-0000-0000-00002C000000}"/>
    <cellStyle name="Millares 2 2 5 2 3 2" xfId="3979" xr:uid="{00000000-0005-0000-0000-00002C000000}"/>
    <cellStyle name="Millares 2 2 5 2 3 3" xfId="5931" xr:uid="{00000000-0005-0000-0000-00002C000000}"/>
    <cellStyle name="Millares 2 2 5 2 3 4" xfId="7861" xr:uid="{00000000-0005-0000-0000-00002C000000}"/>
    <cellStyle name="Millares 2 2 5 2 3 5" xfId="9869" xr:uid="{00000000-0005-0000-0000-00002C000000}"/>
    <cellStyle name="Millares 2 2 5 2 4" xfId="2537" xr:uid="{00000000-0005-0000-0000-00002C000000}"/>
    <cellStyle name="Millares 2 2 5 2 4 2" xfId="4458" xr:uid="{00000000-0005-0000-0000-00002C000000}"/>
    <cellStyle name="Millares 2 2 5 2 4 3" xfId="6414" xr:uid="{00000000-0005-0000-0000-00002C000000}"/>
    <cellStyle name="Millares 2 2 5 2 4 4" xfId="8340" xr:uid="{00000000-0005-0000-0000-00002C000000}"/>
    <cellStyle name="Millares 2 2 5 2 4 5" xfId="10346" xr:uid="{00000000-0005-0000-0000-00002C000000}"/>
    <cellStyle name="Millares 2 2 5 2 5" xfId="1095" xr:uid="{00000000-0005-0000-0000-00002C000000}"/>
    <cellStyle name="Millares 2 2 5 2 6" xfId="3019" xr:uid="{00000000-0005-0000-0000-00002C000000}"/>
    <cellStyle name="Millares 2 2 5 2 7" xfId="4957" xr:uid="{00000000-0005-0000-0000-00002C000000}"/>
    <cellStyle name="Millares 2 2 5 2 8" xfId="6898" xr:uid="{00000000-0005-0000-0000-00002C000000}"/>
    <cellStyle name="Millares 2 2 5 2 9" xfId="8918" xr:uid="{00000000-0005-0000-0000-00002C000000}"/>
    <cellStyle name="Millares 2 2 5 3" xfId="1397" xr:uid="{00000000-0005-0000-0000-00002C000000}"/>
    <cellStyle name="Millares 2 2 5 3 2" xfId="3321" xr:uid="{00000000-0005-0000-0000-00002C000000}"/>
    <cellStyle name="Millares 2 2 5 3 3" xfId="5273" xr:uid="{00000000-0005-0000-0000-00002C000000}"/>
    <cellStyle name="Millares 2 2 5 3 4" xfId="7203" xr:uid="{00000000-0005-0000-0000-00002C000000}"/>
    <cellStyle name="Millares 2 2 5 3 5" xfId="9213" xr:uid="{00000000-0005-0000-0000-00002C000000}"/>
    <cellStyle name="Millares 2 2 5 3 6" xfId="11759" xr:uid="{00000000-0005-0000-0000-00004C010000}"/>
    <cellStyle name="Millares 2 2 5 4" xfId="1877" xr:uid="{00000000-0005-0000-0000-00002C000000}"/>
    <cellStyle name="Millares 2 2 5 4 2" xfId="3801" xr:uid="{00000000-0005-0000-0000-00002C000000}"/>
    <cellStyle name="Millares 2 2 5 4 3" xfId="5753" xr:uid="{00000000-0005-0000-0000-00002C000000}"/>
    <cellStyle name="Millares 2 2 5 4 4" xfId="7683" xr:uid="{00000000-0005-0000-0000-00002C000000}"/>
    <cellStyle name="Millares 2 2 5 4 5" xfId="9691" xr:uid="{00000000-0005-0000-0000-00002C000000}"/>
    <cellStyle name="Millares 2 2 5 5" xfId="2359" xr:uid="{00000000-0005-0000-0000-00002C000000}"/>
    <cellStyle name="Millares 2 2 5 5 2" xfId="4280" xr:uid="{00000000-0005-0000-0000-00002C000000}"/>
    <cellStyle name="Millares 2 2 5 5 3" xfId="6236" xr:uid="{00000000-0005-0000-0000-00002C000000}"/>
    <cellStyle name="Millares 2 2 5 5 4" xfId="8162" xr:uid="{00000000-0005-0000-0000-00002C000000}"/>
    <cellStyle name="Millares 2 2 5 5 5" xfId="10168" xr:uid="{00000000-0005-0000-0000-00002C000000}"/>
    <cellStyle name="Millares 2 2 5 6" xfId="917" xr:uid="{00000000-0005-0000-0000-00002C000000}"/>
    <cellStyle name="Millares 2 2 5 7" xfId="2841" xr:uid="{00000000-0005-0000-0000-00002C000000}"/>
    <cellStyle name="Millares 2 2 5 8" xfId="4776" xr:uid="{00000000-0005-0000-0000-00002C000000}"/>
    <cellStyle name="Millares 2 2 5 9" xfId="6720" xr:uid="{00000000-0005-0000-0000-00002C000000}"/>
    <cellStyle name="Millares 2 2 6" xfId="205" xr:uid="{00000000-0005-0000-0000-000012000000}"/>
    <cellStyle name="Millares 2 2 6 10" xfId="8759" xr:uid="{00000000-0005-0000-0000-000012000000}"/>
    <cellStyle name="Millares 2 2 6 11" xfId="10664" xr:uid="{00000000-0005-0000-0000-000012000000}"/>
    <cellStyle name="Millares 2 2 6 12" xfId="11144" xr:uid="{00000000-0005-0000-0000-000012000000}"/>
    <cellStyle name="Millares 2 2 6 13" xfId="12285" xr:uid="{3C19BB68-E13C-48E8-A7E0-60D10252CC65}"/>
    <cellStyle name="Millares 2 2 6 2" xfId="390" xr:uid="{00000000-0005-0000-0000-000012000000}"/>
    <cellStyle name="Millares 2 2 6 2 10" xfId="10842" xr:uid="{00000000-0005-0000-0000-000012000000}"/>
    <cellStyle name="Millares 2 2 6 2 11" xfId="11322" xr:uid="{00000000-0005-0000-0000-000012000000}"/>
    <cellStyle name="Millares 2 2 6 2 12" xfId="12463" xr:uid="{D5B82E92-36E2-41DA-9BEC-7C339014D44B}"/>
    <cellStyle name="Millares 2 2 6 2 2" xfId="1586" xr:uid="{00000000-0005-0000-0000-000012000000}"/>
    <cellStyle name="Millares 2 2 6 2 2 2" xfId="3510" xr:uid="{00000000-0005-0000-0000-000012000000}"/>
    <cellStyle name="Millares 2 2 6 2 2 3" xfId="5462" xr:uid="{00000000-0005-0000-0000-000012000000}"/>
    <cellStyle name="Millares 2 2 6 2 2 4" xfId="7392" xr:uid="{00000000-0005-0000-0000-000012000000}"/>
    <cellStyle name="Millares 2 2 6 2 2 5" xfId="9402" xr:uid="{00000000-0005-0000-0000-000012000000}"/>
    <cellStyle name="Millares 2 2 6 2 3" xfId="2066" xr:uid="{00000000-0005-0000-0000-000012000000}"/>
    <cellStyle name="Millares 2 2 6 2 3 2" xfId="3990" xr:uid="{00000000-0005-0000-0000-000012000000}"/>
    <cellStyle name="Millares 2 2 6 2 3 3" xfId="5942" xr:uid="{00000000-0005-0000-0000-000012000000}"/>
    <cellStyle name="Millares 2 2 6 2 3 4" xfId="7872" xr:uid="{00000000-0005-0000-0000-000012000000}"/>
    <cellStyle name="Millares 2 2 6 2 3 5" xfId="9880" xr:uid="{00000000-0005-0000-0000-000012000000}"/>
    <cellStyle name="Millares 2 2 6 2 4" xfId="2548" xr:uid="{00000000-0005-0000-0000-000012000000}"/>
    <cellStyle name="Millares 2 2 6 2 4 2" xfId="4469" xr:uid="{00000000-0005-0000-0000-000012000000}"/>
    <cellStyle name="Millares 2 2 6 2 4 3" xfId="6425" xr:uid="{00000000-0005-0000-0000-000012000000}"/>
    <cellStyle name="Millares 2 2 6 2 4 4" xfId="8351" xr:uid="{00000000-0005-0000-0000-000012000000}"/>
    <cellStyle name="Millares 2 2 6 2 4 5" xfId="10357" xr:uid="{00000000-0005-0000-0000-000012000000}"/>
    <cellStyle name="Millares 2 2 6 2 5" xfId="1106" xr:uid="{00000000-0005-0000-0000-000012000000}"/>
    <cellStyle name="Millares 2 2 6 2 6" xfId="3030" xr:uid="{00000000-0005-0000-0000-000012000000}"/>
    <cellStyle name="Millares 2 2 6 2 7" xfId="4968" xr:uid="{00000000-0005-0000-0000-000012000000}"/>
    <cellStyle name="Millares 2 2 6 2 8" xfId="6909" xr:uid="{00000000-0005-0000-0000-000012000000}"/>
    <cellStyle name="Millares 2 2 6 2 9" xfId="8928" xr:uid="{00000000-0005-0000-0000-000012000000}"/>
    <cellStyle name="Millares 2 2 6 3" xfId="1408" xr:uid="{00000000-0005-0000-0000-000012000000}"/>
    <cellStyle name="Millares 2 2 6 3 2" xfId="3332" xr:uid="{00000000-0005-0000-0000-000012000000}"/>
    <cellStyle name="Millares 2 2 6 3 3" xfId="5284" xr:uid="{00000000-0005-0000-0000-000012000000}"/>
    <cellStyle name="Millares 2 2 6 3 4" xfId="7214" xr:uid="{00000000-0005-0000-0000-000012000000}"/>
    <cellStyle name="Millares 2 2 6 3 5" xfId="9224" xr:uid="{00000000-0005-0000-0000-000012000000}"/>
    <cellStyle name="Millares 2 2 6 4" xfId="1888" xr:uid="{00000000-0005-0000-0000-000012000000}"/>
    <cellStyle name="Millares 2 2 6 4 2" xfId="3812" xr:uid="{00000000-0005-0000-0000-000012000000}"/>
    <cellStyle name="Millares 2 2 6 4 3" xfId="5764" xr:uid="{00000000-0005-0000-0000-000012000000}"/>
    <cellStyle name="Millares 2 2 6 4 4" xfId="7694" xr:uid="{00000000-0005-0000-0000-000012000000}"/>
    <cellStyle name="Millares 2 2 6 4 5" xfId="9702" xr:uid="{00000000-0005-0000-0000-000012000000}"/>
    <cellStyle name="Millares 2 2 6 5" xfId="2370" xr:uid="{00000000-0005-0000-0000-000012000000}"/>
    <cellStyle name="Millares 2 2 6 5 2" xfId="4291" xr:uid="{00000000-0005-0000-0000-000012000000}"/>
    <cellStyle name="Millares 2 2 6 5 3" xfId="6247" xr:uid="{00000000-0005-0000-0000-000012000000}"/>
    <cellStyle name="Millares 2 2 6 5 4" xfId="8173" xr:uid="{00000000-0005-0000-0000-000012000000}"/>
    <cellStyle name="Millares 2 2 6 5 5" xfId="10179" xr:uid="{00000000-0005-0000-0000-000012000000}"/>
    <cellStyle name="Millares 2 2 6 6" xfId="928" xr:uid="{00000000-0005-0000-0000-000012000000}"/>
    <cellStyle name="Millares 2 2 6 7" xfId="2852" xr:uid="{00000000-0005-0000-0000-000012000000}"/>
    <cellStyle name="Millares 2 2 6 8" xfId="4790" xr:uid="{00000000-0005-0000-0000-000012000000}"/>
    <cellStyle name="Millares 2 2 6 9" xfId="6731" xr:uid="{00000000-0005-0000-0000-000012000000}"/>
    <cellStyle name="Millares 2 2 7" xfId="234" xr:uid="{00000000-0005-0000-0000-000012000000}"/>
    <cellStyle name="Millares 2 2 7 10" xfId="8787" xr:uid="{00000000-0005-0000-0000-000012000000}"/>
    <cellStyle name="Millares 2 2 7 11" xfId="10693" xr:uid="{00000000-0005-0000-0000-000012000000}"/>
    <cellStyle name="Millares 2 2 7 12" xfId="11173" xr:uid="{00000000-0005-0000-0000-000012000000}"/>
    <cellStyle name="Millares 2 2 7 13" xfId="12314" xr:uid="{4FEC5ACE-73B5-4F19-9FF7-E00A4795F761}"/>
    <cellStyle name="Millares 2 2 7 2" xfId="419" xr:uid="{00000000-0005-0000-0000-000012000000}"/>
    <cellStyle name="Millares 2 2 7 2 10" xfId="10871" xr:uid="{00000000-0005-0000-0000-000012000000}"/>
    <cellStyle name="Millares 2 2 7 2 11" xfId="11351" xr:uid="{00000000-0005-0000-0000-000012000000}"/>
    <cellStyle name="Millares 2 2 7 2 12" xfId="12492" xr:uid="{408F2044-DFDE-438C-B067-546B1A7ABABE}"/>
    <cellStyle name="Millares 2 2 7 2 2" xfId="1615" xr:uid="{00000000-0005-0000-0000-000012000000}"/>
    <cellStyle name="Millares 2 2 7 2 2 2" xfId="3539" xr:uid="{00000000-0005-0000-0000-000012000000}"/>
    <cellStyle name="Millares 2 2 7 2 2 3" xfId="5491" xr:uid="{00000000-0005-0000-0000-000012000000}"/>
    <cellStyle name="Millares 2 2 7 2 2 4" xfId="7421" xr:uid="{00000000-0005-0000-0000-000012000000}"/>
    <cellStyle name="Millares 2 2 7 2 2 5" xfId="9431" xr:uid="{00000000-0005-0000-0000-000012000000}"/>
    <cellStyle name="Millares 2 2 7 2 3" xfId="2095" xr:uid="{00000000-0005-0000-0000-000012000000}"/>
    <cellStyle name="Millares 2 2 7 2 3 2" xfId="4019" xr:uid="{00000000-0005-0000-0000-000012000000}"/>
    <cellStyle name="Millares 2 2 7 2 3 3" xfId="5971" xr:uid="{00000000-0005-0000-0000-000012000000}"/>
    <cellStyle name="Millares 2 2 7 2 3 4" xfId="7901" xr:uid="{00000000-0005-0000-0000-000012000000}"/>
    <cellStyle name="Millares 2 2 7 2 3 5" xfId="9909" xr:uid="{00000000-0005-0000-0000-000012000000}"/>
    <cellStyle name="Millares 2 2 7 2 4" xfId="2577" xr:uid="{00000000-0005-0000-0000-000012000000}"/>
    <cellStyle name="Millares 2 2 7 2 4 2" xfId="4498" xr:uid="{00000000-0005-0000-0000-000012000000}"/>
    <cellStyle name="Millares 2 2 7 2 4 3" xfId="6454" xr:uid="{00000000-0005-0000-0000-000012000000}"/>
    <cellStyle name="Millares 2 2 7 2 4 4" xfId="8380" xr:uid="{00000000-0005-0000-0000-000012000000}"/>
    <cellStyle name="Millares 2 2 7 2 4 5" xfId="10386" xr:uid="{00000000-0005-0000-0000-000012000000}"/>
    <cellStyle name="Millares 2 2 7 2 5" xfId="1135" xr:uid="{00000000-0005-0000-0000-000012000000}"/>
    <cellStyle name="Millares 2 2 7 2 6" xfId="3059" xr:uid="{00000000-0005-0000-0000-000012000000}"/>
    <cellStyle name="Millares 2 2 7 2 7" xfId="4997" xr:uid="{00000000-0005-0000-0000-000012000000}"/>
    <cellStyle name="Millares 2 2 7 2 8" xfId="6938" xr:uid="{00000000-0005-0000-0000-000012000000}"/>
    <cellStyle name="Millares 2 2 7 2 9" xfId="8957" xr:uid="{00000000-0005-0000-0000-000012000000}"/>
    <cellStyle name="Millares 2 2 7 3" xfId="1437" xr:uid="{00000000-0005-0000-0000-000012000000}"/>
    <cellStyle name="Millares 2 2 7 3 2" xfId="3361" xr:uid="{00000000-0005-0000-0000-000012000000}"/>
    <cellStyle name="Millares 2 2 7 3 3" xfId="5313" xr:uid="{00000000-0005-0000-0000-000012000000}"/>
    <cellStyle name="Millares 2 2 7 3 4" xfId="7243" xr:uid="{00000000-0005-0000-0000-000012000000}"/>
    <cellStyle name="Millares 2 2 7 3 5" xfId="9253" xr:uid="{00000000-0005-0000-0000-000012000000}"/>
    <cellStyle name="Millares 2 2 7 4" xfId="1917" xr:uid="{00000000-0005-0000-0000-000012000000}"/>
    <cellStyle name="Millares 2 2 7 4 2" xfId="3841" xr:uid="{00000000-0005-0000-0000-000012000000}"/>
    <cellStyle name="Millares 2 2 7 4 3" xfId="5793" xr:uid="{00000000-0005-0000-0000-000012000000}"/>
    <cellStyle name="Millares 2 2 7 4 4" xfId="7723" xr:uid="{00000000-0005-0000-0000-000012000000}"/>
    <cellStyle name="Millares 2 2 7 4 5" xfId="9731" xr:uid="{00000000-0005-0000-0000-000012000000}"/>
    <cellStyle name="Millares 2 2 7 5" xfId="2399" xr:uid="{00000000-0005-0000-0000-000012000000}"/>
    <cellStyle name="Millares 2 2 7 5 2" xfId="4320" xr:uid="{00000000-0005-0000-0000-000012000000}"/>
    <cellStyle name="Millares 2 2 7 5 3" xfId="6276" xr:uid="{00000000-0005-0000-0000-000012000000}"/>
    <cellStyle name="Millares 2 2 7 5 4" xfId="8202" xr:uid="{00000000-0005-0000-0000-000012000000}"/>
    <cellStyle name="Millares 2 2 7 5 5" xfId="10208" xr:uid="{00000000-0005-0000-0000-000012000000}"/>
    <cellStyle name="Millares 2 2 7 6" xfId="957" xr:uid="{00000000-0005-0000-0000-000012000000}"/>
    <cellStyle name="Millares 2 2 7 7" xfId="2881" xr:uid="{00000000-0005-0000-0000-000012000000}"/>
    <cellStyle name="Millares 2 2 7 8" xfId="4819" xr:uid="{00000000-0005-0000-0000-000012000000}"/>
    <cellStyle name="Millares 2 2 7 9" xfId="6760" xr:uid="{00000000-0005-0000-0000-000012000000}"/>
    <cellStyle name="Millares 2 2 8" xfId="277" xr:uid="{00000000-0005-0000-0000-000012000000}"/>
    <cellStyle name="Millares 2 2 8 10" xfId="10729" xr:uid="{00000000-0005-0000-0000-000012000000}"/>
    <cellStyle name="Millares 2 2 8 11" xfId="11209" xr:uid="{00000000-0005-0000-0000-000012000000}"/>
    <cellStyle name="Millares 2 2 8 12" xfId="12350" xr:uid="{20AC24CD-9DB9-4B07-AD0C-C0B859B9D028}"/>
    <cellStyle name="Millares 2 2 8 2" xfId="1473" xr:uid="{00000000-0005-0000-0000-000012000000}"/>
    <cellStyle name="Millares 2 2 8 2 2" xfId="3397" xr:uid="{00000000-0005-0000-0000-000012000000}"/>
    <cellStyle name="Millares 2 2 8 2 3" xfId="5349" xr:uid="{00000000-0005-0000-0000-000012000000}"/>
    <cellStyle name="Millares 2 2 8 2 4" xfId="7279" xr:uid="{00000000-0005-0000-0000-000012000000}"/>
    <cellStyle name="Millares 2 2 8 2 5" xfId="9289" xr:uid="{00000000-0005-0000-0000-000012000000}"/>
    <cellStyle name="Millares 2 2 8 3" xfId="1953" xr:uid="{00000000-0005-0000-0000-000012000000}"/>
    <cellStyle name="Millares 2 2 8 3 2" xfId="3877" xr:uid="{00000000-0005-0000-0000-000012000000}"/>
    <cellStyle name="Millares 2 2 8 3 3" xfId="5829" xr:uid="{00000000-0005-0000-0000-000012000000}"/>
    <cellStyle name="Millares 2 2 8 3 4" xfId="7759" xr:uid="{00000000-0005-0000-0000-000012000000}"/>
    <cellStyle name="Millares 2 2 8 3 5" xfId="9767" xr:uid="{00000000-0005-0000-0000-000012000000}"/>
    <cellStyle name="Millares 2 2 8 4" xfId="2435" xr:uid="{00000000-0005-0000-0000-000012000000}"/>
    <cellStyle name="Millares 2 2 8 4 2" xfId="4356" xr:uid="{00000000-0005-0000-0000-000012000000}"/>
    <cellStyle name="Millares 2 2 8 4 3" xfId="6312" xr:uid="{00000000-0005-0000-0000-000012000000}"/>
    <cellStyle name="Millares 2 2 8 4 4" xfId="8238" xr:uid="{00000000-0005-0000-0000-000012000000}"/>
    <cellStyle name="Millares 2 2 8 4 5" xfId="10244" xr:uid="{00000000-0005-0000-0000-000012000000}"/>
    <cellStyle name="Millares 2 2 8 5" xfId="993" xr:uid="{00000000-0005-0000-0000-000012000000}"/>
    <cellStyle name="Millares 2 2 8 6" xfId="2917" xr:uid="{00000000-0005-0000-0000-000012000000}"/>
    <cellStyle name="Millares 2 2 8 7" xfId="4855" xr:uid="{00000000-0005-0000-0000-000012000000}"/>
    <cellStyle name="Millares 2 2 8 8" xfId="6796" xr:uid="{00000000-0005-0000-0000-000012000000}"/>
    <cellStyle name="Millares 2 2 8 9" xfId="8823" xr:uid="{00000000-0005-0000-0000-000012000000}"/>
    <cellStyle name="Millares 2 2 9" xfId="574" xr:uid="{00000000-0005-0000-0000-00001F000000}"/>
    <cellStyle name="Millares 2 2 9 10" xfId="10915" xr:uid="{00000000-0005-0000-0000-00001F000000}"/>
    <cellStyle name="Millares 2 2 9 11" xfId="11395" xr:uid="{00000000-0005-0000-0000-00001F000000}"/>
    <cellStyle name="Millares 2 2 9 12" xfId="12538" xr:uid="{51E76C2F-1DF9-458A-A94A-23A32028686B}"/>
    <cellStyle name="Millares 2 2 9 2" xfId="1659" xr:uid="{00000000-0005-0000-0000-00001F000000}"/>
    <cellStyle name="Millares 2 2 9 2 2" xfId="3583" xr:uid="{00000000-0005-0000-0000-00001F000000}"/>
    <cellStyle name="Millares 2 2 9 2 3" xfId="5535" xr:uid="{00000000-0005-0000-0000-00001F000000}"/>
    <cellStyle name="Millares 2 2 9 2 4" xfId="7465" xr:uid="{00000000-0005-0000-0000-00001F000000}"/>
    <cellStyle name="Millares 2 2 9 2 5" xfId="9475" xr:uid="{00000000-0005-0000-0000-00001F000000}"/>
    <cellStyle name="Millares 2 2 9 3" xfId="2139" xr:uid="{00000000-0005-0000-0000-00001F000000}"/>
    <cellStyle name="Millares 2 2 9 3 2" xfId="4063" xr:uid="{00000000-0005-0000-0000-00001F000000}"/>
    <cellStyle name="Millares 2 2 9 3 3" xfId="6015" xr:uid="{00000000-0005-0000-0000-00001F000000}"/>
    <cellStyle name="Millares 2 2 9 3 4" xfId="7945" xr:uid="{00000000-0005-0000-0000-00001F000000}"/>
    <cellStyle name="Millares 2 2 9 3 5" xfId="9953" xr:uid="{00000000-0005-0000-0000-00001F000000}"/>
    <cellStyle name="Millares 2 2 9 4" xfId="2622" xr:uid="{00000000-0005-0000-0000-00001F000000}"/>
    <cellStyle name="Millares 2 2 9 4 2" xfId="4543" xr:uid="{00000000-0005-0000-0000-00001F000000}"/>
    <cellStyle name="Millares 2 2 9 4 3" xfId="6499" xr:uid="{00000000-0005-0000-0000-00001F000000}"/>
    <cellStyle name="Millares 2 2 9 4 4" xfId="8425" xr:uid="{00000000-0005-0000-0000-00001F000000}"/>
    <cellStyle name="Millares 2 2 9 4 5" xfId="10431" xr:uid="{00000000-0005-0000-0000-00001F000000}"/>
    <cellStyle name="Millares 2 2 9 5" xfId="1180" xr:uid="{00000000-0005-0000-0000-00001F000000}"/>
    <cellStyle name="Millares 2 2 9 6" xfId="3104" xr:uid="{00000000-0005-0000-0000-00001F000000}"/>
    <cellStyle name="Millares 2 2 9 7" xfId="5047" xr:uid="{00000000-0005-0000-0000-00001F000000}"/>
    <cellStyle name="Millares 2 2 9 8" xfId="6985" xr:uid="{00000000-0005-0000-0000-00001F000000}"/>
    <cellStyle name="Millares 2 2 9 9" xfId="9002" xr:uid="{00000000-0005-0000-0000-00001F000000}"/>
    <cellStyle name="Millares 2 20" xfId="8565" xr:uid="{00000000-0005-0000-0000-000011000000}"/>
    <cellStyle name="Millares 2 21" xfId="10548" xr:uid="{00000000-0005-0000-0000-000011000000}"/>
    <cellStyle name="Millares 2 22" xfId="11028" xr:uid="{00000000-0005-0000-0000-000011000000}"/>
    <cellStyle name="Millares 2 23" xfId="12169" xr:uid="{7AC38D15-55D6-4696-8059-2D25D20506E6}"/>
    <cellStyle name="Millares 2 3" xfId="65" xr:uid="{00000000-0005-0000-0000-000013000000}"/>
    <cellStyle name="Millares 2 3 10" xfId="719" xr:uid="{71FDA0A5-1E8E-43B4-8946-4D354BF4493F}"/>
    <cellStyle name="Millares 2 3 11" xfId="1314" xr:uid="{00000000-0005-0000-0000-000013000000}"/>
    <cellStyle name="Millares 2 3 11 2" xfId="3238" xr:uid="{00000000-0005-0000-0000-000013000000}"/>
    <cellStyle name="Millares 2 3 11 3" xfId="5190" xr:uid="{00000000-0005-0000-0000-000013000000}"/>
    <cellStyle name="Millares 2 3 11 4" xfId="7120" xr:uid="{00000000-0005-0000-0000-000013000000}"/>
    <cellStyle name="Millares 2 3 11 5" xfId="9130" xr:uid="{00000000-0005-0000-0000-000013000000}"/>
    <cellStyle name="Millares 2 3 11 6" xfId="11612" xr:uid="{2E20CAF5-41E1-414F-9742-4722004CB21B}"/>
    <cellStyle name="Millares 2 3 12" xfId="1794" xr:uid="{00000000-0005-0000-0000-000013000000}"/>
    <cellStyle name="Millares 2 3 12 2" xfId="3718" xr:uid="{00000000-0005-0000-0000-000013000000}"/>
    <cellStyle name="Millares 2 3 12 3" xfId="5670" xr:uid="{00000000-0005-0000-0000-000013000000}"/>
    <cellStyle name="Millares 2 3 12 4" xfId="7600" xr:uid="{00000000-0005-0000-0000-000013000000}"/>
    <cellStyle name="Millares 2 3 12 5" xfId="9608" xr:uid="{00000000-0005-0000-0000-000013000000}"/>
    <cellStyle name="Millares 2 3 12 6" xfId="11854" xr:uid="{00000000-0005-0000-0000-00004D010000}"/>
    <cellStyle name="Millares 2 3 13" xfId="2276" xr:uid="{00000000-0005-0000-0000-000013000000}"/>
    <cellStyle name="Millares 2 3 13 2" xfId="4197" xr:uid="{00000000-0005-0000-0000-000013000000}"/>
    <cellStyle name="Millares 2 3 13 3" xfId="6153" xr:uid="{00000000-0005-0000-0000-000013000000}"/>
    <cellStyle name="Millares 2 3 13 4" xfId="8079" xr:uid="{00000000-0005-0000-0000-000013000000}"/>
    <cellStyle name="Millares 2 3 13 5" xfId="10085" xr:uid="{00000000-0005-0000-0000-000013000000}"/>
    <cellStyle name="Millares 2 3 14" xfId="834" xr:uid="{00000000-0005-0000-0000-000013000000}"/>
    <cellStyle name="Millares 2 3 15" xfId="2758" xr:uid="{00000000-0005-0000-0000-000013000000}"/>
    <cellStyle name="Millares 2 3 16" xfId="4689" xr:uid="{00000000-0005-0000-0000-000013000000}"/>
    <cellStyle name="Millares 2 3 17" xfId="6637" xr:uid="{00000000-0005-0000-0000-000013000000}"/>
    <cellStyle name="Millares 2 3 18" xfId="8573" xr:uid="{00000000-0005-0000-0000-000013000000}"/>
    <cellStyle name="Millares 2 3 19" xfId="10570" xr:uid="{00000000-0005-0000-0000-000013000000}"/>
    <cellStyle name="Millares 2 3 2" xfId="99" xr:uid="{00000000-0005-0000-0000-000013000000}"/>
    <cellStyle name="Millares 2 3 2 10" xfId="4718" xr:uid="{00000000-0005-0000-0000-000013000000}"/>
    <cellStyle name="Millares 2 3 2 11" xfId="6664" xr:uid="{00000000-0005-0000-0000-000013000000}"/>
    <cellStyle name="Millares 2 3 2 12" xfId="8699" xr:uid="{00000000-0005-0000-0000-000013000000}"/>
    <cellStyle name="Millares 2 3 2 13" xfId="10597" xr:uid="{00000000-0005-0000-0000-000013000000}"/>
    <cellStyle name="Millares 2 3 2 14" xfId="11077" xr:uid="{00000000-0005-0000-0000-000013000000}"/>
    <cellStyle name="Millares 2 3 2 15" xfId="12218" xr:uid="{CCE84CB4-B11C-423D-8FA5-5972343CD412}"/>
    <cellStyle name="Millares 2 3 2 2" xfId="157" xr:uid="{00000000-0005-0000-0000-000013000000}"/>
    <cellStyle name="Millares 2 3 2 2 10" xfId="8746" xr:uid="{00000000-0005-0000-0000-000013000000}"/>
    <cellStyle name="Millares 2 3 2 2 11" xfId="10649" xr:uid="{00000000-0005-0000-0000-000013000000}"/>
    <cellStyle name="Millares 2 3 2 2 12" xfId="11129" xr:uid="{00000000-0005-0000-0000-000013000000}"/>
    <cellStyle name="Millares 2 3 2 2 13" xfId="12270" xr:uid="{7FBD19D2-6FDC-419D-9D45-0B00715071B2}"/>
    <cellStyle name="Millares 2 3 2 2 2" xfId="375" xr:uid="{00000000-0005-0000-0000-000013000000}"/>
    <cellStyle name="Millares 2 3 2 2 2 10" xfId="10827" xr:uid="{00000000-0005-0000-0000-000013000000}"/>
    <cellStyle name="Millares 2 3 2 2 2 11" xfId="11307" xr:uid="{00000000-0005-0000-0000-000013000000}"/>
    <cellStyle name="Millares 2 3 2 2 2 12" xfId="12448" xr:uid="{1B3EF2C2-908C-4E17-9DA2-E9F5599E2BB3}"/>
    <cellStyle name="Millares 2 3 2 2 2 2" xfId="1571" xr:uid="{00000000-0005-0000-0000-000013000000}"/>
    <cellStyle name="Millares 2 3 2 2 2 2 2" xfId="3495" xr:uid="{00000000-0005-0000-0000-000013000000}"/>
    <cellStyle name="Millares 2 3 2 2 2 2 3" xfId="5447" xr:uid="{00000000-0005-0000-0000-000013000000}"/>
    <cellStyle name="Millares 2 3 2 2 2 2 4" xfId="7377" xr:uid="{00000000-0005-0000-0000-000013000000}"/>
    <cellStyle name="Millares 2 3 2 2 2 2 5" xfId="9387" xr:uid="{00000000-0005-0000-0000-000013000000}"/>
    <cellStyle name="Millares 2 3 2 2 2 3" xfId="2051" xr:uid="{00000000-0005-0000-0000-000013000000}"/>
    <cellStyle name="Millares 2 3 2 2 2 3 2" xfId="3975" xr:uid="{00000000-0005-0000-0000-000013000000}"/>
    <cellStyle name="Millares 2 3 2 2 2 3 3" xfId="5927" xr:uid="{00000000-0005-0000-0000-000013000000}"/>
    <cellStyle name="Millares 2 3 2 2 2 3 4" xfId="7857" xr:uid="{00000000-0005-0000-0000-000013000000}"/>
    <cellStyle name="Millares 2 3 2 2 2 3 5" xfId="9865" xr:uid="{00000000-0005-0000-0000-000013000000}"/>
    <cellStyle name="Millares 2 3 2 2 2 4" xfId="2533" xr:uid="{00000000-0005-0000-0000-000013000000}"/>
    <cellStyle name="Millares 2 3 2 2 2 4 2" xfId="4454" xr:uid="{00000000-0005-0000-0000-000013000000}"/>
    <cellStyle name="Millares 2 3 2 2 2 4 3" xfId="6410" xr:uid="{00000000-0005-0000-0000-000013000000}"/>
    <cellStyle name="Millares 2 3 2 2 2 4 4" xfId="8336" xr:uid="{00000000-0005-0000-0000-000013000000}"/>
    <cellStyle name="Millares 2 3 2 2 2 4 5" xfId="10342" xr:uid="{00000000-0005-0000-0000-000013000000}"/>
    <cellStyle name="Millares 2 3 2 2 2 5" xfId="1091" xr:uid="{00000000-0005-0000-0000-000013000000}"/>
    <cellStyle name="Millares 2 3 2 2 2 6" xfId="3015" xr:uid="{00000000-0005-0000-0000-000013000000}"/>
    <cellStyle name="Millares 2 3 2 2 2 7" xfId="4953" xr:uid="{00000000-0005-0000-0000-000013000000}"/>
    <cellStyle name="Millares 2 3 2 2 2 8" xfId="6894" xr:uid="{00000000-0005-0000-0000-000013000000}"/>
    <cellStyle name="Millares 2 3 2 2 2 9" xfId="8915" xr:uid="{00000000-0005-0000-0000-000013000000}"/>
    <cellStyle name="Millares 2 3 2 2 3" xfId="1393" xr:uid="{00000000-0005-0000-0000-000013000000}"/>
    <cellStyle name="Millares 2 3 2 2 3 2" xfId="3317" xr:uid="{00000000-0005-0000-0000-000013000000}"/>
    <cellStyle name="Millares 2 3 2 2 3 3" xfId="5269" xr:uid="{00000000-0005-0000-0000-000013000000}"/>
    <cellStyle name="Millares 2 3 2 2 3 4" xfId="7199" xr:uid="{00000000-0005-0000-0000-000013000000}"/>
    <cellStyle name="Millares 2 3 2 2 3 5" xfId="9209" xr:uid="{00000000-0005-0000-0000-000013000000}"/>
    <cellStyle name="Millares 2 3 2 2 4" xfId="1873" xr:uid="{00000000-0005-0000-0000-000013000000}"/>
    <cellStyle name="Millares 2 3 2 2 4 2" xfId="3797" xr:uid="{00000000-0005-0000-0000-000013000000}"/>
    <cellStyle name="Millares 2 3 2 2 4 3" xfId="5749" xr:uid="{00000000-0005-0000-0000-000013000000}"/>
    <cellStyle name="Millares 2 3 2 2 4 4" xfId="7679" xr:uid="{00000000-0005-0000-0000-000013000000}"/>
    <cellStyle name="Millares 2 3 2 2 4 5" xfId="9687" xr:uid="{00000000-0005-0000-0000-000013000000}"/>
    <cellStyle name="Millares 2 3 2 2 5" xfId="2355" xr:uid="{00000000-0005-0000-0000-000013000000}"/>
    <cellStyle name="Millares 2 3 2 2 5 2" xfId="4276" xr:uid="{00000000-0005-0000-0000-000013000000}"/>
    <cellStyle name="Millares 2 3 2 2 5 3" xfId="6232" xr:uid="{00000000-0005-0000-0000-000013000000}"/>
    <cellStyle name="Millares 2 3 2 2 5 4" xfId="8158" xr:uid="{00000000-0005-0000-0000-000013000000}"/>
    <cellStyle name="Millares 2 3 2 2 5 5" xfId="10164" xr:uid="{00000000-0005-0000-0000-000013000000}"/>
    <cellStyle name="Millares 2 3 2 2 6" xfId="913" xr:uid="{00000000-0005-0000-0000-000013000000}"/>
    <cellStyle name="Millares 2 3 2 2 7" xfId="2837" xr:uid="{00000000-0005-0000-0000-000013000000}"/>
    <cellStyle name="Millares 2 3 2 2 8" xfId="4770" xr:uid="{00000000-0005-0000-0000-000013000000}"/>
    <cellStyle name="Millares 2 3 2 2 9" xfId="6716" xr:uid="{00000000-0005-0000-0000-000013000000}"/>
    <cellStyle name="Millares 2 3 2 3" xfId="323" xr:uid="{00000000-0005-0000-0000-000013000000}"/>
    <cellStyle name="Millares 2 3 2 3 10" xfId="10775" xr:uid="{00000000-0005-0000-0000-000013000000}"/>
    <cellStyle name="Millares 2 3 2 3 11" xfId="11255" xr:uid="{00000000-0005-0000-0000-000013000000}"/>
    <cellStyle name="Millares 2 3 2 3 12" xfId="12396" xr:uid="{B2C14112-A415-4753-B446-02269984791A}"/>
    <cellStyle name="Millares 2 3 2 3 2" xfId="1519" xr:uid="{00000000-0005-0000-0000-000013000000}"/>
    <cellStyle name="Millares 2 3 2 3 2 2" xfId="3443" xr:uid="{00000000-0005-0000-0000-000013000000}"/>
    <cellStyle name="Millares 2 3 2 3 2 3" xfId="5395" xr:uid="{00000000-0005-0000-0000-000013000000}"/>
    <cellStyle name="Millares 2 3 2 3 2 4" xfId="7325" xr:uid="{00000000-0005-0000-0000-000013000000}"/>
    <cellStyle name="Millares 2 3 2 3 2 5" xfId="9335" xr:uid="{00000000-0005-0000-0000-000013000000}"/>
    <cellStyle name="Millares 2 3 2 3 3" xfId="1999" xr:uid="{00000000-0005-0000-0000-000013000000}"/>
    <cellStyle name="Millares 2 3 2 3 3 2" xfId="3923" xr:uid="{00000000-0005-0000-0000-000013000000}"/>
    <cellStyle name="Millares 2 3 2 3 3 3" xfId="5875" xr:uid="{00000000-0005-0000-0000-000013000000}"/>
    <cellStyle name="Millares 2 3 2 3 3 4" xfId="7805" xr:uid="{00000000-0005-0000-0000-000013000000}"/>
    <cellStyle name="Millares 2 3 2 3 3 5" xfId="9813" xr:uid="{00000000-0005-0000-0000-000013000000}"/>
    <cellStyle name="Millares 2 3 2 3 4" xfId="2481" xr:uid="{00000000-0005-0000-0000-000013000000}"/>
    <cellStyle name="Millares 2 3 2 3 4 2" xfId="4402" xr:uid="{00000000-0005-0000-0000-000013000000}"/>
    <cellStyle name="Millares 2 3 2 3 4 3" xfId="6358" xr:uid="{00000000-0005-0000-0000-000013000000}"/>
    <cellStyle name="Millares 2 3 2 3 4 4" xfId="8284" xr:uid="{00000000-0005-0000-0000-000013000000}"/>
    <cellStyle name="Millares 2 3 2 3 4 5" xfId="10290" xr:uid="{00000000-0005-0000-0000-000013000000}"/>
    <cellStyle name="Millares 2 3 2 3 5" xfId="1039" xr:uid="{00000000-0005-0000-0000-000013000000}"/>
    <cellStyle name="Millares 2 3 2 3 6" xfId="2963" xr:uid="{00000000-0005-0000-0000-000013000000}"/>
    <cellStyle name="Millares 2 3 2 3 7" xfId="4901" xr:uid="{00000000-0005-0000-0000-000013000000}"/>
    <cellStyle name="Millares 2 3 2 3 8" xfId="6842" xr:uid="{00000000-0005-0000-0000-000013000000}"/>
    <cellStyle name="Millares 2 3 2 3 9" xfId="8867" xr:uid="{00000000-0005-0000-0000-000013000000}"/>
    <cellStyle name="Millares 2 3 2 4" xfId="764" xr:uid="{E1A0D783-6DD3-4877-8785-D880C9B6A962}"/>
    <cellStyle name="Millares 2 3 2 4 10" xfId="11000" xr:uid="{E1A0D783-6DD3-4877-8785-D880C9B6A962}"/>
    <cellStyle name="Millares 2 3 2 4 11" xfId="11480" xr:uid="{E1A0D783-6DD3-4877-8785-D880C9B6A962}"/>
    <cellStyle name="Millares 2 3 2 4 12" xfId="12624" xr:uid="{5B75C627-5998-41E5-8DB1-F95534534BDC}"/>
    <cellStyle name="Millares 2 3 2 4 2" xfId="1744" xr:uid="{E1A0D783-6DD3-4877-8785-D880C9B6A962}"/>
    <cellStyle name="Millares 2 3 2 4 2 2" xfId="3668" xr:uid="{E1A0D783-6DD3-4877-8785-D880C9B6A962}"/>
    <cellStyle name="Millares 2 3 2 4 2 3" xfId="5620" xr:uid="{E1A0D783-6DD3-4877-8785-D880C9B6A962}"/>
    <cellStyle name="Millares 2 3 2 4 2 4" xfId="7550" xr:uid="{E1A0D783-6DD3-4877-8785-D880C9B6A962}"/>
    <cellStyle name="Millares 2 3 2 4 2 5" xfId="9558" xr:uid="{E1A0D783-6DD3-4877-8785-D880C9B6A962}"/>
    <cellStyle name="Millares 2 3 2 4 3" xfId="2224" xr:uid="{E1A0D783-6DD3-4877-8785-D880C9B6A962}"/>
    <cellStyle name="Millares 2 3 2 4 3 2" xfId="4148" xr:uid="{E1A0D783-6DD3-4877-8785-D880C9B6A962}"/>
    <cellStyle name="Millares 2 3 2 4 3 3" xfId="6100" xr:uid="{E1A0D783-6DD3-4877-8785-D880C9B6A962}"/>
    <cellStyle name="Millares 2 3 2 4 3 4" xfId="8030" xr:uid="{E1A0D783-6DD3-4877-8785-D880C9B6A962}"/>
    <cellStyle name="Millares 2 3 2 4 3 5" xfId="10036" xr:uid="{E1A0D783-6DD3-4877-8785-D880C9B6A962}"/>
    <cellStyle name="Millares 2 3 2 4 4" xfId="2707" xr:uid="{E1A0D783-6DD3-4877-8785-D880C9B6A962}"/>
    <cellStyle name="Millares 2 3 2 4 4 2" xfId="4628" xr:uid="{E1A0D783-6DD3-4877-8785-D880C9B6A962}"/>
    <cellStyle name="Millares 2 3 2 4 4 3" xfId="6584" xr:uid="{E1A0D783-6DD3-4877-8785-D880C9B6A962}"/>
    <cellStyle name="Millares 2 3 2 4 4 4" xfId="8510" xr:uid="{E1A0D783-6DD3-4877-8785-D880C9B6A962}"/>
    <cellStyle name="Millares 2 3 2 4 4 5" xfId="10515" xr:uid="{E1A0D783-6DD3-4877-8785-D880C9B6A962}"/>
    <cellStyle name="Millares 2 3 2 4 5" xfId="1265" xr:uid="{E1A0D783-6DD3-4877-8785-D880C9B6A962}"/>
    <cellStyle name="Millares 2 3 2 4 6" xfId="3189" xr:uid="{E1A0D783-6DD3-4877-8785-D880C9B6A962}"/>
    <cellStyle name="Millares 2 3 2 4 7" xfId="5140" xr:uid="{E1A0D783-6DD3-4877-8785-D880C9B6A962}"/>
    <cellStyle name="Millares 2 3 2 4 8" xfId="7071" xr:uid="{E1A0D783-6DD3-4877-8785-D880C9B6A962}"/>
    <cellStyle name="Millares 2 3 2 4 9" xfId="9083" xr:uid="{E1A0D783-6DD3-4877-8785-D880C9B6A962}"/>
    <cellStyle name="Millares 2 3 2 5" xfId="1341" xr:uid="{00000000-0005-0000-0000-000013000000}"/>
    <cellStyle name="Millares 2 3 2 5 2" xfId="3265" xr:uid="{00000000-0005-0000-0000-000013000000}"/>
    <cellStyle name="Millares 2 3 2 5 3" xfId="5217" xr:uid="{00000000-0005-0000-0000-000013000000}"/>
    <cellStyle name="Millares 2 3 2 5 4" xfId="7147" xr:uid="{00000000-0005-0000-0000-000013000000}"/>
    <cellStyle name="Millares 2 3 2 5 5" xfId="9157" xr:uid="{00000000-0005-0000-0000-000013000000}"/>
    <cellStyle name="Millares 2 3 2 5 6" xfId="11969" xr:uid="{00000000-0005-0000-0000-00004E010000}"/>
    <cellStyle name="Millares 2 3 2 6" xfId="1821" xr:uid="{00000000-0005-0000-0000-000013000000}"/>
    <cellStyle name="Millares 2 3 2 6 2" xfId="3745" xr:uid="{00000000-0005-0000-0000-000013000000}"/>
    <cellStyle name="Millares 2 3 2 6 3" xfId="5697" xr:uid="{00000000-0005-0000-0000-000013000000}"/>
    <cellStyle name="Millares 2 3 2 6 4" xfId="7627" xr:uid="{00000000-0005-0000-0000-000013000000}"/>
    <cellStyle name="Millares 2 3 2 6 5" xfId="9635" xr:uid="{00000000-0005-0000-0000-000013000000}"/>
    <cellStyle name="Millares 2 3 2 7" xfId="2303" xr:uid="{00000000-0005-0000-0000-000013000000}"/>
    <cellStyle name="Millares 2 3 2 7 2" xfId="4224" xr:uid="{00000000-0005-0000-0000-000013000000}"/>
    <cellStyle name="Millares 2 3 2 7 3" xfId="6180" xr:uid="{00000000-0005-0000-0000-000013000000}"/>
    <cellStyle name="Millares 2 3 2 7 4" xfId="8106" xr:uid="{00000000-0005-0000-0000-000013000000}"/>
    <cellStyle name="Millares 2 3 2 7 5" xfId="10112" xr:uid="{00000000-0005-0000-0000-000013000000}"/>
    <cellStyle name="Millares 2 3 2 8" xfId="861" xr:uid="{00000000-0005-0000-0000-000013000000}"/>
    <cellStyle name="Millares 2 3 2 9" xfId="2785" xr:uid="{00000000-0005-0000-0000-000013000000}"/>
    <cellStyle name="Millares 2 3 20" xfId="11050" xr:uid="{00000000-0005-0000-0000-000013000000}"/>
    <cellStyle name="Millares 2 3 21" xfId="12191" xr:uid="{F0FC7733-9E10-48C3-8CDD-91A4EAB22B5E}"/>
    <cellStyle name="Millares 2 3 3" xfId="130" xr:uid="{00000000-0005-0000-0000-000013000000}"/>
    <cellStyle name="Millares 2 3 3 10" xfId="8722" xr:uid="{00000000-0005-0000-0000-000013000000}"/>
    <cellStyle name="Millares 2 3 3 11" xfId="10622" xr:uid="{00000000-0005-0000-0000-000013000000}"/>
    <cellStyle name="Millares 2 3 3 12" xfId="11102" xr:uid="{00000000-0005-0000-0000-000013000000}"/>
    <cellStyle name="Millares 2 3 3 13" xfId="12243" xr:uid="{8458144D-1736-47CA-9855-EE96AD5F3317}"/>
    <cellStyle name="Millares 2 3 3 2" xfId="348" xr:uid="{00000000-0005-0000-0000-000013000000}"/>
    <cellStyle name="Millares 2 3 3 2 10" xfId="10800" xr:uid="{00000000-0005-0000-0000-000013000000}"/>
    <cellStyle name="Millares 2 3 3 2 11" xfId="11280" xr:uid="{00000000-0005-0000-0000-000013000000}"/>
    <cellStyle name="Millares 2 3 3 2 12" xfId="12421" xr:uid="{56F0A0FE-F96A-4EFD-B307-E9241A9F9FAD}"/>
    <cellStyle name="Millares 2 3 3 2 2" xfId="1544" xr:uid="{00000000-0005-0000-0000-000013000000}"/>
    <cellStyle name="Millares 2 3 3 2 2 2" xfId="3468" xr:uid="{00000000-0005-0000-0000-000013000000}"/>
    <cellStyle name="Millares 2 3 3 2 2 3" xfId="5420" xr:uid="{00000000-0005-0000-0000-000013000000}"/>
    <cellStyle name="Millares 2 3 3 2 2 4" xfId="7350" xr:uid="{00000000-0005-0000-0000-000013000000}"/>
    <cellStyle name="Millares 2 3 3 2 2 5" xfId="9360" xr:uid="{00000000-0005-0000-0000-000013000000}"/>
    <cellStyle name="Millares 2 3 3 2 3" xfId="2024" xr:uid="{00000000-0005-0000-0000-000013000000}"/>
    <cellStyle name="Millares 2 3 3 2 3 2" xfId="3948" xr:uid="{00000000-0005-0000-0000-000013000000}"/>
    <cellStyle name="Millares 2 3 3 2 3 3" xfId="5900" xr:uid="{00000000-0005-0000-0000-000013000000}"/>
    <cellStyle name="Millares 2 3 3 2 3 4" xfId="7830" xr:uid="{00000000-0005-0000-0000-000013000000}"/>
    <cellStyle name="Millares 2 3 3 2 3 5" xfId="9838" xr:uid="{00000000-0005-0000-0000-000013000000}"/>
    <cellStyle name="Millares 2 3 3 2 4" xfId="2506" xr:uid="{00000000-0005-0000-0000-000013000000}"/>
    <cellStyle name="Millares 2 3 3 2 4 2" xfId="4427" xr:uid="{00000000-0005-0000-0000-000013000000}"/>
    <cellStyle name="Millares 2 3 3 2 4 3" xfId="6383" xr:uid="{00000000-0005-0000-0000-000013000000}"/>
    <cellStyle name="Millares 2 3 3 2 4 4" xfId="8309" xr:uid="{00000000-0005-0000-0000-000013000000}"/>
    <cellStyle name="Millares 2 3 3 2 4 5" xfId="10315" xr:uid="{00000000-0005-0000-0000-000013000000}"/>
    <cellStyle name="Millares 2 3 3 2 5" xfId="1064" xr:uid="{00000000-0005-0000-0000-000013000000}"/>
    <cellStyle name="Millares 2 3 3 2 6" xfId="2988" xr:uid="{00000000-0005-0000-0000-000013000000}"/>
    <cellStyle name="Millares 2 3 3 2 7" xfId="4926" xr:uid="{00000000-0005-0000-0000-000013000000}"/>
    <cellStyle name="Millares 2 3 3 2 8" xfId="6867" xr:uid="{00000000-0005-0000-0000-000013000000}"/>
    <cellStyle name="Millares 2 3 3 2 9" xfId="8890" xr:uid="{00000000-0005-0000-0000-000013000000}"/>
    <cellStyle name="Millares 2 3 3 3" xfId="1366" xr:uid="{00000000-0005-0000-0000-000013000000}"/>
    <cellStyle name="Millares 2 3 3 3 2" xfId="3290" xr:uid="{00000000-0005-0000-0000-000013000000}"/>
    <cellStyle name="Millares 2 3 3 3 3" xfId="5242" xr:uid="{00000000-0005-0000-0000-000013000000}"/>
    <cellStyle name="Millares 2 3 3 3 4" xfId="7172" xr:uid="{00000000-0005-0000-0000-000013000000}"/>
    <cellStyle name="Millares 2 3 3 3 5" xfId="9182" xr:uid="{00000000-0005-0000-0000-000013000000}"/>
    <cellStyle name="Millares 2 3 3 4" xfId="1846" xr:uid="{00000000-0005-0000-0000-000013000000}"/>
    <cellStyle name="Millares 2 3 3 4 2" xfId="3770" xr:uid="{00000000-0005-0000-0000-000013000000}"/>
    <cellStyle name="Millares 2 3 3 4 3" xfId="5722" xr:uid="{00000000-0005-0000-0000-000013000000}"/>
    <cellStyle name="Millares 2 3 3 4 4" xfId="7652" xr:uid="{00000000-0005-0000-0000-000013000000}"/>
    <cellStyle name="Millares 2 3 3 4 5" xfId="9660" xr:uid="{00000000-0005-0000-0000-000013000000}"/>
    <cellStyle name="Millares 2 3 3 5" xfId="2328" xr:uid="{00000000-0005-0000-0000-000013000000}"/>
    <cellStyle name="Millares 2 3 3 5 2" xfId="4249" xr:uid="{00000000-0005-0000-0000-000013000000}"/>
    <cellStyle name="Millares 2 3 3 5 3" xfId="6205" xr:uid="{00000000-0005-0000-0000-000013000000}"/>
    <cellStyle name="Millares 2 3 3 5 4" xfId="8131" xr:uid="{00000000-0005-0000-0000-000013000000}"/>
    <cellStyle name="Millares 2 3 3 5 5" xfId="10137" xr:uid="{00000000-0005-0000-0000-000013000000}"/>
    <cellStyle name="Millares 2 3 3 6" xfId="886" xr:uid="{00000000-0005-0000-0000-000013000000}"/>
    <cellStyle name="Millares 2 3 3 7" xfId="2810" xr:uid="{00000000-0005-0000-0000-000013000000}"/>
    <cellStyle name="Millares 2 3 3 8" xfId="4743" xr:uid="{00000000-0005-0000-0000-000013000000}"/>
    <cellStyle name="Millares 2 3 3 9" xfId="6689" xr:uid="{00000000-0005-0000-0000-000013000000}"/>
    <cellStyle name="Millares 2 3 4" xfId="192" xr:uid="{56344E24-1EAA-4E0E-AA3F-B79E8316DEE6}"/>
    <cellStyle name="Millares 2 3 4 10" xfId="8751" xr:uid="{56344E24-1EAA-4E0E-AA3F-B79E8316DEE6}"/>
    <cellStyle name="Millares 2 3 4 11" xfId="10655" xr:uid="{56344E24-1EAA-4E0E-AA3F-B79E8316DEE6}"/>
    <cellStyle name="Millares 2 3 4 12" xfId="11135" xr:uid="{56344E24-1EAA-4E0E-AA3F-B79E8316DEE6}"/>
    <cellStyle name="Millares 2 3 4 13" xfId="12276" xr:uid="{B0C0EF4B-96C1-4166-A0EA-605FBF0E542D}"/>
    <cellStyle name="Millares 2 3 4 2" xfId="381" xr:uid="{56344E24-1EAA-4E0E-AA3F-B79E8316DEE6}"/>
    <cellStyle name="Millares 2 3 4 2 10" xfId="10833" xr:uid="{56344E24-1EAA-4E0E-AA3F-B79E8316DEE6}"/>
    <cellStyle name="Millares 2 3 4 2 11" xfId="11313" xr:uid="{56344E24-1EAA-4E0E-AA3F-B79E8316DEE6}"/>
    <cellStyle name="Millares 2 3 4 2 12" xfId="12454" xr:uid="{873C953B-B7BD-49D8-8C54-82BC24DC140F}"/>
    <cellStyle name="Millares 2 3 4 2 2" xfId="1577" xr:uid="{56344E24-1EAA-4E0E-AA3F-B79E8316DEE6}"/>
    <cellStyle name="Millares 2 3 4 2 2 2" xfId="3501" xr:uid="{56344E24-1EAA-4E0E-AA3F-B79E8316DEE6}"/>
    <cellStyle name="Millares 2 3 4 2 2 3" xfId="5453" xr:uid="{56344E24-1EAA-4E0E-AA3F-B79E8316DEE6}"/>
    <cellStyle name="Millares 2 3 4 2 2 4" xfId="7383" xr:uid="{56344E24-1EAA-4E0E-AA3F-B79E8316DEE6}"/>
    <cellStyle name="Millares 2 3 4 2 2 5" xfId="9393" xr:uid="{56344E24-1EAA-4E0E-AA3F-B79E8316DEE6}"/>
    <cellStyle name="Millares 2 3 4 2 3" xfId="2057" xr:uid="{56344E24-1EAA-4E0E-AA3F-B79E8316DEE6}"/>
    <cellStyle name="Millares 2 3 4 2 3 2" xfId="3981" xr:uid="{56344E24-1EAA-4E0E-AA3F-B79E8316DEE6}"/>
    <cellStyle name="Millares 2 3 4 2 3 3" xfId="5933" xr:uid="{56344E24-1EAA-4E0E-AA3F-B79E8316DEE6}"/>
    <cellStyle name="Millares 2 3 4 2 3 4" xfId="7863" xr:uid="{56344E24-1EAA-4E0E-AA3F-B79E8316DEE6}"/>
    <cellStyle name="Millares 2 3 4 2 3 5" xfId="9871" xr:uid="{56344E24-1EAA-4E0E-AA3F-B79E8316DEE6}"/>
    <cellStyle name="Millares 2 3 4 2 4" xfId="2539" xr:uid="{56344E24-1EAA-4E0E-AA3F-B79E8316DEE6}"/>
    <cellStyle name="Millares 2 3 4 2 4 2" xfId="4460" xr:uid="{56344E24-1EAA-4E0E-AA3F-B79E8316DEE6}"/>
    <cellStyle name="Millares 2 3 4 2 4 3" xfId="6416" xr:uid="{56344E24-1EAA-4E0E-AA3F-B79E8316DEE6}"/>
    <cellStyle name="Millares 2 3 4 2 4 4" xfId="8342" xr:uid="{56344E24-1EAA-4E0E-AA3F-B79E8316DEE6}"/>
    <cellStyle name="Millares 2 3 4 2 4 5" xfId="10348" xr:uid="{56344E24-1EAA-4E0E-AA3F-B79E8316DEE6}"/>
    <cellStyle name="Millares 2 3 4 2 5" xfId="1097" xr:uid="{56344E24-1EAA-4E0E-AA3F-B79E8316DEE6}"/>
    <cellStyle name="Millares 2 3 4 2 6" xfId="3021" xr:uid="{56344E24-1EAA-4E0E-AA3F-B79E8316DEE6}"/>
    <cellStyle name="Millares 2 3 4 2 7" xfId="4959" xr:uid="{56344E24-1EAA-4E0E-AA3F-B79E8316DEE6}"/>
    <cellStyle name="Millares 2 3 4 2 8" xfId="6900" xr:uid="{56344E24-1EAA-4E0E-AA3F-B79E8316DEE6}"/>
    <cellStyle name="Millares 2 3 4 2 9" xfId="8920" xr:uid="{56344E24-1EAA-4E0E-AA3F-B79E8316DEE6}"/>
    <cellStyle name="Millares 2 3 4 3" xfId="1399" xr:uid="{56344E24-1EAA-4E0E-AA3F-B79E8316DEE6}"/>
    <cellStyle name="Millares 2 3 4 3 2" xfId="3323" xr:uid="{56344E24-1EAA-4E0E-AA3F-B79E8316DEE6}"/>
    <cellStyle name="Millares 2 3 4 3 3" xfId="5275" xr:uid="{56344E24-1EAA-4E0E-AA3F-B79E8316DEE6}"/>
    <cellStyle name="Millares 2 3 4 3 4" xfId="7205" xr:uid="{56344E24-1EAA-4E0E-AA3F-B79E8316DEE6}"/>
    <cellStyle name="Millares 2 3 4 3 5" xfId="9215" xr:uid="{56344E24-1EAA-4E0E-AA3F-B79E8316DEE6}"/>
    <cellStyle name="Millares 2 3 4 4" xfId="1879" xr:uid="{56344E24-1EAA-4E0E-AA3F-B79E8316DEE6}"/>
    <cellStyle name="Millares 2 3 4 4 2" xfId="3803" xr:uid="{56344E24-1EAA-4E0E-AA3F-B79E8316DEE6}"/>
    <cellStyle name="Millares 2 3 4 4 3" xfId="5755" xr:uid="{56344E24-1EAA-4E0E-AA3F-B79E8316DEE6}"/>
    <cellStyle name="Millares 2 3 4 4 4" xfId="7685" xr:uid="{56344E24-1EAA-4E0E-AA3F-B79E8316DEE6}"/>
    <cellStyle name="Millares 2 3 4 4 5" xfId="9693" xr:uid="{56344E24-1EAA-4E0E-AA3F-B79E8316DEE6}"/>
    <cellStyle name="Millares 2 3 4 5" xfId="2361" xr:uid="{56344E24-1EAA-4E0E-AA3F-B79E8316DEE6}"/>
    <cellStyle name="Millares 2 3 4 5 2" xfId="4282" xr:uid="{56344E24-1EAA-4E0E-AA3F-B79E8316DEE6}"/>
    <cellStyle name="Millares 2 3 4 5 3" xfId="6238" xr:uid="{56344E24-1EAA-4E0E-AA3F-B79E8316DEE6}"/>
    <cellStyle name="Millares 2 3 4 5 4" xfId="8164" xr:uid="{56344E24-1EAA-4E0E-AA3F-B79E8316DEE6}"/>
    <cellStyle name="Millares 2 3 4 5 5" xfId="10170" xr:uid="{56344E24-1EAA-4E0E-AA3F-B79E8316DEE6}"/>
    <cellStyle name="Millares 2 3 4 6" xfId="919" xr:uid="{56344E24-1EAA-4E0E-AA3F-B79E8316DEE6}"/>
    <cellStyle name="Millares 2 3 4 7" xfId="2843" xr:uid="{56344E24-1EAA-4E0E-AA3F-B79E8316DEE6}"/>
    <cellStyle name="Millares 2 3 4 8" xfId="4779" xr:uid="{56344E24-1EAA-4E0E-AA3F-B79E8316DEE6}"/>
    <cellStyle name="Millares 2 3 4 9" xfId="6722" xr:uid="{56344E24-1EAA-4E0E-AA3F-B79E8316DEE6}"/>
    <cellStyle name="Millares 2 3 5" xfId="225" xr:uid="{00000000-0005-0000-0000-000013000000}"/>
    <cellStyle name="Millares 2 3 5 10" xfId="8779" xr:uid="{00000000-0005-0000-0000-000013000000}"/>
    <cellStyle name="Millares 2 3 5 11" xfId="10684" xr:uid="{00000000-0005-0000-0000-000013000000}"/>
    <cellStyle name="Millares 2 3 5 12" xfId="11164" xr:uid="{00000000-0005-0000-0000-000013000000}"/>
    <cellStyle name="Millares 2 3 5 13" xfId="12305" xr:uid="{1CFB52B7-CFD2-48B4-91B0-019931DF4039}"/>
    <cellStyle name="Millares 2 3 5 2" xfId="410" xr:uid="{00000000-0005-0000-0000-000013000000}"/>
    <cellStyle name="Millares 2 3 5 2 10" xfId="10862" xr:uid="{00000000-0005-0000-0000-000013000000}"/>
    <cellStyle name="Millares 2 3 5 2 11" xfId="11342" xr:uid="{00000000-0005-0000-0000-000013000000}"/>
    <cellStyle name="Millares 2 3 5 2 12" xfId="12483" xr:uid="{393781A6-B2E7-41DE-A34E-06784C43844F}"/>
    <cellStyle name="Millares 2 3 5 2 2" xfId="1606" xr:uid="{00000000-0005-0000-0000-000013000000}"/>
    <cellStyle name="Millares 2 3 5 2 2 2" xfId="3530" xr:uid="{00000000-0005-0000-0000-000013000000}"/>
    <cellStyle name="Millares 2 3 5 2 2 3" xfId="5482" xr:uid="{00000000-0005-0000-0000-000013000000}"/>
    <cellStyle name="Millares 2 3 5 2 2 4" xfId="7412" xr:uid="{00000000-0005-0000-0000-000013000000}"/>
    <cellStyle name="Millares 2 3 5 2 2 5" xfId="9422" xr:uid="{00000000-0005-0000-0000-000013000000}"/>
    <cellStyle name="Millares 2 3 5 2 3" xfId="2086" xr:uid="{00000000-0005-0000-0000-000013000000}"/>
    <cellStyle name="Millares 2 3 5 2 3 2" xfId="4010" xr:uid="{00000000-0005-0000-0000-000013000000}"/>
    <cellStyle name="Millares 2 3 5 2 3 3" xfId="5962" xr:uid="{00000000-0005-0000-0000-000013000000}"/>
    <cellStyle name="Millares 2 3 5 2 3 4" xfId="7892" xr:uid="{00000000-0005-0000-0000-000013000000}"/>
    <cellStyle name="Millares 2 3 5 2 3 5" xfId="9900" xr:uid="{00000000-0005-0000-0000-000013000000}"/>
    <cellStyle name="Millares 2 3 5 2 4" xfId="2568" xr:uid="{00000000-0005-0000-0000-000013000000}"/>
    <cellStyle name="Millares 2 3 5 2 4 2" xfId="4489" xr:uid="{00000000-0005-0000-0000-000013000000}"/>
    <cellStyle name="Millares 2 3 5 2 4 3" xfId="6445" xr:uid="{00000000-0005-0000-0000-000013000000}"/>
    <cellStyle name="Millares 2 3 5 2 4 4" xfId="8371" xr:uid="{00000000-0005-0000-0000-000013000000}"/>
    <cellStyle name="Millares 2 3 5 2 4 5" xfId="10377" xr:uid="{00000000-0005-0000-0000-000013000000}"/>
    <cellStyle name="Millares 2 3 5 2 5" xfId="1126" xr:uid="{00000000-0005-0000-0000-000013000000}"/>
    <cellStyle name="Millares 2 3 5 2 6" xfId="3050" xr:uid="{00000000-0005-0000-0000-000013000000}"/>
    <cellStyle name="Millares 2 3 5 2 7" xfId="4988" xr:uid="{00000000-0005-0000-0000-000013000000}"/>
    <cellStyle name="Millares 2 3 5 2 8" xfId="6929" xr:uid="{00000000-0005-0000-0000-000013000000}"/>
    <cellStyle name="Millares 2 3 5 2 9" xfId="8948" xr:uid="{00000000-0005-0000-0000-000013000000}"/>
    <cellStyle name="Millares 2 3 5 3" xfId="1428" xr:uid="{00000000-0005-0000-0000-000013000000}"/>
    <cellStyle name="Millares 2 3 5 3 2" xfId="3352" xr:uid="{00000000-0005-0000-0000-000013000000}"/>
    <cellStyle name="Millares 2 3 5 3 3" xfId="5304" xr:uid="{00000000-0005-0000-0000-000013000000}"/>
    <cellStyle name="Millares 2 3 5 3 4" xfId="7234" xr:uid="{00000000-0005-0000-0000-000013000000}"/>
    <cellStyle name="Millares 2 3 5 3 5" xfId="9244" xr:uid="{00000000-0005-0000-0000-000013000000}"/>
    <cellStyle name="Millares 2 3 5 4" xfId="1908" xr:uid="{00000000-0005-0000-0000-000013000000}"/>
    <cellStyle name="Millares 2 3 5 4 2" xfId="3832" xr:uid="{00000000-0005-0000-0000-000013000000}"/>
    <cellStyle name="Millares 2 3 5 4 3" xfId="5784" xr:uid="{00000000-0005-0000-0000-000013000000}"/>
    <cellStyle name="Millares 2 3 5 4 4" xfId="7714" xr:uid="{00000000-0005-0000-0000-000013000000}"/>
    <cellStyle name="Millares 2 3 5 4 5" xfId="9722" xr:uid="{00000000-0005-0000-0000-000013000000}"/>
    <cellStyle name="Millares 2 3 5 5" xfId="2390" xr:uid="{00000000-0005-0000-0000-000013000000}"/>
    <cellStyle name="Millares 2 3 5 5 2" xfId="4311" xr:uid="{00000000-0005-0000-0000-000013000000}"/>
    <cellStyle name="Millares 2 3 5 5 3" xfId="6267" xr:uid="{00000000-0005-0000-0000-000013000000}"/>
    <cellStyle name="Millares 2 3 5 5 4" xfId="8193" xr:uid="{00000000-0005-0000-0000-000013000000}"/>
    <cellStyle name="Millares 2 3 5 5 5" xfId="10199" xr:uid="{00000000-0005-0000-0000-000013000000}"/>
    <cellStyle name="Millares 2 3 5 6" xfId="948" xr:uid="{00000000-0005-0000-0000-000013000000}"/>
    <cellStyle name="Millares 2 3 5 7" xfId="2872" xr:uid="{00000000-0005-0000-0000-000013000000}"/>
    <cellStyle name="Millares 2 3 5 8" xfId="4810" xr:uid="{00000000-0005-0000-0000-000013000000}"/>
    <cellStyle name="Millares 2 3 5 9" xfId="6751" xr:uid="{00000000-0005-0000-0000-000013000000}"/>
    <cellStyle name="Millares 2 3 6" xfId="257" xr:uid="{00000000-0005-0000-0000-000013000000}"/>
    <cellStyle name="Millares 2 3 6 10" xfId="8810" xr:uid="{00000000-0005-0000-0000-000013000000}"/>
    <cellStyle name="Millares 2 3 6 11" xfId="10716" xr:uid="{00000000-0005-0000-0000-000013000000}"/>
    <cellStyle name="Millares 2 3 6 12" xfId="11196" xr:uid="{00000000-0005-0000-0000-000013000000}"/>
    <cellStyle name="Millares 2 3 6 13" xfId="12337" xr:uid="{6D685A88-5E0E-45CC-B85C-49203B446218}"/>
    <cellStyle name="Millares 2 3 6 2" xfId="442" xr:uid="{00000000-0005-0000-0000-000013000000}"/>
    <cellStyle name="Millares 2 3 6 2 10" xfId="10894" xr:uid="{00000000-0005-0000-0000-000013000000}"/>
    <cellStyle name="Millares 2 3 6 2 11" xfId="11374" xr:uid="{00000000-0005-0000-0000-000013000000}"/>
    <cellStyle name="Millares 2 3 6 2 12" xfId="12515" xr:uid="{85D5A4F2-14E3-4E4C-9975-6910EBC6D8C2}"/>
    <cellStyle name="Millares 2 3 6 2 2" xfId="1638" xr:uid="{00000000-0005-0000-0000-000013000000}"/>
    <cellStyle name="Millares 2 3 6 2 2 2" xfId="3562" xr:uid="{00000000-0005-0000-0000-000013000000}"/>
    <cellStyle name="Millares 2 3 6 2 2 3" xfId="5514" xr:uid="{00000000-0005-0000-0000-000013000000}"/>
    <cellStyle name="Millares 2 3 6 2 2 4" xfId="7444" xr:uid="{00000000-0005-0000-0000-000013000000}"/>
    <cellStyle name="Millares 2 3 6 2 2 5" xfId="9454" xr:uid="{00000000-0005-0000-0000-000013000000}"/>
    <cellStyle name="Millares 2 3 6 2 3" xfId="2118" xr:uid="{00000000-0005-0000-0000-000013000000}"/>
    <cellStyle name="Millares 2 3 6 2 3 2" xfId="4042" xr:uid="{00000000-0005-0000-0000-000013000000}"/>
    <cellStyle name="Millares 2 3 6 2 3 3" xfId="5994" xr:uid="{00000000-0005-0000-0000-000013000000}"/>
    <cellStyle name="Millares 2 3 6 2 3 4" xfId="7924" xr:uid="{00000000-0005-0000-0000-000013000000}"/>
    <cellStyle name="Millares 2 3 6 2 3 5" xfId="9932" xr:uid="{00000000-0005-0000-0000-000013000000}"/>
    <cellStyle name="Millares 2 3 6 2 4" xfId="2600" xr:uid="{00000000-0005-0000-0000-000013000000}"/>
    <cellStyle name="Millares 2 3 6 2 4 2" xfId="4521" xr:uid="{00000000-0005-0000-0000-000013000000}"/>
    <cellStyle name="Millares 2 3 6 2 4 3" xfId="6477" xr:uid="{00000000-0005-0000-0000-000013000000}"/>
    <cellStyle name="Millares 2 3 6 2 4 4" xfId="8403" xr:uid="{00000000-0005-0000-0000-000013000000}"/>
    <cellStyle name="Millares 2 3 6 2 4 5" xfId="10409" xr:uid="{00000000-0005-0000-0000-000013000000}"/>
    <cellStyle name="Millares 2 3 6 2 5" xfId="1158" xr:uid="{00000000-0005-0000-0000-000013000000}"/>
    <cellStyle name="Millares 2 3 6 2 6" xfId="3082" xr:uid="{00000000-0005-0000-0000-000013000000}"/>
    <cellStyle name="Millares 2 3 6 2 7" xfId="5020" xr:uid="{00000000-0005-0000-0000-000013000000}"/>
    <cellStyle name="Millares 2 3 6 2 8" xfId="6961" xr:uid="{00000000-0005-0000-0000-000013000000}"/>
    <cellStyle name="Millares 2 3 6 2 9" xfId="8980" xr:uid="{00000000-0005-0000-0000-000013000000}"/>
    <cellStyle name="Millares 2 3 6 3" xfId="1460" xr:uid="{00000000-0005-0000-0000-000013000000}"/>
    <cellStyle name="Millares 2 3 6 3 2" xfId="3384" xr:uid="{00000000-0005-0000-0000-000013000000}"/>
    <cellStyle name="Millares 2 3 6 3 3" xfId="5336" xr:uid="{00000000-0005-0000-0000-000013000000}"/>
    <cellStyle name="Millares 2 3 6 3 4" xfId="7266" xr:uid="{00000000-0005-0000-0000-000013000000}"/>
    <cellStyle name="Millares 2 3 6 3 5" xfId="9276" xr:uid="{00000000-0005-0000-0000-000013000000}"/>
    <cellStyle name="Millares 2 3 6 4" xfId="1940" xr:uid="{00000000-0005-0000-0000-000013000000}"/>
    <cellStyle name="Millares 2 3 6 4 2" xfId="3864" xr:uid="{00000000-0005-0000-0000-000013000000}"/>
    <cellStyle name="Millares 2 3 6 4 3" xfId="5816" xr:uid="{00000000-0005-0000-0000-000013000000}"/>
    <cellStyle name="Millares 2 3 6 4 4" xfId="7746" xr:uid="{00000000-0005-0000-0000-000013000000}"/>
    <cellStyle name="Millares 2 3 6 4 5" xfId="9754" xr:uid="{00000000-0005-0000-0000-000013000000}"/>
    <cellStyle name="Millares 2 3 6 5" xfId="2422" xr:uid="{00000000-0005-0000-0000-000013000000}"/>
    <cellStyle name="Millares 2 3 6 5 2" xfId="4343" xr:uid="{00000000-0005-0000-0000-000013000000}"/>
    <cellStyle name="Millares 2 3 6 5 3" xfId="6299" xr:uid="{00000000-0005-0000-0000-000013000000}"/>
    <cellStyle name="Millares 2 3 6 5 4" xfId="8225" xr:uid="{00000000-0005-0000-0000-000013000000}"/>
    <cellStyle name="Millares 2 3 6 5 5" xfId="10231" xr:uid="{00000000-0005-0000-0000-000013000000}"/>
    <cellStyle name="Millares 2 3 6 6" xfId="980" xr:uid="{00000000-0005-0000-0000-000013000000}"/>
    <cellStyle name="Millares 2 3 6 7" xfId="2904" xr:uid="{00000000-0005-0000-0000-000013000000}"/>
    <cellStyle name="Millares 2 3 6 8" xfId="4842" xr:uid="{00000000-0005-0000-0000-000013000000}"/>
    <cellStyle name="Millares 2 3 6 9" xfId="6783" xr:uid="{00000000-0005-0000-0000-000013000000}"/>
    <cellStyle name="Millares 2 3 7" xfId="296" xr:uid="{00000000-0005-0000-0000-000013000000}"/>
    <cellStyle name="Millares 2 3 7 10" xfId="10748" xr:uid="{00000000-0005-0000-0000-000013000000}"/>
    <cellStyle name="Millares 2 3 7 11" xfId="11228" xr:uid="{00000000-0005-0000-0000-000013000000}"/>
    <cellStyle name="Millares 2 3 7 12" xfId="12369" xr:uid="{CEC08FDC-1571-471C-B293-2C814922B550}"/>
    <cellStyle name="Millares 2 3 7 2" xfId="1492" xr:uid="{00000000-0005-0000-0000-000013000000}"/>
    <cellStyle name="Millares 2 3 7 2 2" xfId="3416" xr:uid="{00000000-0005-0000-0000-000013000000}"/>
    <cellStyle name="Millares 2 3 7 2 3" xfId="5368" xr:uid="{00000000-0005-0000-0000-000013000000}"/>
    <cellStyle name="Millares 2 3 7 2 4" xfId="7298" xr:uid="{00000000-0005-0000-0000-000013000000}"/>
    <cellStyle name="Millares 2 3 7 2 5" xfId="9308" xr:uid="{00000000-0005-0000-0000-000013000000}"/>
    <cellStyle name="Millares 2 3 7 3" xfId="1972" xr:uid="{00000000-0005-0000-0000-000013000000}"/>
    <cellStyle name="Millares 2 3 7 3 2" xfId="3896" xr:uid="{00000000-0005-0000-0000-000013000000}"/>
    <cellStyle name="Millares 2 3 7 3 3" xfId="5848" xr:uid="{00000000-0005-0000-0000-000013000000}"/>
    <cellStyle name="Millares 2 3 7 3 4" xfId="7778" xr:uid="{00000000-0005-0000-0000-000013000000}"/>
    <cellStyle name="Millares 2 3 7 3 5" xfId="9786" xr:uid="{00000000-0005-0000-0000-000013000000}"/>
    <cellStyle name="Millares 2 3 7 4" xfId="2454" xr:uid="{00000000-0005-0000-0000-000013000000}"/>
    <cellStyle name="Millares 2 3 7 4 2" xfId="4375" xr:uid="{00000000-0005-0000-0000-000013000000}"/>
    <cellStyle name="Millares 2 3 7 4 3" xfId="6331" xr:uid="{00000000-0005-0000-0000-000013000000}"/>
    <cellStyle name="Millares 2 3 7 4 4" xfId="8257" xr:uid="{00000000-0005-0000-0000-000013000000}"/>
    <cellStyle name="Millares 2 3 7 4 5" xfId="10263" xr:uid="{00000000-0005-0000-0000-000013000000}"/>
    <cellStyle name="Millares 2 3 7 5" xfId="1012" xr:uid="{00000000-0005-0000-0000-000013000000}"/>
    <cellStyle name="Millares 2 3 7 6" xfId="2936" xr:uid="{00000000-0005-0000-0000-000013000000}"/>
    <cellStyle name="Millares 2 3 7 7" xfId="4874" xr:uid="{00000000-0005-0000-0000-000013000000}"/>
    <cellStyle name="Millares 2 3 7 8" xfId="6815" xr:uid="{00000000-0005-0000-0000-000013000000}"/>
    <cellStyle name="Millares 2 3 7 9" xfId="8842" xr:uid="{00000000-0005-0000-0000-000013000000}"/>
    <cellStyle name="Millares 2 3 8" xfId="497" xr:uid="{00000000-0005-0000-0000-000020000000}"/>
    <cellStyle name="Millares 2 3 8 10" xfId="10908" xr:uid="{00000000-0005-0000-0000-000020000000}"/>
    <cellStyle name="Millares 2 3 8 11" xfId="11388" xr:uid="{00000000-0005-0000-0000-000020000000}"/>
    <cellStyle name="Millares 2 3 8 12" xfId="12531" xr:uid="{E2F21B8A-99D1-4654-9873-1D5381831A16}"/>
    <cellStyle name="Millares 2 3 8 2" xfId="1652" xr:uid="{00000000-0005-0000-0000-000020000000}"/>
    <cellStyle name="Millares 2 3 8 2 2" xfId="3576" xr:uid="{00000000-0005-0000-0000-000020000000}"/>
    <cellStyle name="Millares 2 3 8 2 3" xfId="5528" xr:uid="{00000000-0005-0000-0000-000020000000}"/>
    <cellStyle name="Millares 2 3 8 2 4" xfId="7458" xr:uid="{00000000-0005-0000-0000-000020000000}"/>
    <cellStyle name="Millares 2 3 8 2 5" xfId="9468" xr:uid="{00000000-0005-0000-0000-000020000000}"/>
    <cellStyle name="Millares 2 3 8 3" xfId="2132" xr:uid="{00000000-0005-0000-0000-000020000000}"/>
    <cellStyle name="Millares 2 3 8 3 2" xfId="4056" xr:uid="{00000000-0005-0000-0000-000020000000}"/>
    <cellStyle name="Millares 2 3 8 3 3" xfId="6008" xr:uid="{00000000-0005-0000-0000-000020000000}"/>
    <cellStyle name="Millares 2 3 8 3 4" xfId="7938" xr:uid="{00000000-0005-0000-0000-000020000000}"/>
    <cellStyle name="Millares 2 3 8 3 5" xfId="9946" xr:uid="{00000000-0005-0000-0000-000020000000}"/>
    <cellStyle name="Millares 2 3 8 4" xfId="2615" xr:uid="{00000000-0005-0000-0000-000020000000}"/>
    <cellStyle name="Millares 2 3 8 4 2" xfId="4536" xr:uid="{00000000-0005-0000-0000-000020000000}"/>
    <cellStyle name="Millares 2 3 8 4 3" xfId="6492" xr:uid="{00000000-0005-0000-0000-000020000000}"/>
    <cellStyle name="Millares 2 3 8 4 4" xfId="8418" xr:uid="{00000000-0005-0000-0000-000020000000}"/>
    <cellStyle name="Millares 2 3 8 4 5" xfId="10424" xr:uid="{00000000-0005-0000-0000-000020000000}"/>
    <cellStyle name="Millares 2 3 8 5" xfId="1173" xr:uid="{00000000-0005-0000-0000-000020000000}"/>
    <cellStyle name="Millares 2 3 8 6" xfId="3097" xr:uid="{00000000-0005-0000-0000-000020000000}"/>
    <cellStyle name="Millares 2 3 8 7" xfId="5038" xr:uid="{00000000-0005-0000-0000-000020000000}"/>
    <cellStyle name="Millares 2 3 8 8" xfId="6976" xr:uid="{00000000-0005-0000-0000-000020000000}"/>
    <cellStyle name="Millares 2 3 8 9" xfId="8995" xr:uid="{00000000-0005-0000-0000-000020000000}"/>
    <cellStyle name="Millares 2 3 9" xfId="705" xr:uid="{392C3749-287C-4215-8288-04C1C29FF1E0}"/>
    <cellStyle name="Millares 2 3 9 10" xfId="10973" xr:uid="{392C3749-287C-4215-8288-04C1C29FF1E0}"/>
    <cellStyle name="Millares 2 3 9 11" xfId="11453" xr:uid="{392C3749-287C-4215-8288-04C1C29FF1E0}"/>
    <cellStyle name="Millares 2 3 9 12" xfId="12597" xr:uid="{5BC647AB-8FA2-4D3F-977A-186CEBBF093B}"/>
    <cellStyle name="Millares 2 3 9 2" xfId="1717" xr:uid="{392C3749-287C-4215-8288-04C1C29FF1E0}"/>
    <cellStyle name="Millares 2 3 9 2 2" xfId="3641" xr:uid="{392C3749-287C-4215-8288-04C1C29FF1E0}"/>
    <cellStyle name="Millares 2 3 9 2 3" xfId="5593" xr:uid="{392C3749-287C-4215-8288-04C1C29FF1E0}"/>
    <cellStyle name="Millares 2 3 9 2 4" xfId="7523" xr:uid="{392C3749-287C-4215-8288-04C1C29FF1E0}"/>
    <cellStyle name="Millares 2 3 9 2 5" xfId="9531" xr:uid="{392C3749-287C-4215-8288-04C1C29FF1E0}"/>
    <cellStyle name="Millares 2 3 9 3" xfId="2197" xr:uid="{392C3749-287C-4215-8288-04C1C29FF1E0}"/>
    <cellStyle name="Millares 2 3 9 3 2" xfId="4121" xr:uid="{392C3749-287C-4215-8288-04C1C29FF1E0}"/>
    <cellStyle name="Millares 2 3 9 3 3" xfId="6073" xr:uid="{392C3749-287C-4215-8288-04C1C29FF1E0}"/>
    <cellStyle name="Millares 2 3 9 3 4" xfId="8003" xr:uid="{392C3749-287C-4215-8288-04C1C29FF1E0}"/>
    <cellStyle name="Millares 2 3 9 3 5" xfId="10009" xr:uid="{392C3749-287C-4215-8288-04C1C29FF1E0}"/>
    <cellStyle name="Millares 2 3 9 4" xfId="2680" xr:uid="{392C3749-287C-4215-8288-04C1C29FF1E0}"/>
    <cellStyle name="Millares 2 3 9 4 2" xfId="4601" xr:uid="{392C3749-287C-4215-8288-04C1C29FF1E0}"/>
    <cellStyle name="Millares 2 3 9 4 3" xfId="6557" xr:uid="{392C3749-287C-4215-8288-04C1C29FF1E0}"/>
    <cellStyle name="Millares 2 3 9 4 4" xfId="8483" xr:uid="{392C3749-287C-4215-8288-04C1C29FF1E0}"/>
    <cellStyle name="Millares 2 3 9 4 5" xfId="10488" xr:uid="{392C3749-287C-4215-8288-04C1C29FF1E0}"/>
    <cellStyle name="Millares 2 3 9 5" xfId="1238" xr:uid="{392C3749-287C-4215-8288-04C1C29FF1E0}"/>
    <cellStyle name="Millares 2 3 9 6" xfId="3162" xr:uid="{392C3749-287C-4215-8288-04C1C29FF1E0}"/>
    <cellStyle name="Millares 2 3 9 7" xfId="5109" xr:uid="{392C3749-287C-4215-8288-04C1C29FF1E0}"/>
    <cellStyle name="Millares 2 3 9 8" xfId="7044" xr:uid="{392C3749-287C-4215-8288-04C1C29FF1E0}"/>
    <cellStyle name="Millares 2 3 9 9" xfId="9056" xr:uid="{392C3749-287C-4215-8288-04C1C29FF1E0}"/>
    <cellStyle name="Millares 2 4" xfId="73" xr:uid="{E428490C-D012-4CC2-9509-7FB1DF95992C}"/>
    <cellStyle name="Millares 2 4 2" xfId="774" xr:uid="{EF355690-540C-4D36-8E0C-B2D2248F0EA2}"/>
    <cellStyle name="Millares 2 4 2 10" xfId="11009" xr:uid="{EF355690-540C-4D36-8E0C-B2D2248F0EA2}"/>
    <cellStyle name="Millares 2 4 2 11" xfId="11489" xr:uid="{EF355690-540C-4D36-8E0C-B2D2248F0EA2}"/>
    <cellStyle name="Millares 2 4 2 12" xfId="12633" xr:uid="{BAC23D65-BD4F-4DD8-A38A-9B375F91FB53}"/>
    <cellStyle name="Millares 2 4 2 2" xfId="1753" xr:uid="{EF355690-540C-4D36-8E0C-B2D2248F0EA2}"/>
    <cellStyle name="Millares 2 4 2 2 2" xfId="3677" xr:uid="{EF355690-540C-4D36-8E0C-B2D2248F0EA2}"/>
    <cellStyle name="Millares 2 4 2 2 3" xfId="5629" xr:uid="{EF355690-540C-4D36-8E0C-B2D2248F0EA2}"/>
    <cellStyle name="Millares 2 4 2 2 4" xfId="7559" xr:uid="{EF355690-540C-4D36-8E0C-B2D2248F0EA2}"/>
    <cellStyle name="Millares 2 4 2 2 5" xfId="9567" xr:uid="{EF355690-540C-4D36-8E0C-B2D2248F0EA2}"/>
    <cellStyle name="Millares 2 4 2 3" xfId="2233" xr:uid="{EF355690-540C-4D36-8E0C-B2D2248F0EA2}"/>
    <cellStyle name="Millares 2 4 2 3 2" xfId="4157" xr:uid="{EF355690-540C-4D36-8E0C-B2D2248F0EA2}"/>
    <cellStyle name="Millares 2 4 2 3 3" xfId="6109" xr:uid="{EF355690-540C-4D36-8E0C-B2D2248F0EA2}"/>
    <cellStyle name="Millares 2 4 2 3 4" xfId="8039" xr:uid="{EF355690-540C-4D36-8E0C-B2D2248F0EA2}"/>
    <cellStyle name="Millares 2 4 2 3 5" xfId="10045" xr:uid="{EF355690-540C-4D36-8E0C-B2D2248F0EA2}"/>
    <cellStyle name="Millares 2 4 2 4" xfId="2716" xr:uid="{EF355690-540C-4D36-8E0C-B2D2248F0EA2}"/>
    <cellStyle name="Millares 2 4 2 4 2" xfId="4637" xr:uid="{EF355690-540C-4D36-8E0C-B2D2248F0EA2}"/>
    <cellStyle name="Millares 2 4 2 4 3" xfId="6593" xr:uid="{EF355690-540C-4D36-8E0C-B2D2248F0EA2}"/>
    <cellStyle name="Millares 2 4 2 4 4" xfId="8519" xr:uid="{EF355690-540C-4D36-8E0C-B2D2248F0EA2}"/>
    <cellStyle name="Millares 2 4 2 4 5" xfId="10524" xr:uid="{EF355690-540C-4D36-8E0C-B2D2248F0EA2}"/>
    <cellStyle name="Millares 2 4 2 5" xfId="1274" xr:uid="{EF355690-540C-4D36-8E0C-B2D2248F0EA2}"/>
    <cellStyle name="Millares 2 4 2 6" xfId="3198" xr:uid="{EF355690-540C-4D36-8E0C-B2D2248F0EA2}"/>
    <cellStyle name="Millares 2 4 2 7" xfId="5149" xr:uid="{EF355690-540C-4D36-8E0C-B2D2248F0EA2}"/>
    <cellStyle name="Millares 2 4 2 8" xfId="7080" xr:uid="{EF355690-540C-4D36-8E0C-B2D2248F0EA2}"/>
    <cellStyle name="Millares 2 4 2 9" xfId="9092" xr:uid="{EF355690-540C-4D36-8E0C-B2D2248F0EA2}"/>
    <cellStyle name="Millares 2 4 3" xfId="699" xr:uid="{DB87CCE2-A259-41EB-8E73-5D4AB8BEEDF0}"/>
    <cellStyle name="Millares 2 4 3 10" xfId="10970" xr:uid="{DB87CCE2-A259-41EB-8E73-5D4AB8BEEDF0}"/>
    <cellStyle name="Millares 2 4 3 11" xfId="11450" xr:uid="{DB87CCE2-A259-41EB-8E73-5D4AB8BEEDF0}"/>
    <cellStyle name="Millares 2 4 3 12" xfId="12594" xr:uid="{7E632065-30EB-453D-9EFF-B01E4AD8D031}"/>
    <cellStyle name="Millares 2 4 3 2" xfId="1714" xr:uid="{DB87CCE2-A259-41EB-8E73-5D4AB8BEEDF0}"/>
    <cellStyle name="Millares 2 4 3 2 2" xfId="3638" xr:uid="{DB87CCE2-A259-41EB-8E73-5D4AB8BEEDF0}"/>
    <cellStyle name="Millares 2 4 3 2 3" xfId="5590" xr:uid="{DB87CCE2-A259-41EB-8E73-5D4AB8BEEDF0}"/>
    <cellStyle name="Millares 2 4 3 2 4" xfId="7520" xr:uid="{DB87CCE2-A259-41EB-8E73-5D4AB8BEEDF0}"/>
    <cellStyle name="Millares 2 4 3 2 5" xfId="9528" xr:uid="{DB87CCE2-A259-41EB-8E73-5D4AB8BEEDF0}"/>
    <cellStyle name="Millares 2 4 3 3" xfId="2194" xr:uid="{DB87CCE2-A259-41EB-8E73-5D4AB8BEEDF0}"/>
    <cellStyle name="Millares 2 4 3 3 2" xfId="4118" xr:uid="{DB87CCE2-A259-41EB-8E73-5D4AB8BEEDF0}"/>
    <cellStyle name="Millares 2 4 3 3 3" xfId="6070" xr:uid="{DB87CCE2-A259-41EB-8E73-5D4AB8BEEDF0}"/>
    <cellStyle name="Millares 2 4 3 3 4" xfId="8000" xr:uid="{DB87CCE2-A259-41EB-8E73-5D4AB8BEEDF0}"/>
    <cellStyle name="Millares 2 4 3 3 5" xfId="10006" xr:uid="{DB87CCE2-A259-41EB-8E73-5D4AB8BEEDF0}"/>
    <cellStyle name="Millares 2 4 3 4" xfId="2677" xr:uid="{DB87CCE2-A259-41EB-8E73-5D4AB8BEEDF0}"/>
    <cellStyle name="Millares 2 4 3 4 2" xfId="4598" xr:uid="{DB87CCE2-A259-41EB-8E73-5D4AB8BEEDF0}"/>
    <cellStyle name="Millares 2 4 3 4 3" xfId="6554" xr:uid="{DB87CCE2-A259-41EB-8E73-5D4AB8BEEDF0}"/>
    <cellStyle name="Millares 2 4 3 4 4" xfId="8480" xr:uid="{DB87CCE2-A259-41EB-8E73-5D4AB8BEEDF0}"/>
    <cellStyle name="Millares 2 4 3 4 5" xfId="10485" xr:uid="{DB87CCE2-A259-41EB-8E73-5D4AB8BEEDF0}"/>
    <cellStyle name="Millares 2 4 3 5" xfId="1235" xr:uid="{DB87CCE2-A259-41EB-8E73-5D4AB8BEEDF0}"/>
    <cellStyle name="Millares 2 4 3 6" xfId="3159" xr:uid="{DB87CCE2-A259-41EB-8E73-5D4AB8BEEDF0}"/>
    <cellStyle name="Millares 2 4 3 7" xfId="5106" xr:uid="{DB87CCE2-A259-41EB-8E73-5D4AB8BEEDF0}"/>
    <cellStyle name="Millares 2 4 3 8" xfId="7041" xr:uid="{DB87CCE2-A259-41EB-8E73-5D4AB8BEEDF0}"/>
    <cellStyle name="Millares 2 4 3 9" xfId="9053" xr:uid="{DB87CCE2-A259-41EB-8E73-5D4AB8BEEDF0}"/>
    <cellStyle name="Millares 2 4 4" xfId="11952" xr:uid="{00000000-0005-0000-0000-00004F010000}"/>
    <cellStyle name="Millares 2 5" xfId="77" xr:uid="{00000000-0005-0000-0000-000011000000}"/>
    <cellStyle name="Millares 2 5 10" xfId="4696" xr:uid="{00000000-0005-0000-0000-000011000000}"/>
    <cellStyle name="Millares 2 5 11" xfId="6642" xr:uid="{00000000-0005-0000-0000-000011000000}"/>
    <cellStyle name="Millares 2 5 12" xfId="8677" xr:uid="{00000000-0005-0000-0000-000011000000}"/>
    <cellStyle name="Millares 2 5 13" xfId="10575" xr:uid="{00000000-0005-0000-0000-000011000000}"/>
    <cellStyle name="Millares 2 5 14" xfId="11055" xr:uid="{00000000-0005-0000-0000-000011000000}"/>
    <cellStyle name="Millares 2 5 15" xfId="12196" xr:uid="{C5B91AB4-4CB8-4A15-8B97-123C65F6ED35}"/>
    <cellStyle name="Millares 2 5 2" xfId="135" xr:uid="{00000000-0005-0000-0000-000011000000}"/>
    <cellStyle name="Millares 2 5 2 10" xfId="8724" xr:uid="{00000000-0005-0000-0000-000011000000}"/>
    <cellStyle name="Millares 2 5 2 11" xfId="10627" xr:uid="{00000000-0005-0000-0000-000011000000}"/>
    <cellStyle name="Millares 2 5 2 12" xfId="11107" xr:uid="{00000000-0005-0000-0000-000011000000}"/>
    <cellStyle name="Millares 2 5 2 13" xfId="12248" xr:uid="{81F6FAB1-FB74-4529-8BBF-0ABC7D96BB84}"/>
    <cellStyle name="Millares 2 5 2 2" xfId="353" xr:uid="{00000000-0005-0000-0000-000011000000}"/>
    <cellStyle name="Millares 2 5 2 2 10" xfId="10805" xr:uid="{00000000-0005-0000-0000-000011000000}"/>
    <cellStyle name="Millares 2 5 2 2 11" xfId="11285" xr:uid="{00000000-0005-0000-0000-000011000000}"/>
    <cellStyle name="Millares 2 5 2 2 12" xfId="12426" xr:uid="{186ECEAA-9CD1-40BF-8EC2-8076CA69E030}"/>
    <cellStyle name="Millares 2 5 2 2 2" xfId="1549" xr:uid="{00000000-0005-0000-0000-000011000000}"/>
    <cellStyle name="Millares 2 5 2 2 2 2" xfId="3473" xr:uid="{00000000-0005-0000-0000-000011000000}"/>
    <cellStyle name="Millares 2 5 2 2 2 3" xfId="5425" xr:uid="{00000000-0005-0000-0000-000011000000}"/>
    <cellStyle name="Millares 2 5 2 2 2 4" xfId="7355" xr:uid="{00000000-0005-0000-0000-000011000000}"/>
    <cellStyle name="Millares 2 5 2 2 2 5" xfId="9365" xr:uid="{00000000-0005-0000-0000-000011000000}"/>
    <cellStyle name="Millares 2 5 2 2 3" xfId="2029" xr:uid="{00000000-0005-0000-0000-000011000000}"/>
    <cellStyle name="Millares 2 5 2 2 3 2" xfId="3953" xr:uid="{00000000-0005-0000-0000-000011000000}"/>
    <cellStyle name="Millares 2 5 2 2 3 3" xfId="5905" xr:uid="{00000000-0005-0000-0000-000011000000}"/>
    <cellStyle name="Millares 2 5 2 2 3 4" xfId="7835" xr:uid="{00000000-0005-0000-0000-000011000000}"/>
    <cellStyle name="Millares 2 5 2 2 3 5" xfId="9843" xr:uid="{00000000-0005-0000-0000-000011000000}"/>
    <cellStyle name="Millares 2 5 2 2 4" xfId="2511" xr:uid="{00000000-0005-0000-0000-000011000000}"/>
    <cellStyle name="Millares 2 5 2 2 4 2" xfId="4432" xr:uid="{00000000-0005-0000-0000-000011000000}"/>
    <cellStyle name="Millares 2 5 2 2 4 3" xfId="6388" xr:uid="{00000000-0005-0000-0000-000011000000}"/>
    <cellStyle name="Millares 2 5 2 2 4 4" xfId="8314" xr:uid="{00000000-0005-0000-0000-000011000000}"/>
    <cellStyle name="Millares 2 5 2 2 4 5" xfId="10320" xr:uid="{00000000-0005-0000-0000-000011000000}"/>
    <cellStyle name="Millares 2 5 2 2 5" xfId="1069" xr:uid="{00000000-0005-0000-0000-000011000000}"/>
    <cellStyle name="Millares 2 5 2 2 6" xfId="2993" xr:uid="{00000000-0005-0000-0000-000011000000}"/>
    <cellStyle name="Millares 2 5 2 2 7" xfId="4931" xr:uid="{00000000-0005-0000-0000-000011000000}"/>
    <cellStyle name="Millares 2 5 2 2 8" xfId="6872" xr:uid="{00000000-0005-0000-0000-000011000000}"/>
    <cellStyle name="Millares 2 5 2 2 9" xfId="8893" xr:uid="{00000000-0005-0000-0000-000011000000}"/>
    <cellStyle name="Millares 2 5 2 3" xfId="1371" xr:uid="{00000000-0005-0000-0000-000011000000}"/>
    <cellStyle name="Millares 2 5 2 3 2" xfId="3295" xr:uid="{00000000-0005-0000-0000-000011000000}"/>
    <cellStyle name="Millares 2 5 2 3 3" xfId="5247" xr:uid="{00000000-0005-0000-0000-000011000000}"/>
    <cellStyle name="Millares 2 5 2 3 4" xfId="7177" xr:uid="{00000000-0005-0000-0000-000011000000}"/>
    <cellStyle name="Millares 2 5 2 3 5" xfId="9187" xr:uid="{00000000-0005-0000-0000-000011000000}"/>
    <cellStyle name="Millares 2 5 2 4" xfId="1851" xr:uid="{00000000-0005-0000-0000-000011000000}"/>
    <cellStyle name="Millares 2 5 2 4 2" xfId="3775" xr:uid="{00000000-0005-0000-0000-000011000000}"/>
    <cellStyle name="Millares 2 5 2 4 3" xfId="5727" xr:uid="{00000000-0005-0000-0000-000011000000}"/>
    <cellStyle name="Millares 2 5 2 4 4" xfId="7657" xr:uid="{00000000-0005-0000-0000-000011000000}"/>
    <cellStyle name="Millares 2 5 2 4 5" xfId="9665" xr:uid="{00000000-0005-0000-0000-000011000000}"/>
    <cellStyle name="Millares 2 5 2 5" xfId="2333" xr:uid="{00000000-0005-0000-0000-000011000000}"/>
    <cellStyle name="Millares 2 5 2 5 2" xfId="4254" xr:uid="{00000000-0005-0000-0000-000011000000}"/>
    <cellStyle name="Millares 2 5 2 5 3" xfId="6210" xr:uid="{00000000-0005-0000-0000-000011000000}"/>
    <cellStyle name="Millares 2 5 2 5 4" xfId="8136" xr:uid="{00000000-0005-0000-0000-000011000000}"/>
    <cellStyle name="Millares 2 5 2 5 5" xfId="10142" xr:uid="{00000000-0005-0000-0000-000011000000}"/>
    <cellStyle name="Millares 2 5 2 6" xfId="891" xr:uid="{00000000-0005-0000-0000-000011000000}"/>
    <cellStyle name="Millares 2 5 2 7" xfId="2815" xr:uid="{00000000-0005-0000-0000-000011000000}"/>
    <cellStyle name="Millares 2 5 2 8" xfId="4748" xr:uid="{00000000-0005-0000-0000-000011000000}"/>
    <cellStyle name="Millares 2 5 2 9" xfId="6694" xr:uid="{00000000-0005-0000-0000-000011000000}"/>
    <cellStyle name="Millares 2 5 3" xfId="301" xr:uid="{00000000-0005-0000-0000-000011000000}"/>
    <cellStyle name="Millares 2 5 3 10" xfId="10753" xr:uid="{00000000-0005-0000-0000-000011000000}"/>
    <cellStyle name="Millares 2 5 3 11" xfId="11233" xr:uid="{00000000-0005-0000-0000-000011000000}"/>
    <cellStyle name="Millares 2 5 3 12" xfId="12374" xr:uid="{42680F33-4FE3-4064-B334-9B85A871BEA7}"/>
    <cellStyle name="Millares 2 5 3 2" xfId="1497" xr:uid="{00000000-0005-0000-0000-000011000000}"/>
    <cellStyle name="Millares 2 5 3 2 2" xfId="3421" xr:uid="{00000000-0005-0000-0000-000011000000}"/>
    <cellStyle name="Millares 2 5 3 2 3" xfId="5373" xr:uid="{00000000-0005-0000-0000-000011000000}"/>
    <cellStyle name="Millares 2 5 3 2 4" xfId="7303" xr:uid="{00000000-0005-0000-0000-000011000000}"/>
    <cellStyle name="Millares 2 5 3 2 5" xfId="9313" xr:uid="{00000000-0005-0000-0000-000011000000}"/>
    <cellStyle name="Millares 2 5 3 3" xfId="1977" xr:uid="{00000000-0005-0000-0000-000011000000}"/>
    <cellStyle name="Millares 2 5 3 3 2" xfId="3901" xr:uid="{00000000-0005-0000-0000-000011000000}"/>
    <cellStyle name="Millares 2 5 3 3 3" xfId="5853" xr:uid="{00000000-0005-0000-0000-000011000000}"/>
    <cellStyle name="Millares 2 5 3 3 4" xfId="7783" xr:uid="{00000000-0005-0000-0000-000011000000}"/>
    <cellStyle name="Millares 2 5 3 3 5" xfId="9791" xr:uid="{00000000-0005-0000-0000-000011000000}"/>
    <cellStyle name="Millares 2 5 3 4" xfId="2459" xr:uid="{00000000-0005-0000-0000-000011000000}"/>
    <cellStyle name="Millares 2 5 3 4 2" xfId="4380" xr:uid="{00000000-0005-0000-0000-000011000000}"/>
    <cellStyle name="Millares 2 5 3 4 3" xfId="6336" xr:uid="{00000000-0005-0000-0000-000011000000}"/>
    <cellStyle name="Millares 2 5 3 4 4" xfId="8262" xr:uid="{00000000-0005-0000-0000-000011000000}"/>
    <cellStyle name="Millares 2 5 3 4 5" xfId="10268" xr:uid="{00000000-0005-0000-0000-000011000000}"/>
    <cellStyle name="Millares 2 5 3 5" xfId="1017" xr:uid="{00000000-0005-0000-0000-000011000000}"/>
    <cellStyle name="Millares 2 5 3 6" xfId="2941" xr:uid="{00000000-0005-0000-0000-000011000000}"/>
    <cellStyle name="Millares 2 5 3 7" xfId="4879" xr:uid="{00000000-0005-0000-0000-000011000000}"/>
    <cellStyle name="Millares 2 5 3 8" xfId="6820" xr:uid="{00000000-0005-0000-0000-000011000000}"/>
    <cellStyle name="Millares 2 5 3 9" xfId="8845" xr:uid="{00000000-0005-0000-0000-000011000000}"/>
    <cellStyle name="Millares 2 5 4" xfId="721" xr:uid="{5FFD262A-CE0C-4FC9-8DE9-9BA3B04BC590}"/>
    <cellStyle name="Millares 2 5 4 10" xfId="10979" xr:uid="{5FFD262A-CE0C-4FC9-8DE9-9BA3B04BC590}"/>
    <cellStyle name="Millares 2 5 4 11" xfId="11459" xr:uid="{5FFD262A-CE0C-4FC9-8DE9-9BA3B04BC590}"/>
    <cellStyle name="Millares 2 5 4 12" xfId="12603" xr:uid="{9DFC2FCC-8104-4CA9-A575-A18567FD8033}"/>
    <cellStyle name="Millares 2 5 4 2" xfId="1723" xr:uid="{5FFD262A-CE0C-4FC9-8DE9-9BA3B04BC590}"/>
    <cellStyle name="Millares 2 5 4 2 2" xfId="3647" xr:uid="{5FFD262A-CE0C-4FC9-8DE9-9BA3B04BC590}"/>
    <cellStyle name="Millares 2 5 4 2 3" xfId="5599" xr:uid="{5FFD262A-CE0C-4FC9-8DE9-9BA3B04BC590}"/>
    <cellStyle name="Millares 2 5 4 2 4" xfId="7529" xr:uid="{5FFD262A-CE0C-4FC9-8DE9-9BA3B04BC590}"/>
    <cellStyle name="Millares 2 5 4 2 5" xfId="9537" xr:uid="{5FFD262A-CE0C-4FC9-8DE9-9BA3B04BC590}"/>
    <cellStyle name="Millares 2 5 4 3" xfId="2203" xr:uid="{5FFD262A-CE0C-4FC9-8DE9-9BA3B04BC590}"/>
    <cellStyle name="Millares 2 5 4 3 2" xfId="4127" xr:uid="{5FFD262A-CE0C-4FC9-8DE9-9BA3B04BC590}"/>
    <cellStyle name="Millares 2 5 4 3 3" xfId="6079" xr:uid="{5FFD262A-CE0C-4FC9-8DE9-9BA3B04BC590}"/>
    <cellStyle name="Millares 2 5 4 3 4" xfId="8009" xr:uid="{5FFD262A-CE0C-4FC9-8DE9-9BA3B04BC590}"/>
    <cellStyle name="Millares 2 5 4 3 5" xfId="10015" xr:uid="{5FFD262A-CE0C-4FC9-8DE9-9BA3B04BC590}"/>
    <cellStyle name="Millares 2 5 4 4" xfId="2686" xr:uid="{5FFD262A-CE0C-4FC9-8DE9-9BA3B04BC590}"/>
    <cellStyle name="Millares 2 5 4 4 2" xfId="4607" xr:uid="{5FFD262A-CE0C-4FC9-8DE9-9BA3B04BC590}"/>
    <cellStyle name="Millares 2 5 4 4 3" xfId="6563" xr:uid="{5FFD262A-CE0C-4FC9-8DE9-9BA3B04BC590}"/>
    <cellStyle name="Millares 2 5 4 4 4" xfId="8489" xr:uid="{5FFD262A-CE0C-4FC9-8DE9-9BA3B04BC590}"/>
    <cellStyle name="Millares 2 5 4 4 5" xfId="10494" xr:uid="{5FFD262A-CE0C-4FC9-8DE9-9BA3B04BC590}"/>
    <cellStyle name="Millares 2 5 4 5" xfId="1244" xr:uid="{5FFD262A-CE0C-4FC9-8DE9-9BA3B04BC590}"/>
    <cellStyle name="Millares 2 5 4 6" xfId="3168" xr:uid="{5FFD262A-CE0C-4FC9-8DE9-9BA3B04BC590}"/>
    <cellStyle name="Millares 2 5 4 7" xfId="5117" xr:uid="{5FFD262A-CE0C-4FC9-8DE9-9BA3B04BC590}"/>
    <cellStyle name="Millares 2 5 4 8" xfId="7050" xr:uid="{5FFD262A-CE0C-4FC9-8DE9-9BA3B04BC590}"/>
    <cellStyle name="Millares 2 5 4 9" xfId="9062" xr:uid="{5FFD262A-CE0C-4FC9-8DE9-9BA3B04BC590}"/>
    <cellStyle name="Millares 2 5 5" xfId="1319" xr:uid="{00000000-0005-0000-0000-000011000000}"/>
    <cellStyle name="Millares 2 5 5 2" xfId="3243" xr:uid="{00000000-0005-0000-0000-000011000000}"/>
    <cellStyle name="Millares 2 5 5 3" xfId="5195" xr:uid="{00000000-0005-0000-0000-000011000000}"/>
    <cellStyle name="Millares 2 5 5 4" xfId="7125" xr:uid="{00000000-0005-0000-0000-000011000000}"/>
    <cellStyle name="Millares 2 5 5 5" xfId="9135" xr:uid="{00000000-0005-0000-0000-000011000000}"/>
    <cellStyle name="Millares 2 5 5 6" xfId="11997" xr:uid="{00000000-0005-0000-0000-000050010000}"/>
    <cellStyle name="Millares 2 5 6" xfId="1799" xr:uid="{00000000-0005-0000-0000-000011000000}"/>
    <cellStyle name="Millares 2 5 6 2" xfId="3723" xr:uid="{00000000-0005-0000-0000-000011000000}"/>
    <cellStyle name="Millares 2 5 6 3" xfId="5675" xr:uid="{00000000-0005-0000-0000-000011000000}"/>
    <cellStyle name="Millares 2 5 6 4" xfId="7605" xr:uid="{00000000-0005-0000-0000-000011000000}"/>
    <cellStyle name="Millares 2 5 6 5" xfId="9613" xr:uid="{00000000-0005-0000-0000-000011000000}"/>
    <cellStyle name="Millares 2 5 7" xfId="2281" xr:uid="{00000000-0005-0000-0000-000011000000}"/>
    <cellStyle name="Millares 2 5 7 2" xfId="4202" xr:uid="{00000000-0005-0000-0000-000011000000}"/>
    <cellStyle name="Millares 2 5 7 3" xfId="6158" xr:uid="{00000000-0005-0000-0000-000011000000}"/>
    <cellStyle name="Millares 2 5 7 4" xfId="8084" xr:uid="{00000000-0005-0000-0000-000011000000}"/>
    <cellStyle name="Millares 2 5 7 5" xfId="10090" xr:uid="{00000000-0005-0000-0000-000011000000}"/>
    <cellStyle name="Millares 2 5 8" xfId="839" xr:uid="{00000000-0005-0000-0000-000011000000}"/>
    <cellStyle name="Millares 2 5 9" xfId="2763" xr:uid="{00000000-0005-0000-0000-000011000000}"/>
    <cellStyle name="Millares 2 6" xfId="107" xr:uid="{00000000-0005-0000-0000-000011000000}"/>
    <cellStyle name="Millares 2 6 10" xfId="8700" xr:uid="{00000000-0005-0000-0000-000011000000}"/>
    <cellStyle name="Millares 2 6 11" xfId="10599" xr:uid="{00000000-0005-0000-0000-000011000000}"/>
    <cellStyle name="Millares 2 6 12" xfId="11079" xr:uid="{00000000-0005-0000-0000-000011000000}"/>
    <cellStyle name="Millares 2 6 13" xfId="12220" xr:uid="{55C4216F-A05F-47E0-AEFE-10E762E40204}"/>
    <cellStyle name="Millares 2 6 2" xfId="325" xr:uid="{00000000-0005-0000-0000-000011000000}"/>
    <cellStyle name="Millares 2 6 2 10" xfId="10777" xr:uid="{00000000-0005-0000-0000-000011000000}"/>
    <cellStyle name="Millares 2 6 2 11" xfId="11257" xr:uid="{00000000-0005-0000-0000-000011000000}"/>
    <cellStyle name="Millares 2 6 2 12" xfId="12398" xr:uid="{06D25DD8-6826-4B08-BB91-50C764704686}"/>
    <cellStyle name="Millares 2 6 2 2" xfId="1521" xr:uid="{00000000-0005-0000-0000-000011000000}"/>
    <cellStyle name="Millares 2 6 2 2 2" xfId="3445" xr:uid="{00000000-0005-0000-0000-000011000000}"/>
    <cellStyle name="Millares 2 6 2 2 3" xfId="5397" xr:uid="{00000000-0005-0000-0000-000011000000}"/>
    <cellStyle name="Millares 2 6 2 2 4" xfId="7327" xr:uid="{00000000-0005-0000-0000-000011000000}"/>
    <cellStyle name="Millares 2 6 2 2 5" xfId="9337" xr:uid="{00000000-0005-0000-0000-000011000000}"/>
    <cellStyle name="Millares 2 6 2 3" xfId="2001" xr:uid="{00000000-0005-0000-0000-000011000000}"/>
    <cellStyle name="Millares 2 6 2 3 2" xfId="3925" xr:uid="{00000000-0005-0000-0000-000011000000}"/>
    <cellStyle name="Millares 2 6 2 3 3" xfId="5877" xr:uid="{00000000-0005-0000-0000-000011000000}"/>
    <cellStyle name="Millares 2 6 2 3 4" xfId="7807" xr:uid="{00000000-0005-0000-0000-000011000000}"/>
    <cellStyle name="Millares 2 6 2 3 5" xfId="9815" xr:uid="{00000000-0005-0000-0000-000011000000}"/>
    <cellStyle name="Millares 2 6 2 4" xfId="2483" xr:uid="{00000000-0005-0000-0000-000011000000}"/>
    <cellStyle name="Millares 2 6 2 4 2" xfId="4404" xr:uid="{00000000-0005-0000-0000-000011000000}"/>
    <cellStyle name="Millares 2 6 2 4 3" xfId="6360" xr:uid="{00000000-0005-0000-0000-000011000000}"/>
    <cellStyle name="Millares 2 6 2 4 4" xfId="8286" xr:uid="{00000000-0005-0000-0000-000011000000}"/>
    <cellStyle name="Millares 2 6 2 4 5" xfId="10292" xr:uid="{00000000-0005-0000-0000-000011000000}"/>
    <cellStyle name="Millares 2 6 2 5" xfId="1041" xr:uid="{00000000-0005-0000-0000-000011000000}"/>
    <cellStyle name="Millares 2 6 2 6" xfId="2965" xr:uid="{00000000-0005-0000-0000-000011000000}"/>
    <cellStyle name="Millares 2 6 2 7" xfId="4903" xr:uid="{00000000-0005-0000-0000-000011000000}"/>
    <cellStyle name="Millares 2 6 2 8" xfId="6844" xr:uid="{00000000-0005-0000-0000-000011000000}"/>
    <cellStyle name="Millares 2 6 2 9" xfId="8868" xr:uid="{00000000-0005-0000-0000-000011000000}"/>
    <cellStyle name="Millares 2 6 3" xfId="1343" xr:uid="{00000000-0005-0000-0000-000011000000}"/>
    <cellStyle name="Millares 2 6 3 2" xfId="3267" xr:uid="{00000000-0005-0000-0000-000011000000}"/>
    <cellStyle name="Millares 2 6 3 3" xfId="5219" xr:uid="{00000000-0005-0000-0000-000011000000}"/>
    <cellStyle name="Millares 2 6 3 4" xfId="7149" xr:uid="{00000000-0005-0000-0000-000011000000}"/>
    <cellStyle name="Millares 2 6 3 5" xfId="9159" xr:uid="{00000000-0005-0000-0000-000011000000}"/>
    <cellStyle name="Millares 2 6 3 6" xfId="11760" xr:uid="{00000000-0005-0000-0000-000051010000}"/>
    <cellStyle name="Millares 2 6 4" xfId="1823" xr:uid="{00000000-0005-0000-0000-000011000000}"/>
    <cellStyle name="Millares 2 6 4 2" xfId="3747" xr:uid="{00000000-0005-0000-0000-000011000000}"/>
    <cellStyle name="Millares 2 6 4 3" xfId="5699" xr:uid="{00000000-0005-0000-0000-000011000000}"/>
    <cellStyle name="Millares 2 6 4 4" xfId="7629" xr:uid="{00000000-0005-0000-0000-000011000000}"/>
    <cellStyle name="Millares 2 6 4 5" xfId="9637" xr:uid="{00000000-0005-0000-0000-000011000000}"/>
    <cellStyle name="Millares 2 6 5" xfId="2305" xr:uid="{00000000-0005-0000-0000-000011000000}"/>
    <cellStyle name="Millares 2 6 5 2" xfId="4226" xr:uid="{00000000-0005-0000-0000-000011000000}"/>
    <cellStyle name="Millares 2 6 5 3" xfId="6182" xr:uid="{00000000-0005-0000-0000-000011000000}"/>
    <cellStyle name="Millares 2 6 5 4" xfId="8108" xr:uid="{00000000-0005-0000-0000-000011000000}"/>
    <cellStyle name="Millares 2 6 5 5" xfId="10114" xr:uid="{00000000-0005-0000-0000-000011000000}"/>
    <cellStyle name="Millares 2 6 6" xfId="863" xr:uid="{00000000-0005-0000-0000-000011000000}"/>
    <cellStyle name="Millares 2 6 7" xfId="2787" xr:uid="{00000000-0005-0000-0000-000011000000}"/>
    <cellStyle name="Millares 2 6 8" xfId="4720" xr:uid="{00000000-0005-0000-0000-000011000000}"/>
    <cellStyle name="Millares 2 6 9" xfId="6666" xr:uid="{00000000-0005-0000-0000-000011000000}"/>
    <cellStyle name="Millares 2 7" xfId="159" xr:uid="{3F340669-2BB1-4358-A72C-756C569854ED}"/>
    <cellStyle name="Millares 2 7 10" xfId="8747" xr:uid="{3F340669-2BB1-4358-A72C-756C569854ED}"/>
    <cellStyle name="Millares 2 7 11" xfId="10651" xr:uid="{3F340669-2BB1-4358-A72C-756C569854ED}"/>
    <cellStyle name="Millares 2 7 12" xfId="11131" xr:uid="{3F340669-2BB1-4358-A72C-756C569854ED}"/>
    <cellStyle name="Millares 2 7 13" xfId="12272" xr:uid="{9AC64EEB-95B5-474F-A35C-0EFA360395D4}"/>
    <cellStyle name="Millares 2 7 2" xfId="377" xr:uid="{3F340669-2BB1-4358-A72C-756C569854ED}"/>
    <cellStyle name="Millares 2 7 2 10" xfId="10829" xr:uid="{3F340669-2BB1-4358-A72C-756C569854ED}"/>
    <cellStyle name="Millares 2 7 2 11" xfId="11309" xr:uid="{3F340669-2BB1-4358-A72C-756C569854ED}"/>
    <cellStyle name="Millares 2 7 2 12" xfId="12450" xr:uid="{DFDEDB08-236F-4D30-9BC4-F21709FBDB75}"/>
    <cellStyle name="Millares 2 7 2 2" xfId="1573" xr:uid="{3F340669-2BB1-4358-A72C-756C569854ED}"/>
    <cellStyle name="Millares 2 7 2 2 2" xfId="3497" xr:uid="{3F340669-2BB1-4358-A72C-756C569854ED}"/>
    <cellStyle name="Millares 2 7 2 2 3" xfId="5449" xr:uid="{3F340669-2BB1-4358-A72C-756C569854ED}"/>
    <cellStyle name="Millares 2 7 2 2 4" xfId="7379" xr:uid="{3F340669-2BB1-4358-A72C-756C569854ED}"/>
    <cellStyle name="Millares 2 7 2 2 5" xfId="9389" xr:uid="{3F340669-2BB1-4358-A72C-756C569854ED}"/>
    <cellStyle name="Millares 2 7 2 3" xfId="2053" xr:uid="{3F340669-2BB1-4358-A72C-756C569854ED}"/>
    <cellStyle name="Millares 2 7 2 3 2" xfId="3977" xr:uid="{3F340669-2BB1-4358-A72C-756C569854ED}"/>
    <cellStyle name="Millares 2 7 2 3 3" xfId="5929" xr:uid="{3F340669-2BB1-4358-A72C-756C569854ED}"/>
    <cellStyle name="Millares 2 7 2 3 4" xfId="7859" xr:uid="{3F340669-2BB1-4358-A72C-756C569854ED}"/>
    <cellStyle name="Millares 2 7 2 3 5" xfId="9867" xr:uid="{3F340669-2BB1-4358-A72C-756C569854ED}"/>
    <cellStyle name="Millares 2 7 2 4" xfId="2535" xr:uid="{3F340669-2BB1-4358-A72C-756C569854ED}"/>
    <cellStyle name="Millares 2 7 2 4 2" xfId="4456" xr:uid="{3F340669-2BB1-4358-A72C-756C569854ED}"/>
    <cellStyle name="Millares 2 7 2 4 3" xfId="6412" xr:uid="{3F340669-2BB1-4358-A72C-756C569854ED}"/>
    <cellStyle name="Millares 2 7 2 4 4" xfId="8338" xr:uid="{3F340669-2BB1-4358-A72C-756C569854ED}"/>
    <cellStyle name="Millares 2 7 2 4 5" xfId="10344" xr:uid="{3F340669-2BB1-4358-A72C-756C569854ED}"/>
    <cellStyle name="Millares 2 7 2 5" xfId="1093" xr:uid="{3F340669-2BB1-4358-A72C-756C569854ED}"/>
    <cellStyle name="Millares 2 7 2 6" xfId="3017" xr:uid="{3F340669-2BB1-4358-A72C-756C569854ED}"/>
    <cellStyle name="Millares 2 7 2 7" xfId="4955" xr:uid="{3F340669-2BB1-4358-A72C-756C569854ED}"/>
    <cellStyle name="Millares 2 7 2 8" xfId="6896" xr:uid="{3F340669-2BB1-4358-A72C-756C569854ED}"/>
    <cellStyle name="Millares 2 7 2 9" xfId="8916" xr:uid="{3F340669-2BB1-4358-A72C-756C569854ED}"/>
    <cellStyle name="Millares 2 7 3" xfId="1395" xr:uid="{3F340669-2BB1-4358-A72C-756C569854ED}"/>
    <cellStyle name="Millares 2 7 3 2" xfId="3319" xr:uid="{3F340669-2BB1-4358-A72C-756C569854ED}"/>
    <cellStyle name="Millares 2 7 3 3" xfId="5271" xr:uid="{3F340669-2BB1-4358-A72C-756C569854ED}"/>
    <cellStyle name="Millares 2 7 3 4" xfId="7201" xr:uid="{3F340669-2BB1-4358-A72C-756C569854ED}"/>
    <cellStyle name="Millares 2 7 3 5" xfId="9211" xr:uid="{3F340669-2BB1-4358-A72C-756C569854ED}"/>
    <cellStyle name="Millares 2 7 3 6" xfId="12067" xr:uid="{00000000-0005-0000-0000-000052010000}"/>
    <cellStyle name="Millares 2 7 4" xfId="1875" xr:uid="{3F340669-2BB1-4358-A72C-756C569854ED}"/>
    <cellStyle name="Millares 2 7 4 2" xfId="3799" xr:uid="{3F340669-2BB1-4358-A72C-756C569854ED}"/>
    <cellStyle name="Millares 2 7 4 3" xfId="5751" xr:uid="{3F340669-2BB1-4358-A72C-756C569854ED}"/>
    <cellStyle name="Millares 2 7 4 4" xfId="7681" xr:uid="{3F340669-2BB1-4358-A72C-756C569854ED}"/>
    <cellStyle name="Millares 2 7 4 5" xfId="9689" xr:uid="{3F340669-2BB1-4358-A72C-756C569854ED}"/>
    <cellStyle name="Millares 2 7 5" xfId="2357" xr:uid="{3F340669-2BB1-4358-A72C-756C569854ED}"/>
    <cellStyle name="Millares 2 7 5 2" xfId="4278" xr:uid="{3F340669-2BB1-4358-A72C-756C569854ED}"/>
    <cellStyle name="Millares 2 7 5 3" xfId="6234" xr:uid="{3F340669-2BB1-4358-A72C-756C569854ED}"/>
    <cellStyle name="Millares 2 7 5 4" xfId="8160" xr:uid="{3F340669-2BB1-4358-A72C-756C569854ED}"/>
    <cellStyle name="Millares 2 7 5 5" xfId="10166" xr:uid="{3F340669-2BB1-4358-A72C-756C569854ED}"/>
    <cellStyle name="Millares 2 7 6" xfId="915" xr:uid="{3F340669-2BB1-4358-A72C-756C569854ED}"/>
    <cellStyle name="Millares 2 7 7" xfId="2839" xr:uid="{3F340669-2BB1-4358-A72C-756C569854ED}"/>
    <cellStyle name="Millares 2 7 8" xfId="4772" xr:uid="{3F340669-2BB1-4358-A72C-756C569854ED}"/>
    <cellStyle name="Millares 2 7 9" xfId="6718" xr:uid="{3F340669-2BB1-4358-A72C-756C569854ED}"/>
    <cellStyle name="Millares 2 8" xfId="173" xr:uid="{00000000-0005-0000-0000-00000C000000}"/>
    <cellStyle name="Millares 2 9" xfId="201" xr:uid="{00000000-0005-0000-0000-000011000000}"/>
    <cellStyle name="Millares 2 9 10" xfId="8755" xr:uid="{00000000-0005-0000-0000-000011000000}"/>
    <cellStyle name="Millares 2 9 11" xfId="10660" xr:uid="{00000000-0005-0000-0000-000011000000}"/>
    <cellStyle name="Millares 2 9 12" xfId="11140" xr:uid="{00000000-0005-0000-0000-000011000000}"/>
    <cellStyle name="Millares 2 9 13" xfId="12281" xr:uid="{58D7D30C-E4AB-45BF-B189-515DFBBCE8CF}"/>
    <cellStyle name="Millares 2 9 2" xfId="386" xr:uid="{00000000-0005-0000-0000-000011000000}"/>
    <cellStyle name="Millares 2 9 2 10" xfId="10838" xr:uid="{00000000-0005-0000-0000-000011000000}"/>
    <cellStyle name="Millares 2 9 2 11" xfId="11318" xr:uid="{00000000-0005-0000-0000-000011000000}"/>
    <cellStyle name="Millares 2 9 2 12" xfId="12459" xr:uid="{10154CFB-6F91-4538-81A4-BB8246EE8BE1}"/>
    <cellStyle name="Millares 2 9 2 2" xfId="1582" xr:uid="{00000000-0005-0000-0000-000011000000}"/>
    <cellStyle name="Millares 2 9 2 2 2" xfId="3506" xr:uid="{00000000-0005-0000-0000-000011000000}"/>
    <cellStyle name="Millares 2 9 2 2 3" xfId="5458" xr:uid="{00000000-0005-0000-0000-000011000000}"/>
    <cellStyle name="Millares 2 9 2 2 4" xfId="7388" xr:uid="{00000000-0005-0000-0000-000011000000}"/>
    <cellStyle name="Millares 2 9 2 2 5" xfId="9398" xr:uid="{00000000-0005-0000-0000-000011000000}"/>
    <cellStyle name="Millares 2 9 2 3" xfId="2062" xr:uid="{00000000-0005-0000-0000-000011000000}"/>
    <cellStyle name="Millares 2 9 2 3 2" xfId="3986" xr:uid="{00000000-0005-0000-0000-000011000000}"/>
    <cellStyle name="Millares 2 9 2 3 3" xfId="5938" xr:uid="{00000000-0005-0000-0000-000011000000}"/>
    <cellStyle name="Millares 2 9 2 3 4" xfId="7868" xr:uid="{00000000-0005-0000-0000-000011000000}"/>
    <cellStyle name="Millares 2 9 2 3 5" xfId="9876" xr:uid="{00000000-0005-0000-0000-000011000000}"/>
    <cellStyle name="Millares 2 9 2 4" xfId="2544" xr:uid="{00000000-0005-0000-0000-000011000000}"/>
    <cellStyle name="Millares 2 9 2 4 2" xfId="4465" xr:uid="{00000000-0005-0000-0000-000011000000}"/>
    <cellStyle name="Millares 2 9 2 4 3" xfId="6421" xr:uid="{00000000-0005-0000-0000-000011000000}"/>
    <cellStyle name="Millares 2 9 2 4 4" xfId="8347" xr:uid="{00000000-0005-0000-0000-000011000000}"/>
    <cellStyle name="Millares 2 9 2 4 5" xfId="10353" xr:uid="{00000000-0005-0000-0000-000011000000}"/>
    <cellStyle name="Millares 2 9 2 5" xfId="1102" xr:uid="{00000000-0005-0000-0000-000011000000}"/>
    <cellStyle name="Millares 2 9 2 6" xfId="3026" xr:uid="{00000000-0005-0000-0000-000011000000}"/>
    <cellStyle name="Millares 2 9 2 7" xfId="4964" xr:uid="{00000000-0005-0000-0000-000011000000}"/>
    <cellStyle name="Millares 2 9 2 8" xfId="6905" xr:uid="{00000000-0005-0000-0000-000011000000}"/>
    <cellStyle name="Millares 2 9 2 9" xfId="8924" xr:uid="{00000000-0005-0000-0000-000011000000}"/>
    <cellStyle name="Millares 2 9 3" xfId="1404" xr:uid="{00000000-0005-0000-0000-000011000000}"/>
    <cellStyle name="Millares 2 9 3 2" xfId="3328" xr:uid="{00000000-0005-0000-0000-000011000000}"/>
    <cellStyle name="Millares 2 9 3 3" xfId="5280" xr:uid="{00000000-0005-0000-0000-000011000000}"/>
    <cellStyle name="Millares 2 9 3 4" xfId="7210" xr:uid="{00000000-0005-0000-0000-000011000000}"/>
    <cellStyle name="Millares 2 9 3 5" xfId="9220" xr:uid="{00000000-0005-0000-0000-000011000000}"/>
    <cellStyle name="Millares 2 9 4" xfId="1884" xr:uid="{00000000-0005-0000-0000-000011000000}"/>
    <cellStyle name="Millares 2 9 4 2" xfId="3808" xr:uid="{00000000-0005-0000-0000-000011000000}"/>
    <cellStyle name="Millares 2 9 4 3" xfId="5760" xr:uid="{00000000-0005-0000-0000-000011000000}"/>
    <cellStyle name="Millares 2 9 4 4" xfId="7690" xr:uid="{00000000-0005-0000-0000-000011000000}"/>
    <cellStyle name="Millares 2 9 4 5" xfId="9698" xr:uid="{00000000-0005-0000-0000-000011000000}"/>
    <cellStyle name="Millares 2 9 5" xfId="2366" xr:uid="{00000000-0005-0000-0000-000011000000}"/>
    <cellStyle name="Millares 2 9 5 2" xfId="4287" xr:uid="{00000000-0005-0000-0000-000011000000}"/>
    <cellStyle name="Millares 2 9 5 3" xfId="6243" xr:uid="{00000000-0005-0000-0000-000011000000}"/>
    <cellStyle name="Millares 2 9 5 4" xfId="8169" xr:uid="{00000000-0005-0000-0000-000011000000}"/>
    <cellStyle name="Millares 2 9 5 5" xfId="10175" xr:uid="{00000000-0005-0000-0000-000011000000}"/>
    <cellStyle name="Millares 2 9 6" xfId="924" xr:uid="{00000000-0005-0000-0000-000011000000}"/>
    <cellStyle name="Millares 2 9 7" xfId="2848" xr:uid="{00000000-0005-0000-0000-000011000000}"/>
    <cellStyle name="Millares 2 9 8" xfId="4786" xr:uid="{00000000-0005-0000-0000-000011000000}"/>
    <cellStyle name="Millares 2 9 9" xfId="6727" xr:uid="{00000000-0005-0000-0000-000011000000}"/>
    <cellStyle name="Millares 20" xfId="69" xr:uid="{84CA1892-5EA7-41BF-ACEE-11677BDD9B9C}"/>
    <cellStyle name="Millares 20 2" xfId="676" xr:uid="{00000000-0005-0000-0000-000039000000}"/>
    <cellStyle name="Millares 20 2 10" xfId="10956" xr:uid="{00000000-0005-0000-0000-000039000000}"/>
    <cellStyle name="Millares 20 2 11" xfId="11436" xr:uid="{00000000-0005-0000-0000-000039000000}"/>
    <cellStyle name="Millares 20 2 12" xfId="12580" xr:uid="{188DDB5B-D350-43AB-B19D-5A1F928D84BD}"/>
    <cellStyle name="Millares 20 2 2" xfId="1700" xr:uid="{00000000-0005-0000-0000-000039000000}"/>
    <cellStyle name="Millares 20 2 2 2" xfId="3624" xr:uid="{00000000-0005-0000-0000-000039000000}"/>
    <cellStyle name="Millares 20 2 2 3" xfId="5576" xr:uid="{00000000-0005-0000-0000-000039000000}"/>
    <cellStyle name="Millares 20 2 2 4" xfId="7506" xr:uid="{00000000-0005-0000-0000-000039000000}"/>
    <cellStyle name="Millares 20 2 2 5" xfId="9515" xr:uid="{00000000-0005-0000-0000-000039000000}"/>
    <cellStyle name="Millares 20 2 2 6" xfId="12762" xr:uid="{6C46853D-69FB-41AC-B6A3-6A534A2DC64B}"/>
    <cellStyle name="Millares 20 2 3" xfId="2180" xr:uid="{00000000-0005-0000-0000-000039000000}"/>
    <cellStyle name="Millares 20 2 3 2" xfId="4104" xr:uid="{00000000-0005-0000-0000-000039000000}"/>
    <cellStyle name="Millares 20 2 3 3" xfId="6056" xr:uid="{00000000-0005-0000-0000-000039000000}"/>
    <cellStyle name="Millares 20 2 3 4" xfId="7986" xr:uid="{00000000-0005-0000-0000-000039000000}"/>
    <cellStyle name="Millares 20 2 3 5" xfId="9993" xr:uid="{00000000-0005-0000-0000-000039000000}"/>
    <cellStyle name="Millares 20 2 4" xfId="2663" xr:uid="{00000000-0005-0000-0000-000039000000}"/>
    <cellStyle name="Millares 20 2 4 2" xfId="4584" xr:uid="{00000000-0005-0000-0000-000039000000}"/>
    <cellStyle name="Millares 20 2 4 3" xfId="6540" xr:uid="{00000000-0005-0000-0000-000039000000}"/>
    <cellStyle name="Millares 20 2 4 4" xfId="8466" xr:uid="{00000000-0005-0000-0000-000039000000}"/>
    <cellStyle name="Millares 20 2 4 5" xfId="10471" xr:uid="{00000000-0005-0000-0000-000039000000}"/>
    <cellStyle name="Millares 20 2 5" xfId="1221" xr:uid="{00000000-0005-0000-0000-000039000000}"/>
    <cellStyle name="Millares 20 2 6" xfId="3145" xr:uid="{00000000-0005-0000-0000-000039000000}"/>
    <cellStyle name="Millares 20 2 7" xfId="5091" xr:uid="{00000000-0005-0000-0000-000039000000}"/>
    <cellStyle name="Millares 20 2 8" xfId="7027" xr:uid="{00000000-0005-0000-0000-000039000000}"/>
    <cellStyle name="Millares 20 2 9" xfId="8657" xr:uid="{1921D564-2E0C-421C-AEC0-F21CC09D67E1}"/>
    <cellStyle name="Millares 20 3" xfId="8614" xr:uid="{9C8ED74D-E6F9-4F82-9B5C-768A09DEA3C6}"/>
    <cellStyle name="Millares 20 3 2" xfId="11757" xr:uid="{00000000-0005-0000-0000-000053010000}"/>
    <cellStyle name="Millares 20 4" xfId="12720" xr:uid="{9F4896A0-D1A0-4016-A79E-8E4C200966A5}"/>
    <cellStyle name="Millares 21" xfId="71" xr:uid="{00000000-0005-0000-0000-000073000000}"/>
    <cellStyle name="Millares 21 2" xfId="102" xr:uid="{00000000-0005-0000-0000-000074000000}"/>
    <cellStyle name="Millares 21 2 2" xfId="4775" xr:uid="{FC47CED4-C6A8-47F9-AB83-6158AA562622}"/>
    <cellStyle name="Millares 21 2 2 2" xfId="12763" xr:uid="{611DDE7C-6838-4536-9158-D0B659ED18D9}"/>
    <cellStyle name="Millares 21 2 3" xfId="8557" xr:uid="{FC47CED4-C6A8-47F9-AB83-6158AA562622}"/>
    <cellStyle name="Millares 21 2 4" xfId="8658" xr:uid="{FC47CED4-C6A8-47F9-AB83-6158AA562622}"/>
    <cellStyle name="Millares 21 3" xfId="791" xr:uid="{B5DEADCE-5FB1-48A7-B199-96374A0598DD}"/>
    <cellStyle name="Millares 21 3 10" xfId="11018" xr:uid="{B5DEADCE-5FB1-48A7-B199-96374A0598DD}"/>
    <cellStyle name="Millares 21 3 11" xfId="11498" xr:uid="{B5DEADCE-5FB1-48A7-B199-96374A0598DD}"/>
    <cellStyle name="Millares 21 3 12" xfId="12642" xr:uid="{7A7A02C1-321B-443A-8609-6C7186919A60}"/>
    <cellStyle name="Millares 21 3 2" xfId="1762" xr:uid="{B5DEADCE-5FB1-48A7-B199-96374A0598DD}"/>
    <cellStyle name="Millares 21 3 2 2" xfId="3686" xr:uid="{B5DEADCE-5FB1-48A7-B199-96374A0598DD}"/>
    <cellStyle name="Millares 21 3 2 3" xfId="5638" xr:uid="{B5DEADCE-5FB1-48A7-B199-96374A0598DD}"/>
    <cellStyle name="Millares 21 3 2 4" xfId="7568" xr:uid="{B5DEADCE-5FB1-48A7-B199-96374A0598DD}"/>
    <cellStyle name="Millares 21 3 2 5" xfId="9576" xr:uid="{B5DEADCE-5FB1-48A7-B199-96374A0598DD}"/>
    <cellStyle name="Millares 21 3 3" xfId="2242" xr:uid="{B5DEADCE-5FB1-48A7-B199-96374A0598DD}"/>
    <cellStyle name="Millares 21 3 3 2" xfId="4166" xr:uid="{B5DEADCE-5FB1-48A7-B199-96374A0598DD}"/>
    <cellStyle name="Millares 21 3 3 3" xfId="6118" xr:uid="{B5DEADCE-5FB1-48A7-B199-96374A0598DD}"/>
    <cellStyle name="Millares 21 3 3 4" xfId="8048" xr:uid="{B5DEADCE-5FB1-48A7-B199-96374A0598DD}"/>
    <cellStyle name="Millares 21 3 3 5" xfId="10054" xr:uid="{B5DEADCE-5FB1-48A7-B199-96374A0598DD}"/>
    <cellStyle name="Millares 21 3 4" xfId="2725" xr:uid="{B5DEADCE-5FB1-48A7-B199-96374A0598DD}"/>
    <cellStyle name="Millares 21 3 4 2" xfId="4646" xr:uid="{B5DEADCE-5FB1-48A7-B199-96374A0598DD}"/>
    <cellStyle name="Millares 21 3 4 3" xfId="6602" xr:uid="{B5DEADCE-5FB1-48A7-B199-96374A0598DD}"/>
    <cellStyle name="Millares 21 3 4 4" xfId="8528" xr:uid="{B5DEADCE-5FB1-48A7-B199-96374A0598DD}"/>
    <cellStyle name="Millares 21 3 4 5" xfId="10533" xr:uid="{B5DEADCE-5FB1-48A7-B199-96374A0598DD}"/>
    <cellStyle name="Millares 21 3 5" xfId="1283" xr:uid="{B5DEADCE-5FB1-48A7-B199-96374A0598DD}"/>
    <cellStyle name="Millares 21 3 6" xfId="3207" xr:uid="{B5DEADCE-5FB1-48A7-B199-96374A0598DD}"/>
    <cellStyle name="Millares 21 3 7" xfId="5158" xr:uid="{B5DEADCE-5FB1-48A7-B199-96374A0598DD}"/>
    <cellStyle name="Millares 21 3 8" xfId="7089" xr:uid="{B5DEADCE-5FB1-48A7-B199-96374A0598DD}"/>
    <cellStyle name="Millares 21 3 9" xfId="9101" xr:uid="{B5DEADCE-5FB1-48A7-B199-96374A0598DD}"/>
    <cellStyle name="Millares 21 4" xfId="8615" xr:uid="{B5DEADCE-5FB1-48A7-B199-96374A0598DD}"/>
    <cellStyle name="Millares 21 4 2" xfId="12721" xr:uid="{43561A93-6FB7-44AC-919A-66A319C7D316}"/>
    <cellStyle name="Millares 212" xfId="500" xr:uid="{00000000-0005-0000-0000-000021000000}"/>
    <cellStyle name="Millares 212 10" xfId="6979" xr:uid="{00000000-0005-0000-0000-000021000000}"/>
    <cellStyle name="Millares 212 11" xfId="8997" xr:uid="{00000000-0005-0000-0000-000021000000}"/>
    <cellStyle name="Millares 212 12" xfId="10910" xr:uid="{00000000-0005-0000-0000-000021000000}"/>
    <cellStyle name="Millares 212 13" xfId="11390" xr:uid="{00000000-0005-0000-0000-000021000000}"/>
    <cellStyle name="Millares 212 14" xfId="12533" xr:uid="{5D966857-34B8-4A4A-8898-697E13802AC4}"/>
    <cellStyle name="Millares 212 2" xfId="588" xr:uid="{00000000-0005-0000-0000-000022000000}"/>
    <cellStyle name="Millares 212 2 10" xfId="10924" xr:uid="{00000000-0005-0000-0000-000022000000}"/>
    <cellStyle name="Millares 212 2 11" xfId="11404" xr:uid="{00000000-0005-0000-0000-000022000000}"/>
    <cellStyle name="Millares 212 2 12" xfId="12547" xr:uid="{C4624E0C-2194-4B0F-A1F8-7349CCB12A13}"/>
    <cellStyle name="Millares 212 2 2" xfId="1668" xr:uid="{00000000-0005-0000-0000-000022000000}"/>
    <cellStyle name="Millares 212 2 2 2" xfId="3592" xr:uid="{00000000-0005-0000-0000-000022000000}"/>
    <cellStyle name="Millares 212 2 2 3" xfId="5544" xr:uid="{00000000-0005-0000-0000-000022000000}"/>
    <cellStyle name="Millares 212 2 2 4" xfId="7474" xr:uid="{00000000-0005-0000-0000-000022000000}"/>
    <cellStyle name="Millares 212 2 2 5" xfId="9484" xr:uid="{00000000-0005-0000-0000-000022000000}"/>
    <cellStyle name="Millares 212 2 3" xfId="2148" xr:uid="{00000000-0005-0000-0000-000022000000}"/>
    <cellStyle name="Millares 212 2 3 2" xfId="4072" xr:uid="{00000000-0005-0000-0000-000022000000}"/>
    <cellStyle name="Millares 212 2 3 3" xfId="6024" xr:uid="{00000000-0005-0000-0000-000022000000}"/>
    <cellStyle name="Millares 212 2 3 4" xfId="7954" xr:uid="{00000000-0005-0000-0000-000022000000}"/>
    <cellStyle name="Millares 212 2 3 5" xfId="9962" xr:uid="{00000000-0005-0000-0000-000022000000}"/>
    <cellStyle name="Millares 212 2 4" xfId="2631" xr:uid="{00000000-0005-0000-0000-000022000000}"/>
    <cellStyle name="Millares 212 2 4 2" xfId="4552" xr:uid="{00000000-0005-0000-0000-000022000000}"/>
    <cellStyle name="Millares 212 2 4 3" xfId="6508" xr:uid="{00000000-0005-0000-0000-000022000000}"/>
    <cellStyle name="Millares 212 2 4 4" xfId="8434" xr:uid="{00000000-0005-0000-0000-000022000000}"/>
    <cellStyle name="Millares 212 2 4 5" xfId="10440" xr:uid="{00000000-0005-0000-0000-000022000000}"/>
    <cellStyle name="Millares 212 2 5" xfId="1189" xr:uid="{00000000-0005-0000-0000-000022000000}"/>
    <cellStyle name="Millares 212 2 6" xfId="3113" xr:uid="{00000000-0005-0000-0000-000022000000}"/>
    <cellStyle name="Millares 212 2 7" xfId="5056" xr:uid="{00000000-0005-0000-0000-000022000000}"/>
    <cellStyle name="Millares 212 2 8" xfId="6994" xr:uid="{00000000-0005-0000-0000-000022000000}"/>
    <cellStyle name="Millares 212 2 9" xfId="9011" xr:uid="{00000000-0005-0000-0000-000022000000}"/>
    <cellStyle name="Millares 212 3" xfId="724" xr:uid="{CE484482-18D8-4C05-B017-311B14435C4C}"/>
    <cellStyle name="Millares 212 3 10" xfId="10981" xr:uid="{CE484482-18D8-4C05-B017-311B14435C4C}"/>
    <cellStyle name="Millares 212 3 11" xfId="11461" xr:uid="{CE484482-18D8-4C05-B017-311B14435C4C}"/>
    <cellStyle name="Millares 212 3 12" xfId="12605" xr:uid="{C9B659E5-D196-4745-B092-58D05B0B019F}"/>
    <cellStyle name="Millares 212 3 2" xfId="1725" xr:uid="{CE484482-18D8-4C05-B017-311B14435C4C}"/>
    <cellStyle name="Millares 212 3 2 2" xfId="3649" xr:uid="{CE484482-18D8-4C05-B017-311B14435C4C}"/>
    <cellStyle name="Millares 212 3 2 3" xfId="5601" xr:uid="{CE484482-18D8-4C05-B017-311B14435C4C}"/>
    <cellStyle name="Millares 212 3 2 4" xfId="7531" xr:uid="{CE484482-18D8-4C05-B017-311B14435C4C}"/>
    <cellStyle name="Millares 212 3 2 5" xfId="9539" xr:uid="{CE484482-18D8-4C05-B017-311B14435C4C}"/>
    <cellStyle name="Millares 212 3 3" xfId="2205" xr:uid="{CE484482-18D8-4C05-B017-311B14435C4C}"/>
    <cellStyle name="Millares 212 3 3 2" xfId="4129" xr:uid="{CE484482-18D8-4C05-B017-311B14435C4C}"/>
    <cellStyle name="Millares 212 3 3 3" xfId="6081" xr:uid="{CE484482-18D8-4C05-B017-311B14435C4C}"/>
    <cellStyle name="Millares 212 3 3 4" xfId="8011" xr:uid="{CE484482-18D8-4C05-B017-311B14435C4C}"/>
    <cellStyle name="Millares 212 3 3 5" xfId="10017" xr:uid="{CE484482-18D8-4C05-B017-311B14435C4C}"/>
    <cellStyle name="Millares 212 3 4" xfId="2688" xr:uid="{CE484482-18D8-4C05-B017-311B14435C4C}"/>
    <cellStyle name="Millares 212 3 4 2" xfId="4609" xr:uid="{CE484482-18D8-4C05-B017-311B14435C4C}"/>
    <cellStyle name="Millares 212 3 4 3" xfId="6565" xr:uid="{CE484482-18D8-4C05-B017-311B14435C4C}"/>
    <cellStyle name="Millares 212 3 4 4" xfId="8491" xr:uid="{CE484482-18D8-4C05-B017-311B14435C4C}"/>
    <cellStyle name="Millares 212 3 4 5" xfId="10496" xr:uid="{CE484482-18D8-4C05-B017-311B14435C4C}"/>
    <cellStyle name="Millares 212 3 5" xfId="1246" xr:uid="{CE484482-18D8-4C05-B017-311B14435C4C}"/>
    <cellStyle name="Millares 212 3 6" xfId="3170" xr:uid="{CE484482-18D8-4C05-B017-311B14435C4C}"/>
    <cellStyle name="Millares 212 3 7" xfId="5119" xr:uid="{CE484482-18D8-4C05-B017-311B14435C4C}"/>
    <cellStyle name="Millares 212 3 8" xfId="7052" xr:uid="{CE484482-18D8-4C05-B017-311B14435C4C}"/>
    <cellStyle name="Millares 212 3 9" xfId="9064" xr:uid="{CE484482-18D8-4C05-B017-311B14435C4C}"/>
    <cellStyle name="Millares 212 4" xfId="1654" xr:uid="{00000000-0005-0000-0000-000021000000}"/>
    <cellStyle name="Millares 212 4 2" xfId="3578" xr:uid="{00000000-0005-0000-0000-000021000000}"/>
    <cellStyle name="Millares 212 4 3" xfId="5530" xr:uid="{00000000-0005-0000-0000-000021000000}"/>
    <cellStyle name="Millares 212 4 4" xfId="7460" xr:uid="{00000000-0005-0000-0000-000021000000}"/>
    <cellStyle name="Millares 212 4 5" xfId="9470" xr:uid="{00000000-0005-0000-0000-000021000000}"/>
    <cellStyle name="Millares 212 5" xfId="2134" xr:uid="{00000000-0005-0000-0000-000021000000}"/>
    <cellStyle name="Millares 212 5 2" xfId="4058" xr:uid="{00000000-0005-0000-0000-000021000000}"/>
    <cellStyle name="Millares 212 5 3" xfId="6010" xr:uid="{00000000-0005-0000-0000-000021000000}"/>
    <cellStyle name="Millares 212 5 4" xfId="7940" xr:uid="{00000000-0005-0000-0000-000021000000}"/>
    <cellStyle name="Millares 212 5 5" xfId="9948" xr:uid="{00000000-0005-0000-0000-000021000000}"/>
    <cellStyle name="Millares 212 6" xfId="2617" xr:uid="{00000000-0005-0000-0000-000021000000}"/>
    <cellStyle name="Millares 212 6 2" xfId="4538" xr:uid="{00000000-0005-0000-0000-000021000000}"/>
    <cellStyle name="Millares 212 6 3" xfId="6494" xr:uid="{00000000-0005-0000-0000-000021000000}"/>
    <cellStyle name="Millares 212 6 4" xfId="8420" xr:uid="{00000000-0005-0000-0000-000021000000}"/>
    <cellStyle name="Millares 212 6 5" xfId="10426" xr:uid="{00000000-0005-0000-0000-000021000000}"/>
    <cellStyle name="Millares 212 7" xfId="1175" xr:uid="{00000000-0005-0000-0000-000021000000}"/>
    <cellStyle name="Millares 212 8" xfId="3099" xr:uid="{00000000-0005-0000-0000-000021000000}"/>
    <cellStyle name="Millares 212 9" xfId="5040" xr:uid="{00000000-0005-0000-0000-000021000000}"/>
    <cellStyle name="Millares 22" xfId="76" xr:uid="{00000000-0005-0000-0000-00007B000000}"/>
    <cellStyle name="Millares 22 10" xfId="4695" xr:uid="{00000000-0005-0000-0000-00007B000000}"/>
    <cellStyle name="Millares 22 11" xfId="6641" xr:uid="{00000000-0005-0000-0000-00007B000000}"/>
    <cellStyle name="Millares 22 12" xfId="8616" xr:uid="{11F58D7B-D1E3-4701-A66C-A3DC8451C825}"/>
    <cellStyle name="Millares 22 13" xfId="10574" xr:uid="{00000000-0005-0000-0000-00007B000000}"/>
    <cellStyle name="Millares 22 14" xfId="11054" xr:uid="{00000000-0005-0000-0000-00007B000000}"/>
    <cellStyle name="Millares 22 15" xfId="12195" xr:uid="{BEA1B761-A762-4569-AAB2-90034AEF720E}"/>
    <cellStyle name="Millares 22 2" xfId="134" xr:uid="{00000000-0005-0000-0000-00007B000000}"/>
    <cellStyle name="Millares 22 2 10" xfId="8659" xr:uid="{2A71000C-C650-40C1-B133-B7485FDF4686}"/>
    <cellStyle name="Millares 22 2 11" xfId="10626" xr:uid="{00000000-0005-0000-0000-00007B000000}"/>
    <cellStyle name="Millares 22 2 12" xfId="11106" xr:uid="{00000000-0005-0000-0000-00007B000000}"/>
    <cellStyle name="Millares 22 2 13" xfId="12247" xr:uid="{A4DD185D-B7CE-48A6-A9E2-5439B8401A88}"/>
    <cellStyle name="Millares 22 2 2" xfId="352" xr:uid="{00000000-0005-0000-0000-00007B000000}"/>
    <cellStyle name="Millares 22 2 2 10" xfId="10804" xr:uid="{00000000-0005-0000-0000-00007B000000}"/>
    <cellStyle name="Millares 22 2 2 11" xfId="11284" xr:uid="{00000000-0005-0000-0000-00007B000000}"/>
    <cellStyle name="Millares 22 2 2 12" xfId="12425" xr:uid="{57B890A7-68DB-43F0-A3F7-FDB9AEC760D2}"/>
    <cellStyle name="Millares 22 2 2 2" xfId="1548" xr:uid="{00000000-0005-0000-0000-00007B000000}"/>
    <cellStyle name="Millares 22 2 2 2 2" xfId="3472" xr:uid="{00000000-0005-0000-0000-00007B000000}"/>
    <cellStyle name="Millares 22 2 2 2 3" xfId="5424" xr:uid="{00000000-0005-0000-0000-00007B000000}"/>
    <cellStyle name="Millares 22 2 2 2 4" xfId="7354" xr:uid="{00000000-0005-0000-0000-00007B000000}"/>
    <cellStyle name="Millares 22 2 2 2 5" xfId="9364" xr:uid="{00000000-0005-0000-0000-00007B000000}"/>
    <cellStyle name="Millares 22 2 2 3" xfId="2028" xr:uid="{00000000-0005-0000-0000-00007B000000}"/>
    <cellStyle name="Millares 22 2 2 3 2" xfId="3952" xr:uid="{00000000-0005-0000-0000-00007B000000}"/>
    <cellStyle name="Millares 22 2 2 3 3" xfId="5904" xr:uid="{00000000-0005-0000-0000-00007B000000}"/>
    <cellStyle name="Millares 22 2 2 3 4" xfId="7834" xr:uid="{00000000-0005-0000-0000-00007B000000}"/>
    <cellStyle name="Millares 22 2 2 3 5" xfId="9842" xr:uid="{00000000-0005-0000-0000-00007B000000}"/>
    <cellStyle name="Millares 22 2 2 4" xfId="2510" xr:uid="{00000000-0005-0000-0000-00007B000000}"/>
    <cellStyle name="Millares 22 2 2 4 2" xfId="4431" xr:uid="{00000000-0005-0000-0000-00007B000000}"/>
    <cellStyle name="Millares 22 2 2 4 3" xfId="6387" xr:uid="{00000000-0005-0000-0000-00007B000000}"/>
    <cellStyle name="Millares 22 2 2 4 4" xfId="8313" xr:uid="{00000000-0005-0000-0000-00007B000000}"/>
    <cellStyle name="Millares 22 2 2 4 5" xfId="10319" xr:uid="{00000000-0005-0000-0000-00007B000000}"/>
    <cellStyle name="Millares 22 2 2 5" xfId="1068" xr:uid="{00000000-0005-0000-0000-00007B000000}"/>
    <cellStyle name="Millares 22 2 2 6" xfId="2992" xr:uid="{00000000-0005-0000-0000-00007B000000}"/>
    <cellStyle name="Millares 22 2 2 7" xfId="4930" xr:uid="{00000000-0005-0000-0000-00007B000000}"/>
    <cellStyle name="Millares 22 2 2 8" xfId="6871" xr:uid="{00000000-0005-0000-0000-00007B000000}"/>
    <cellStyle name="Millares 22 2 2 9" xfId="8892" xr:uid="{00000000-0005-0000-0000-00007B000000}"/>
    <cellStyle name="Millares 22 2 3" xfId="1370" xr:uid="{00000000-0005-0000-0000-00007B000000}"/>
    <cellStyle name="Millares 22 2 3 2" xfId="3294" xr:uid="{00000000-0005-0000-0000-00007B000000}"/>
    <cellStyle name="Millares 22 2 3 3" xfId="5246" xr:uid="{00000000-0005-0000-0000-00007B000000}"/>
    <cellStyle name="Millares 22 2 3 4" xfId="7176" xr:uid="{00000000-0005-0000-0000-00007B000000}"/>
    <cellStyle name="Millares 22 2 3 5" xfId="9186" xr:uid="{00000000-0005-0000-0000-00007B000000}"/>
    <cellStyle name="Millares 22 2 3 6" xfId="12764" xr:uid="{6BB1423E-BBC5-4502-BE75-AEA13BB26026}"/>
    <cellStyle name="Millares 22 2 4" xfId="1850" xr:uid="{00000000-0005-0000-0000-00007B000000}"/>
    <cellStyle name="Millares 22 2 4 2" xfId="3774" xr:uid="{00000000-0005-0000-0000-00007B000000}"/>
    <cellStyle name="Millares 22 2 4 3" xfId="5726" xr:uid="{00000000-0005-0000-0000-00007B000000}"/>
    <cellStyle name="Millares 22 2 4 4" xfId="7656" xr:uid="{00000000-0005-0000-0000-00007B000000}"/>
    <cellStyle name="Millares 22 2 4 5" xfId="9664" xr:uid="{00000000-0005-0000-0000-00007B000000}"/>
    <cellStyle name="Millares 22 2 5" xfId="2332" xr:uid="{00000000-0005-0000-0000-00007B000000}"/>
    <cellStyle name="Millares 22 2 5 2" xfId="4253" xr:uid="{00000000-0005-0000-0000-00007B000000}"/>
    <cellStyle name="Millares 22 2 5 3" xfId="6209" xr:uid="{00000000-0005-0000-0000-00007B000000}"/>
    <cellStyle name="Millares 22 2 5 4" xfId="8135" xr:uid="{00000000-0005-0000-0000-00007B000000}"/>
    <cellStyle name="Millares 22 2 5 5" xfId="10141" xr:uid="{00000000-0005-0000-0000-00007B000000}"/>
    <cellStyle name="Millares 22 2 6" xfId="890" xr:uid="{00000000-0005-0000-0000-00007B000000}"/>
    <cellStyle name="Millares 22 2 7" xfId="2814" xr:uid="{00000000-0005-0000-0000-00007B000000}"/>
    <cellStyle name="Millares 22 2 8" xfId="4747" xr:uid="{00000000-0005-0000-0000-00007B000000}"/>
    <cellStyle name="Millares 22 2 9" xfId="6693" xr:uid="{00000000-0005-0000-0000-00007B000000}"/>
    <cellStyle name="Millares 22 3" xfId="300" xr:uid="{00000000-0005-0000-0000-00007B000000}"/>
    <cellStyle name="Millares 22 3 10" xfId="10752" xr:uid="{00000000-0005-0000-0000-00007B000000}"/>
    <cellStyle name="Millares 22 3 11" xfId="11232" xr:uid="{00000000-0005-0000-0000-00007B000000}"/>
    <cellStyle name="Millares 22 3 12" xfId="12373" xr:uid="{C3D6C16F-D60A-4F95-8D6D-7DA735DA560C}"/>
    <cellStyle name="Millares 22 3 2" xfId="1496" xr:uid="{00000000-0005-0000-0000-00007B000000}"/>
    <cellStyle name="Millares 22 3 2 2" xfId="3420" xr:uid="{00000000-0005-0000-0000-00007B000000}"/>
    <cellStyle name="Millares 22 3 2 3" xfId="5372" xr:uid="{00000000-0005-0000-0000-00007B000000}"/>
    <cellStyle name="Millares 22 3 2 4" xfId="7302" xr:uid="{00000000-0005-0000-0000-00007B000000}"/>
    <cellStyle name="Millares 22 3 2 5" xfId="9312" xr:uid="{00000000-0005-0000-0000-00007B000000}"/>
    <cellStyle name="Millares 22 3 3" xfId="1976" xr:uid="{00000000-0005-0000-0000-00007B000000}"/>
    <cellStyle name="Millares 22 3 3 2" xfId="3900" xr:uid="{00000000-0005-0000-0000-00007B000000}"/>
    <cellStyle name="Millares 22 3 3 3" xfId="5852" xr:uid="{00000000-0005-0000-0000-00007B000000}"/>
    <cellStyle name="Millares 22 3 3 4" xfId="7782" xr:uid="{00000000-0005-0000-0000-00007B000000}"/>
    <cellStyle name="Millares 22 3 3 5" xfId="9790" xr:uid="{00000000-0005-0000-0000-00007B000000}"/>
    <cellStyle name="Millares 22 3 4" xfId="2458" xr:uid="{00000000-0005-0000-0000-00007B000000}"/>
    <cellStyle name="Millares 22 3 4 2" xfId="4379" xr:uid="{00000000-0005-0000-0000-00007B000000}"/>
    <cellStyle name="Millares 22 3 4 3" xfId="6335" xr:uid="{00000000-0005-0000-0000-00007B000000}"/>
    <cellStyle name="Millares 22 3 4 4" xfId="8261" xr:uid="{00000000-0005-0000-0000-00007B000000}"/>
    <cellStyle name="Millares 22 3 4 5" xfId="10267" xr:uid="{00000000-0005-0000-0000-00007B000000}"/>
    <cellStyle name="Millares 22 3 5" xfId="1016" xr:uid="{00000000-0005-0000-0000-00007B000000}"/>
    <cellStyle name="Millares 22 3 6" xfId="2940" xr:uid="{00000000-0005-0000-0000-00007B000000}"/>
    <cellStyle name="Millares 22 3 7" xfId="4878" xr:uid="{00000000-0005-0000-0000-00007B000000}"/>
    <cellStyle name="Millares 22 3 8" xfId="6819" xr:uid="{00000000-0005-0000-0000-00007B000000}"/>
    <cellStyle name="Millares 22 3 9" xfId="8844" xr:uid="{00000000-0005-0000-0000-00007B000000}"/>
    <cellStyle name="Millares 22 4" xfId="792" xr:uid="{11F58D7B-D1E3-4701-A66C-A3DC8451C825}"/>
    <cellStyle name="Millares 22 4 10" xfId="11019" xr:uid="{11F58D7B-D1E3-4701-A66C-A3DC8451C825}"/>
    <cellStyle name="Millares 22 4 11" xfId="11499" xr:uid="{11F58D7B-D1E3-4701-A66C-A3DC8451C825}"/>
    <cellStyle name="Millares 22 4 12" xfId="12643" xr:uid="{37596F2E-6FAE-41BE-BF72-07D84722E2B7}"/>
    <cellStyle name="Millares 22 4 2" xfId="1763" xr:uid="{11F58D7B-D1E3-4701-A66C-A3DC8451C825}"/>
    <cellStyle name="Millares 22 4 2 2" xfId="3687" xr:uid="{11F58D7B-D1E3-4701-A66C-A3DC8451C825}"/>
    <cellStyle name="Millares 22 4 2 3" xfId="5639" xr:uid="{11F58D7B-D1E3-4701-A66C-A3DC8451C825}"/>
    <cellStyle name="Millares 22 4 2 4" xfId="7569" xr:uid="{11F58D7B-D1E3-4701-A66C-A3DC8451C825}"/>
    <cellStyle name="Millares 22 4 2 5" xfId="9577" xr:uid="{11F58D7B-D1E3-4701-A66C-A3DC8451C825}"/>
    <cellStyle name="Millares 22 4 3" xfId="2243" xr:uid="{11F58D7B-D1E3-4701-A66C-A3DC8451C825}"/>
    <cellStyle name="Millares 22 4 3 2" xfId="4167" xr:uid="{11F58D7B-D1E3-4701-A66C-A3DC8451C825}"/>
    <cellStyle name="Millares 22 4 3 3" xfId="6119" xr:uid="{11F58D7B-D1E3-4701-A66C-A3DC8451C825}"/>
    <cellStyle name="Millares 22 4 3 4" xfId="8049" xr:uid="{11F58D7B-D1E3-4701-A66C-A3DC8451C825}"/>
    <cellStyle name="Millares 22 4 3 5" xfId="10055" xr:uid="{11F58D7B-D1E3-4701-A66C-A3DC8451C825}"/>
    <cellStyle name="Millares 22 4 4" xfId="2726" xr:uid="{11F58D7B-D1E3-4701-A66C-A3DC8451C825}"/>
    <cellStyle name="Millares 22 4 4 2" xfId="4647" xr:uid="{11F58D7B-D1E3-4701-A66C-A3DC8451C825}"/>
    <cellStyle name="Millares 22 4 4 3" xfId="6603" xr:uid="{11F58D7B-D1E3-4701-A66C-A3DC8451C825}"/>
    <cellStyle name="Millares 22 4 4 4" xfId="8529" xr:uid="{11F58D7B-D1E3-4701-A66C-A3DC8451C825}"/>
    <cellStyle name="Millares 22 4 4 5" xfId="10534" xr:uid="{11F58D7B-D1E3-4701-A66C-A3DC8451C825}"/>
    <cellStyle name="Millares 22 4 5" xfId="1284" xr:uid="{11F58D7B-D1E3-4701-A66C-A3DC8451C825}"/>
    <cellStyle name="Millares 22 4 6" xfId="3208" xr:uid="{11F58D7B-D1E3-4701-A66C-A3DC8451C825}"/>
    <cellStyle name="Millares 22 4 7" xfId="5159" xr:uid="{11F58D7B-D1E3-4701-A66C-A3DC8451C825}"/>
    <cellStyle name="Millares 22 4 8" xfId="7090" xr:uid="{11F58D7B-D1E3-4701-A66C-A3DC8451C825}"/>
    <cellStyle name="Millares 22 4 9" xfId="9102" xr:uid="{11F58D7B-D1E3-4701-A66C-A3DC8451C825}"/>
    <cellStyle name="Millares 22 5" xfId="1318" xr:uid="{00000000-0005-0000-0000-00007B000000}"/>
    <cellStyle name="Millares 22 5 2" xfId="3242" xr:uid="{00000000-0005-0000-0000-00007B000000}"/>
    <cellStyle name="Millares 22 5 3" xfId="5194" xr:uid="{00000000-0005-0000-0000-00007B000000}"/>
    <cellStyle name="Millares 22 5 4" xfId="7124" xr:uid="{00000000-0005-0000-0000-00007B000000}"/>
    <cellStyle name="Millares 22 5 5" xfId="9134" xr:uid="{00000000-0005-0000-0000-00007B000000}"/>
    <cellStyle name="Millares 22 5 6" xfId="12062" xr:uid="{00000000-0005-0000-0000-000055010000}"/>
    <cellStyle name="Millares 22 6" xfId="1798" xr:uid="{00000000-0005-0000-0000-00007B000000}"/>
    <cellStyle name="Millares 22 6 2" xfId="3722" xr:uid="{00000000-0005-0000-0000-00007B000000}"/>
    <cellStyle name="Millares 22 6 3" xfId="5674" xr:uid="{00000000-0005-0000-0000-00007B000000}"/>
    <cellStyle name="Millares 22 6 4" xfId="7604" xr:uid="{00000000-0005-0000-0000-00007B000000}"/>
    <cellStyle name="Millares 22 6 5" xfId="9612" xr:uid="{00000000-0005-0000-0000-00007B000000}"/>
    <cellStyle name="Millares 22 6 6" xfId="12722" xr:uid="{E6166B8C-D902-4013-BD6E-8F9A0B02AB5E}"/>
    <cellStyle name="Millares 22 7" xfId="2280" xr:uid="{00000000-0005-0000-0000-00007B000000}"/>
    <cellStyle name="Millares 22 7 2" xfId="4201" xr:uid="{00000000-0005-0000-0000-00007B000000}"/>
    <cellStyle name="Millares 22 7 3" xfId="6157" xr:uid="{00000000-0005-0000-0000-00007B000000}"/>
    <cellStyle name="Millares 22 7 4" xfId="8083" xr:uid="{00000000-0005-0000-0000-00007B000000}"/>
    <cellStyle name="Millares 22 7 5" xfId="10089" xr:uid="{00000000-0005-0000-0000-00007B000000}"/>
    <cellStyle name="Millares 22 8" xfId="838" xr:uid="{00000000-0005-0000-0000-00007B000000}"/>
    <cellStyle name="Millares 22 9" xfId="2762" xr:uid="{00000000-0005-0000-0000-00007B000000}"/>
    <cellStyle name="Millares 23" xfId="106" xr:uid="{00000000-0005-0000-0000-000097000000}"/>
    <cellStyle name="Millares 23 10" xfId="6665" xr:uid="{00000000-0005-0000-0000-000097000000}"/>
    <cellStyle name="Millares 23 11" xfId="8617" xr:uid="{909087A5-228F-4611-9D75-68E145F16100}"/>
    <cellStyle name="Millares 23 12" xfId="10598" xr:uid="{00000000-0005-0000-0000-000097000000}"/>
    <cellStyle name="Millares 23 13" xfId="11078" xr:uid="{00000000-0005-0000-0000-000097000000}"/>
    <cellStyle name="Millares 23 14" xfId="12219" xr:uid="{C4E6E276-83EE-470C-88CC-EBC8FB066D17}"/>
    <cellStyle name="Millares 23 2" xfId="324" xr:uid="{00000000-0005-0000-0000-000097000000}"/>
    <cellStyle name="Millares 23 2 10" xfId="10776" xr:uid="{00000000-0005-0000-0000-000097000000}"/>
    <cellStyle name="Millares 23 2 11" xfId="11256" xr:uid="{00000000-0005-0000-0000-000097000000}"/>
    <cellStyle name="Millares 23 2 12" xfId="12397" xr:uid="{FFDA8441-DF5F-4E92-BAAA-821F5C2C3494}"/>
    <cellStyle name="Millares 23 2 2" xfId="1520" xr:uid="{00000000-0005-0000-0000-000097000000}"/>
    <cellStyle name="Millares 23 2 2 2" xfId="3444" xr:uid="{00000000-0005-0000-0000-000097000000}"/>
    <cellStyle name="Millares 23 2 2 3" xfId="5396" xr:uid="{00000000-0005-0000-0000-000097000000}"/>
    <cellStyle name="Millares 23 2 2 4" xfId="7326" xr:uid="{00000000-0005-0000-0000-000097000000}"/>
    <cellStyle name="Millares 23 2 2 5" xfId="9336" xr:uid="{00000000-0005-0000-0000-000097000000}"/>
    <cellStyle name="Millares 23 2 2 6" xfId="12765" xr:uid="{F9991129-AEEC-46AF-994A-C44DD5475233}"/>
    <cellStyle name="Millares 23 2 3" xfId="2000" xr:uid="{00000000-0005-0000-0000-000097000000}"/>
    <cellStyle name="Millares 23 2 3 2" xfId="3924" xr:uid="{00000000-0005-0000-0000-000097000000}"/>
    <cellStyle name="Millares 23 2 3 3" xfId="5876" xr:uid="{00000000-0005-0000-0000-000097000000}"/>
    <cellStyle name="Millares 23 2 3 4" xfId="7806" xr:uid="{00000000-0005-0000-0000-000097000000}"/>
    <cellStyle name="Millares 23 2 3 5" xfId="9814" xr:uid="{00000000-0005-0000-0000-000097000000}"/>
    <cellStyle name="Millares 23 2 4" xfId="2482" xr:uid="{00000000-0005-0000-0000-000097000000}"/>
    <cellStyle name="Millares 23 2 4 2" xfId="4403" xr:uid="{00000000-0005-0000-0000-000097000000}"/>
    <cellStyle name="Millares 23 2 4 3" xfId="6359" xr:uid="{00000000-0005-0000-0000-000097000000}"/>
    <cellStyle name="Millares 23 2 4 4" xfId="8285" xr:uid="{00000000-0005-0000-0000-000097000000}"/>
    <cellStyle name="Millares 23 2 4 5" xfId="10291" xr:uid="{00000000-0005-0000-0000-000097000000}"/>
    <cellStyle name="Millares 23 2 5" xfId="1040" xr:uid="{00000000-0005-0000-0000-000097000000}"/>
    <cellStyle name="Millares 23 2 6" xfId="2964" xr:uid="{00000000-0005-0000-0000-000097000000}"/>
    <cellStyle name="Millares 23 2 7" xfId="4902" xr:uid="{00000000-0005-0000-0000-000097000000}"/>
    <cellStyle name="Millares 23 2 8" xfId="6843" xr:uid="{00000000-0005-0000-0000-000097000000}"/>
    <cellStyle name="Millares 23 2 9" xfId="8660" xr:uid="{18D6682D-556F-4C1F-9498-63F677BD428A}"/>
    <cellStyle name="Millares 23 3" xfId="793" xr:uid="{909087A5-228F-4611-9D75-68E145F16100}"/>
    <cellStyle name="Millares 23 3 10" xfId="11020" xr:uid="{909087A5-228F-4611-9D75-68E145F16100}"/>
    <cellStyle name="Millares 23 3 11" xfId="11500" xr:uid="{909087A5-228F-4611-9D75-68E145F16100}"/>
    <cellStyle name="Millares 23 3 12" xfId="12644" xr:uid="{665B8777-C270-4761-A57D-443652473384}"/>
    <cellStyle name="Millares 23 3 2" xfId="1764" xr:uid="{909087A5-228F-4611-9D75-68E145F16100}"/>
    <cellStyle name="Millares 23 3 2 2" xfId="3688" xr:uid="{909087A5-228F-4611-9D75-68E145F16100}"/>
    <cellStyle name="Millares 23 3 2 3" xfId="5640" xr:uid="{909087A5-228F-4611-9D75-68E145F16100}"/>
    <cellStyle name="Millares 23 3 2 4" xfId="7570" xr:uid="{909087A5-228F-4611-9D75-68E145F16100}"/>
    <cellStyle name="Millares 23 3 2 5" xfId="9578" xr:uid="{909087A5-228F-4611-9D75-68E145F16100}"/>
    <cellStyle name="Millares 23 3 3" xfId="2244" xr:uid="{909087A5-228F-4611-9D75-68E145F16100}"/>
    <cellStyle name="Millares 23 3 3 2" xfId="4168" xr:uid="{909087A5-228F-4611-9D75-68E145F16100}"/>
    <cellStyle name="Millares 23 3 3 3" xfId="6120" xr:uid="{909087A5-228F-4611-9D75-68E145F16100}"/>
    <cellStyle name="Millares 23 3 3 4" xfId="8050" xr:uid="{909087A5-228F-4611-9D75-68E145F16100}"/>
    <cellStyle name="Millares 23 3 3 5" xfId="10056" xr:uid="{909087A5-228F-4611-9D75-68E145F16100}"/>
    <cellStyle name="Millares 23 3 4" xfId="2727" xr:uid="{909087A5-228F-4611-9D75-68E145F16100}"/>
    <cellStyle name="Millares 23 3 4 2" xfId="4648" xr:uid="{909087A5-228F-4611-9D75-68E145F16100}"/>
    <cellStyle name="Millares 23 3 4 3" xfId="6604" xr:uid="{909087A5-228F-4611-9D75-68E145F16100}"/>
    <cellStyle name="Millares 23 3 4 4" xfId="8530" xr:uid="{909087A5-228F-4611-9D75-68E145F16100}"/>
    <cellStyle name="Millares 23 3 4 5" xfId="10535" xr:uid="{909087A5-228F-4611-9D75-68E145F16100}"/>
    <cellStyle name="Millares 23 3 5" xfId="1285" xr:uid="{909087A5-228F-4611-9D75-68E145F16100}"/>
    <cellStyle name="Millares 23 3 6" xfId="3209" xr:uid="{909087A5-228F-4611-9D75-68E145F16100}"/>
    <cellStyle name="Millares 23 3 7" xfId="5160" xr:uid="{909087A5-228F-4611-9D75-68E145F16100}"/>
    <cellStyle name="Millares 23 3 8" xfId="7091" xr:uid="{909087A5-228F-4611-9D75-68E145F16100}"/>
    <cellStyle name="Millares 23 3 9" xfId="9103" xr:uid="{909087A5-228F-4611-9D75-68E145F16100}"/>
    <cellStyle name="Millares 23 4" xfId="1342" xr:uid="{00000000-0005-0000-0000-000097000000}"/>
    <cellStyle name="Millares 23 4 2" xfId="3266" xr:uid="{00000000-0005-0000-0000-000097000000}"/>
    <cellStyle name="Millares 23 4 3" xfId="5218" xr:uid="{00000000-0005-0000-0000-000097000000}"/>
    <cellStyle name="Millares 23 4 4" xfId="7148" xr:uid="{00000000-0005-0000-0000-000097000000}"/>
    <cellStyle name="Millares 23 4 5" xfId="9158" xr:uid="{00000000-0005-0000-0000-000097000000}"/>
    <cellStyle name="Millares 23 4 6" xfId="12723" xr:uid="{31658E21-576B-4A15-9B3F-67940741213C}"/>
    <cellStyle name="Millares 23 5" xfId="1822" xr:uid="{00000000-0005-0000-0000-000097000000}"/>
    <cellStyle name="Millares 23 5 2" xfId="3746" xr:uid="{00000000-0005-0000-0000-000097000000}"/>
    <cellStyle name="Millares 23 5 3" xfId="5698" xr:uid="{00000000-0005-0000-0000-000097000000}"/>
    <cellStyle name="Millares 23 5 4" xfId="7628" xr:uid="{00000000-0005-0000-0000-000097000000}"/>
    <cellStyle name="Millares 23 5 5" xfId="9636" xr:uid="{00000000-0005-0000-0000-000097000000}"/>
    <cellStyle name="Millares 23 6" xfId="2304" xr:uid="{00000000-0005-0000-0000-000097000000}"/>
    <cellStyle name="Millares 23 6 2" xfId="4225" xr:uid="{00000000-0005-0000-0000-000097000000}"/>
    <cellStyle name="Millares 23 6 3" xfId="6181" xr:uid="{00000000-0005-0000-0000-000097000000}"/>
    <cellStyle name="Millares 23 6 4" xfId="8107" xr:uid="{00000000-0005-0000-0000-000097000000}"/>
    <cellStyle name="Millares 23 6 5" xfId="10113" xr:uid="{00000000-0005-0000-0000-000097000000}"/>
    <cellStyle name="Millares 23 7" xfId="862" xr:uid="{00000000-0005-0000-0000-000097000000}"/>
    <cellStyle name="Millares 23 8" xfId="2786" xr:uid="{00000000-0005-0000-0000-000097000000}"/>
    <cellStyle name="Millares 23 9" xfId="4719" xr:uid="{00000000-0005-0000-0000-000097000000}"/>
    <cellStyle name="Millares 24" xfId="129" xr:uid="{00000000-0005-0000-0000-0000CA000000}"/>
    <cellStyle name="Millares 24 10" xfId="6688" xr:uid="{00000000-0005-0000-0000-0000CA000000}"/>
    <cellStyle name="Millares 24 11" xfId="8618" xr:uid="{98DB76A7-AC82-48D6-8597-382E1999102B}"/>
    <cellStyle name="Millares 24 12" xfId="10621" xr:uid="{00000000-0005-0000-0000-0000CA000000}"/>
    <cellStyle name="Millares 24 13" xfId="11101" xr:uid="{00000000-0005-0000-0000-0000CA000000}"/>
    <cellStyle name="Millares 24 14" xfId="12242" xr:uid="{E27B368C-F9DB-4F55-B442-0FEDE8F536BE}"/>
    <cellStyle name="Millares 24 2" xfId="347" xr:uid="{00000000-0005-0000-0000-0000CA000000}"/>
    <cellStyle name="Millares 24 2 10" xfId="10799" xr:uid="{00000000-0005-0000-0000-0000CA000000}"/>
    <cellStyle name="Millares 24 2 11" xfId="11279" xr:uid="{00000000-0005-0000-0000-0000CA000000}"/>
    <cellStyle name="Millares 24 2 12" xfId="12420" xr:uid="{62A08BC8-9D6D-4807-B46D-6B4E7E93D477}"/>
    <cellStyle name="Millares 24 2 2" xfId="1543" xr:uid="{00000000-0005-0000-0000-0000CA000000}"/>
    <cellStyle name="Millares 24 2 2 2" xfId="3467" xr:uid="{00000000-0005-0000-0000-0000CA000000}"/>
    <cellStyle name="Millares 24 2 2 3" xfId="5419" xr:uid="{00000000-0005-0000-0000-0000CA000000}"/>
    <cellStyle name="Millares 24 2 2 4" xfId="7349" xr:uid="{00000000-0005-0000-0000-0000CA000000}"/>
    <cellStyle name="Millares 24 2 2 5" xfId="9359" xr:uid="{00000000-0005-0000-0000-0000CA000000}"/>
    <cellStyle name="Millares 24 2 2 6" xfId="12766" xr:uid="{262101BA-50A2-4AAD-84AB-3FFD3152C9E1}"/>
    <cellStyle name="Millares 24 2 3" xfId="2023" xr:uid="{00000000-0005-0000-0000-0000CA000000}"/>
    <cellStyle name="Millares 24 2 3 2" xfId="3947" xr:uid="{00000000-0005-0000-0000-0000CA000000}"/>
    <cellStyle name="Millares 24 2 3 3" xfId="5899" xr:uid="{00000000-0005-0000-0000-0000CA000000}"/>
    <cellStyle name="Millares 24 2 3 4" xfId="7829" xr:uid="{00000000-0005-0000-0000-0000CA000000}"/>
    <cellStyle name="Millares 24 2 3 5" xfId="9837" xr:uid="{00000000-0005-0000-0000-0000CA000000}"/>
    <cellStyle name="Millares 24 2 4" xfId="2505" xr:uid="{00000000-0005-0000-0000-0000CA000000}"/>
    <cellStyle name="Millares 24 2 4 2" xfId="4426" xr:uid="{00000000-0005-0000-0000-0000CA000000}"/>
    <cellStyle name="Millares 24 2 4 3" xfId="6382" xr:uid="{00000000-0005-0000-0000-0000CA000000}"/>
    <cellStyle name="Millares 24 2 4 4" xfId="8308" xr:uid="{00000000-0005-0000-0000-0000CA000000}"/>
    <cellStyle name="Millares 24 2 4 5" xfId="10314" xr:uid="{00000000-0005-0000-0000-0000CA000000}"/>
    <cellStyle name="Millares 24 2 5" xfId="1063" xr:uid="{00000000-0005-0000-0000-0000CA000000}"/>
    <cellStyle name="Millares 24 2 6" xfId="2987" xr:uid="{00000000-0005-0000-0000-0000CA000000}"/>
    <cellStyle name="Millares 24 2 7" xfId="4925" xr:uid="{00000000-0005-0000-0000-0000CA000000}"/>
    <cellStyle name="Millares 24 2 8" xfId="6866" xr:uid="{00000000-0005-0000-0000-0000CA000000}"/>
    <cellStyle name="Millares 24 2 9" xfId="8661" xr:uid="{7F16A749-B61E-4389-BB3E-DC899ED26FBB}"/>
    <cellStyle name="Millares 24 3" xfId="794" xr:uid="{98DB76A7-AC82-48D6-8597-382E1999102B}"/>
    <cellStyle name="Millares 24 3 10" xfId="11021" xr:uid="{98DB76A7-AC82-48D6-8597-382E1999102B}"/>
    <cellStyle name="Millares 24 3 11" xfId="11501" xr:uid="{98DB76A7-AC82-48D6-8597-382E1999102B}"/>
    <cellStyle name="Millares 24 3 12" xfId="12645" xr:uid="{D0BB53CB-84F4-40FE-BC3E-BFF874986EB6}"/>
    <cellStyle name="Millares 24 3 2" xfId="1765" xr:uid="{98DB76A7-AC82-48D6-8597-382E1999102B}"/>
    <cellStyle name="Millares 24 3 2 2" xfId="3689" xr:uid="{98DB76A7-AC82-48D6-8597-382E1999102B}"/>
    <cellStyle name="Millares 24 3 2 3" xfId="5641" xr:uid="{98DB76A7-AC82-48D6-8597-382E1999102B}"/>
    <cellStyle name="Millares 24 3 2 4" xfId="7571" xr:uid="{98DB76A7-AC82-48D6-8597-382E1999102B}"/>
    <cellStyle name="Millares 24 3 2 5" xfId="9579" xr:uid="{98DB76A7-AC82-48D6-8597-382E1999102B}"/>
    <cellStyle name="Millares 24 3 3" xfId="2245" xr:uid="{98DB76A7-AC82-48D6-8597-382E1999102B}"/>
    <cellStyle name="Millares 24 3 3 2" xfId="4169" xr:uid="{98DB76A7-AC82-48D6-8597-382E1999102B}"/>
    <cellStyle name="Millares 24 3 3 3" xfId="6121" xr:uid="{98DB76A7-AC82-48D6-8597-382E1999102B}"/>
    <cellStyle name="Millares 24 3 3 4" xfId="8051" xr:uid="{98DB76A7-AC82-48D6-8597-382E1999102B}"/>
    <cellStyle name="Millares 24 3 3 5" xfId="10057" xr:uid="{98DB76A7-AC82-48D6-8597-382E1999102B}"/>
    <cellStyle name="Millares 24 3 4" xfId="2728" xr:uid="{98DB76A7-AC82-48D6-8597-382E1999102B}"/>
    <cellStyle name="Millares 24 3 4 2" xfId="4649" xr:uid="{98DB76A7-AC82-48D6-8597-382E1999102B}"/>
    <cellStyle name="Millares 24 3 4 3" xfId="6605" xr:uid="{98DB76A7-AC82-48D6-8597-382E1999102B}"/>
    <cellStyle name="Millares 24 3 4 4" xfId="8531" xr:uid="{98DB76A7-AC82-48D6-8597-382E1999102B}"/>
    <cellStyle name="Millares 24 3 4 5" xfId="10536" xr:uid="{98DB76A7-AC82-48D6-8597-382E1999102B}"/>
    <cellStyle name="Millares 24 3 5" xfId="1286" xr:uid="{98DB76A7-AC82-48D6-8597-382E1999102B}"/>
    <cellStyle name="Millares 24 3 6" xfId="3210" xr:uid="{98DB76A7-AC82-48D6-8597-382E1999102B}"/>
    <cellStyle name="Millares 24 3 7" xfId="5161" xr:uid="{98DB76A7-AC82-48D6-8597-382E1999102B}"/>
    <cellStyle name="Millares 24 3 8" xfId="7092" xr:uid="{98DB76A7-AC82-48D6-8597-382E1999102B}"/>
    <cellStyle name="Millares 24 3 9" xfId="9104" xr:uid="{98DB76A7-AC82-48D6-8597-382E1999102B}"/>
    <cellStyle name="Millares 24 4" xfId="1365" xr:uid="{00000000-0005-0000-0000-0000CA000000}"/>
    <cellStyle name="Millares 24 4 2" xfId="3289" xr:uid="{00000000-0005-0000-0000-0000CA000000}"/>
    <cellStyle name="Millares 24 4 3" xfId="5241" xr:uid="{00000000-0005-0000-0000-0000CA000000}"/>
    <cellStyle name="Millares 24 4 4" xfId="7171" xr:uid="{00000000-0005-0000-0000-0000CA000000}"/>
    <cellStyle name="Millares 24 4 5" xfId="9181" xr:uid="{00000000-0005-0000-0000-0000CA000000}"/>
    <cellStyle name="Millares 24 4 6" xfId="12724" xr:uid="{BF70E118-A678-4315-AB89-674D4B1DA37E}"/>
    <cellStyle name="Millares 24 5" xfId="1845" xr:uid="{00000000-0005-0000-0000-0000CA000000}"/>
    <cellStyle name="Millares 24 5 2" xfId="3769" xr:uid="{00000000-0005-0000-0000-0000CA000000}"/>
    <cellStyle name="Millares 24 5 3" xfId="5721" xr:uid="{00000000-0005-0000-0000-0000CA000000}"/>
    <cellStyle name="Millares 24 5 4" xfId="7651" xr:uid="{00000000-0005-0000-0000-0000CA000000}"/>
    <cellStyle name="Millares 24 5 5" xfId="9659" xr:uid="{00000000-0005-0000-0000-0000CA000000}"/>
    <cellStyle name="Millares 24 6" xfId="2327" xr:uid="{00000000-0005-0000-0000-0000CA000000}"/>
    <cellStyle name="Millares 24 6 2" xfId="4248" xr:uid="{00000000-0005-0000-0000-0000CA000000}"/>
    <cellStyle name="Millares 24 6 3" xfId="6204" xr:uid="{00000000-0005-0000-0000-0000CA000000}"/>
    <cellStyle name="Millares 24 6 4" xfId="8130" xr:uid="{00000000-0005-0000-0000-0000CA000000}"/>
    <cellStyle name="Millares 24 6 5" xfId="10136" xr:uid="{00000000-0005-0000-0000-0000CA000000}"/>
    <cellStyle name="Millares 24 7" xfId="885" xr:uid="{00000000-0005-0000-0000-0000CA000000}"/>
    <cellStyle name="Millares 24 8" xfId="2809" xr:uid="{00000000-0005-0000-0000-0000CA000000}"/>
    <cellStyle name="Millares 24 9" xfId="4742" xr:uid="{00000000-0005-0000-0000-0000CA000000}"/>
    <cellStyle name="Millares 25" xfId="183" xr:uid="{00000000-0005-0000-0000-0000E5000000}"/>
    <cellStyle name="Millares 25 2" xfId="795" xr:uid="{EE7D2D58-EDEC-4DB7-A2AF-6393C3779ECA}"/>
    <cellStyle name="Millares 25 2 10" xfId="11022" xr:uid="{EE7D2D58-EDEC-4DB7-A2AF-6393C3779ECA}"/>
    <cellStyle name="Millares 25 2 11" xfId="11502" xr:uid="{EE7D2D58-EDEC-4DB7-A2AF-6393C3779ECA}"/>
    <cellStyle name="Millares 25 2 12" xfId="12646" xr:uid="{BCA15E75-6889-4491-AFC1-E1E95E4D0A50}"/>
    <cellStyle name="Millares 25 2 2" xfId="1766" xr:uid="{EE7D2D58-EDEC-4DB7-A2AF-6393C3779ECA}"/>
    <cellStyle name="Millares 25 2 2 2" xfId="3690" xr:uid="{EE7D2D58-EDEC-4DB7-A2AF-6393C3779ECA}"/>
    <cellStyle name="Millares 25 2 2 3" xfId="5642" xr:uid="{EE7D2D58-EDEC-4DB7-A2AF-6393C3779ECA}"/>
    <cellStyle name="Millares 25 2 2 4" xfId="7572" xr:uid="{EE7D2D58-EDEC-4DB7-A2AF-6393C3779ECA}"/>
    <cellStyle name="Millares 25 2 2 5" xfId="9580" xr:uid="{EE7D2D58-EDEC-4DB7-A2AF-6393C3779ECA}"/>
    <cellStyle name="Millares 25 2 2 6" xfId="12767" xr:uid="{B282DBC1-354C-4FC4-88EA-37EA1D8887D4}"/>
    <cellStyle name="Millares 25 2 3" xfId="2246" xr:uid="{EE7D2D58-EDEC-4DB7-A2AF-6393C3779ECA}"/>
    <cellStyle name="Millares 25 2 3 2" xfId="4170" xr:uid="{EE7D2D58-EDEC-4DB7-A2AF-6393C3779ECA}"/>
    <cellStyle name="Millares 25 2 3 3" xfId="6122" xr:uid="{EE7D2D58-EDEC-4DB7-A2AF-6393C3779ECA}"/>
    <cellStyle name="Millares 25 2 3 4" xfId="8052" xr:uid="{EE7D2D58-EDEC-4DB7-A2AF-6393C3779ECA}"/>
    <cellStyle name="Millares 25 2 3 5" xfId="10058" xr:uid="{EE7D2D58-EDEC-4DB7-A2AF-6393C3779ECA}"/>
    <cellStyle name="Millares 25 2 4" xfId="2729" xr:uid="{EE7D2D58-EDEC-4DB7-A2AF-6393C3779ECA}"/>
    <cellStyle name="Millares 25 2 4 2" xfId="4650" xr:uid="{EE7D2D58-EDEC-4DB7-A2AF-6393C3779ECA}"/>
    <cellStyle name="Millares 25 2 4 3" xfId="6606" xr:uid="{EE7D2D58-EDEC-4DB7-A2AF-6393C3779ECA}"/>
    <cellStyle name="Millares 25 2 4 4" xfId="8532" xr:uid="{EE7D2D58-EDEC-4DB7-A2AF-6393C3779ECA}"/>
    <cellStyle name="Millares 25 2 4 5" xfId="10537" xr:uid="{EE7D2D58-EDEC-4DB7-A2AF-6393C3779ECA}"/>
    <cellStyle name="Millares 25 2 5" xfId="1287" xr:uid="{EE7D2D58-EDEC-4DB7-A2AF-6393C3779ECA}"/>
    <cellStyle name="Millares 25 2 6" xfId="3211" xr:uid="{EE7D2D58-EDEC-4DB7-A2AF-6393C3779ECA}"/>
    <cellStyle name="Millares 25 2 7" xfId="5162" xr:uid="{EE7D2D58-EDEC-4DB7-A2AF-6393C3779ECA}"/>
    <cellStyle name="Millares 25 2 8" xfId="7093" xr:uid="{EE7D2D58-EDEC-4DB7-A2AF-6393C3779ECA}"/>
    <cellStyle name="Millares 25 2 9" xfId="8662" xr:uid="{E9204036-EC7D-4899-B377-529CC7BED173}"/>
    <cellStyle name="Millares 25 3" xfId="8619" xr:uid="{EE7D2D58-EDEC-4DB7-A2AF-6393C3779ECA}"/>
    <cellStyle name="Millares 25 3 2" xfId="12725" xr:uid="{44C7A6D6-21CD-46C2-9D12-6EF0433116CB}"/>
    <cellStyle name="Millares 26" xfId="191" xr:uid="{00000000-0005-0000-0000-0000F4000000}"/>
    <cellStyle name="Millares 26 2" xfId="796" xr:uid="{CD0F566B-933C-4887-B822-838D648F5053}"/>
    <cellStyle name="Millares 26 2 10" xfId="11023" xr:uid="{CD0F566B-933C-4887-B822-838D648F5053}"/>
    <cellStyle name="Millares 26 2 11" xfId="11503" xr:uid="{CD0F566B-933C-4887-B822-838D648F5053}"/>
    <cellStyle name="Millares 26 2 12" xfId="12647" xr:uid="{A56997EC-6A49-4370-AFEB-66F8E8FF8219}"/>
    <cellStyle name="Millares 26 2 2" xfId="1767" xr:uid="{CD0F566B-933C-4887-B822-838D648F5053}"/>
    <cellStyle name="Millares 26 2 2 2" xfId="3691" xr:uid="{CD0F566B-933C-4887-B822-838D648F5053}"/>
    <cellStyle name="Millares 26 2 2 3" xfId="5643" xr:uid="{CD0F566B-933C-4887-B822-838D648F5053}"/>
    <cellStyle name="Millares 26 2 2 4" xfId="7573" xr:uid="{CD0F566B-933C-4887-B822-838D648F5053}"/>
    <cellStyle name="Millares 26 2 2 5" xfId="9581" xr:uid="{CD0F566B-933C-4887-B822-838D648F5053}"/>
    <cellStyle name="Millares 26 2 2 6" xfId="12768" xr:uid="{5F2B25EB-D01C-4EBA-B7F4-284852491806}"/>
    <cellStyle name="Millares 26 2 3" xfId="2247" xr:uid="{CD0F566B-933C-4887-B822-838D648F5053}"/>
    <cellStyle name="Millares 26 2 3 2" xfId="4171" xr:uid="{CD0F566B-933C-4887-B822-838D648F5053}"/>
    <cellStyle name="Millares 26 2 3 3" xfId="6123" xr:uid="{CD0F566B-933C-4887-B822-838D648F5053}"/>
    <cellStyle name="Millares 26 2 3 4" xfId="8053" xr:uid="{CD0F566B-933C-4887-B822-838D648F5053}"/>
    <cellStyle name="Millares 26 2 3 5" xfId="10059" xr:uid="{CD0F566B-933C-4887-B822-838D648F5053}"/>
    <cellStyle name="Millares 26 2 4" xfId="2730" xr:uid="{CD0F566B-933C-4887-B822-838D648F5053}"/>
    <cellStyle name="Millares 26 2 4 2" xfId="4651" xr:uid="{CD0F566B-933C-4887-B822-838D648F5053}"/>
    <cellStyle name="Millares 26 2 4 3" xfId="6607" xr:uid="{CD0F566B-933C-4887-B822-838D648F5053}"/>
    <cellStyle name="Millares 26 2 4 4" xfId="8533" xr:uid="{CD0F566B-933C-4887-B822-838D648F5053}"/>
    <cellStyle name="Millares 26 2 4 5" xfId="10538" xr:uid="{CD0F566B-933C-4887-B822-838D648F5053}"/>
    <cellStyle name="Millares 26 2 5" xfId="1288" xr:uid="{CD0F566B-933C-4887-B822-838D648F5053}"/>
    <cellStyle name="Millares 26 2 6" xfId="3212" xr:uid="{CD0F566B-933C-4887-B822-838D648F5053}"/>
    <cellStyle name="Millares 26 2 7" xfId="5163" xr:uid="{CD0F566B-933C-4887-B822-838D648F5053}"/>
    <cellStyle name="Millares 26 2 8" xfId="7094" xr:uid="{CD0F566B-933C-4887-B822-838D648F5053}"/>
    <cellStyle name="Millares 26 2 9" xfId="8663" xr:uid="{FA9FF7AA-4FF7-4B52-A20F-C0C8AEBC01C9}"/>
    <cellStyle name="Millares 26 3" xfId="8620" xr:uid="{CD0F566B-933C-4887-B822-838D648F5053}"/>
    <cellStyle name="Millares 26 3 2" xfId="12726" xr:uid="{FC7AD2BE-9EBB-4F33-90C9-B9540673DF19}"/>
    <cellStyle name="Millares 27" xfId="200" xr:uid="{00000000-0005-0000-0000-0000F5000000}"/>
    <cellStyle name="Millares 27 10" xfId="6726" xr:uid="{00000000-0005-0000-0000-0000F5000000}"/>
    <cellStyle name="Millares 27 11" xfId="8621" xr:uid="{000168F9-4786-4CC1-8447-21DFCB23AC99}"/>
    <cellStyle name="Millares 27 12" xfId="10659" xr:uid="{00000000-0005-0000-0000-0000F5000000}"/>
    <cellStyle name="Millares 27 13" xfId="11139" xr:uid="{00000000-0005-0000-0000-0000F5000000}"/>
    <cellStyle name="Millares 27 14" xfId="12280" xr:uid="{9007EB6F-66D7-4CF2-8200-D5210BAE7697}"/>
    <cellStyle name="Millares 27 2" xfId="385" xr:uid="{00000000-0005-0000-0000-0000F5000000}"/>
    <cellStyle name="Millares 27 2 10" xfId="10837" xr:uid="{00000000-0005-0000-0000-0000F5000000}"/>
    <cellStyle name="Millares 27 2 11" xfId="11317" xr:uid="{00000000-0005-0000-0000-0000F5000000}"/>
    <cellStyle name="Millares 27 2 12" xfId="12458" xr:uid="{2281E032-BA0A-4C75-85FB-890826DF1D28}"/>
    <cellStyle name="Millares 27 2 2" xfId="1581" xr:uid="{00000000-0005-0000-0000-0000F5000000}"/>
    <cellStyle name="Millares 27 2 2 2" xfId="3505" xr:uid="{00000000-0005-0000-0000-0000F5000000}"/>
    <cellStyle name="Millares 27 2 2 3" xfId="5457" xr:uid="{00000000-0005-0000-0000-0000F5000000}"/>
    <cellStyle name="Millares 27 2 2 4" xfId="7387" xr:uid="{00000000-0005-0000-0000-0000F5000000}"/>
    <cellStyle name="Millares 27 2 2 5" xfId="9397" xr:uid="{00000000-0005-0000-0000-0000F5000000}"/>
    <cellStyle name="Millares 27 2 2 6" xfId="12769" xr:uid="{A23020B9-F7BC-4DDC-9E9D-0F2725BBFB8E}"/>
    <cellStyle name="Millares 27 2 3" xfId="2061" xr:uid="{00000000-0005-0000-0000-0000F5000000}"/>
    <cellStyle name="Millares 27 2 3 2" xfId="3985" xr:uid="{00000000-0005-0000-0000-0000F5000000}"/>
    <cellStyle name="Millares 27 2 3 3" xfId="5937" xr:uid="{00000000-0005-0000-0000-0000F5000000}"/>
    <cellStyle name="Millares 27 2 3 4" xfId="7867" xr:uid="{00000000-0005-0000-0000-0000F5000000}"/>
    <cellStyle name="Millares 27 2 3 5" xfId="9875" xr:uid="{00000000-0005-0000-0000-0000F5000000}"/>
    <cellStyle name="Millares 27 2 4" xfId="2543" xr:uid="{00000000-0005-0000-0000-0000F5000000}"/>
    <cellStyle name="Millares 27 2 4 2" xfId="4464" xr:uid="{00000000-0005-0000-0000-0000F5000000}"/>
    <cellStyle name="Millares 27 2 4 3" xfId="6420" xr:uid="{00000000-0005-0000-0000-0000F5000000}"/>
    <cellStyle name="Millares 27 2 4 4" xfId="8346" xr:uid="{00000000-0005-0000-0000-0000F5000000}"/>
    <cellStyle name="Millares 27 2 4 5" xfId="10352" xr:uid="{00000000-0005-0000-0000-0000F5000000}"/>
    <cellStyle name="Millares 27 2 5" xfId="1101" xr:uid="{00000000-0005-0000-0000-0000F5000000}"/>
    <cellStyle name="Millares 27 2 6" xfId="3025" xr:uid="{00000000-0005-0000-0000-0000F5000000}"/>
    <cellStyle name="Millares 27 2 7" xfId="4963" xr:uid="{00000000-0005-0000-0000-0000F5000000}"/>
    <cellStyle name="Millares 27 2 8" xfId="6904" xr:uid="{00000000-0005-0000-0000-0000F5000000}"/>
    <cellStyle name="Millares 27 2 9" xfId="8664" xr:uid="{AA8B95FD-C246-4B57-BD64-089018EEB1CD}"/>
    <cellStyle name="Millares 27 3" xfId="797" xr:uid="{000168F9-4786-4CC1-8447-21DFCB23AC99}"/>
    <cellStyle name="Millares 27 3 10" xfId="11024" xr:uid="{000168F9-4786-4CC1-8447-21DFCB23AC99}"/>
    <cellStyle name="Millares 27 3 11" xfId="11504" xr:uid="{000168F9-4786-4CC1-8447-21DFCB23AC99}"/>
    <cellStyle name="Millares 27 3 12" xfId="12648" xr:uid="{788E6BD7-625F-454E-8DCA-ED4942BF245E}"/>
    <cellStyle name="Millares 27 3 2" xfId="1768" xr:uid="{000168F9-4786-4CC1-8447-21DFCB23AC99}"/>
    <cellStyle name="Millares 27 3 2 2" xfId="3692" xr:uid="{000168F9-4786-4CC1-8447-21DFCB23AC99}"/>
    <cellStyle name="Millares 27 3 2 3" xfId="5644" xr:uid="{000168F9-4786-4CC1-8447-21DFCB23AC99}"/>
    <cellStyle name="Millares 27 3 2 4" xfId="7574" xr:uid="{000168F9-4786-4CC1-8447-21DFCB23AC99}"/>
    <cellStyle name="Millares 27 3 2 5" xfId="9582" xr:uid="{000168F9-4786-4CC1-8447-21DFCB23AC99}"/>
    <cellStyle name="Millares 27 3 3" xfId="2248" xr:uid="{000168F9-4786-4CC1-8447-21DFCB23AC99}"/>
    <cellStyle name="Millares 27 3 3 2" xfId="4172" xr:uid="{000168F9-4786-4CC1-8447-21DFCB23AC99}"/>
    <cellStyle name="Millares 27 3 3 3" xfId="6124" xr:uid="{000168F9-4786-4CC1-8447-21DFCB23AC99}"/>
    <cellStyle name="Millares 27 3 3 4" xfId="8054" xr:uid="{000168F9-4786-4CC1-8447-21DFCB23AC99}"/>
    <cellStyle name="Millares 27 3 3 5" xfId="10060" xr:uid="{000168F9-4786-4CC1-8447-21DFCB23AC99}"/>
    <cellStyle name="Millares 27 3 4" xfId="2731" xr:uid="{000168F9-4786-4CC1-8447-21DFCB23AC99}"/>
    <cellStyle name="Millares 27 3 4 2" xfId="4652" xr:uid="{000168F9-4786-4CC1-8447-21DFCB23AC99}"/>
    <cellStyle name="Millares 27 3 4 3" xfId="6608" xr:uid="{000168F9-4786-4CC1-8447-21DFCB23AC99}"/>
    <cellStyle name="Millares 27 3 4 4" xfId="8534" xr:uid="{000168F9-4786-4CC1-8447-21DFCB23AC99}"/>
    <cellStyle name="Millares 27 3 4 5" xfId="10539" xr:uid="{000168F9-4786-4CC1-8447-21DFCB23AC99}"/>
    <cellStyle name="Millares 27 3 5" xfId="1289" xr:uid="{000168F9-4786-4CC1-8447-21DFCB23AC99}"/>
    <cellStyle name="Millares 27 3 6" xfId="3213" xr:uid="{000168F9-4786-4CC1-8447-21DFCB23AC99}"/>
    <cellStyle name="Millares 27 3 7" xfId="5164" xr:uid="{000168F9-4786-4CC1-8447-21DFCB23AC99}"/>
    <cellStyle name="Millares 27 3 8" xfId="7095" xr:uid="{000168F9-4786-4CC1-8447-21DFCB23AC99}"/>
    <cellStyle name="Millares 27 3 9" xfId="9105" xr:uid="{000168F9-4786-4CC1-8447-21DFCB23AC99}"/>
    <cellStyle name="Millares 27 4" xfId="1403" xr:uid="{00000000-0005-0000-0000-0000F5000000}"/>
    <cellStyle name="Millares 27 4 2" xfId="3327" xr:uid="{00000000-0005-0000-0000-0000F5000000}"/>
    <cellStyle name="Millares 27 4 3" xfId="5279" xr:uid="{00000000-0005-0000-0000-0000F5000000}"/>
    <cellStyle name="Millares 27 4 4" xfId="7209" xr:uid="{00000000-0005-0000-0000-0000F5000000}"/>
    <cellStyle name="Millares 27 4 5" xfId="9219" xr:uid="{00000000-0005-0000-0000-0000F5000000}"/>
    <cellStyle name="Millares 27 4 6" xfId="12727" xr:uid="{6AAEDAF2-0630-4D77-A36D-E40AE97B0043}"/>
    <cellStyle name="Millares 27 5" xfId="1883" xr:uid="{00000000-0005-0000-0000-0000F5000000}"/>
    <cellStyle name="Millares 27 5 2" xfId="3807" xr:uid="{00000000-0005-0000-0000-0000F5000000}"/>
    <cellStyle name="Millares 27 5 3" xfId="5759" xr:uid="{00000000-0005-0000-0000-0000F5000000}"/>
    <cellStyle name="Millares 27 5 4" xfId="7689" xr:uid="{00000000-0005-0000-0000-0000F5000000}"/>
    <cellStyle name="Millares 27 5 5" xfId="9697" xr:uid="{00000000-0005-0000-0000-0000F5000000}"/>
    <cellStyle name="Millares 27 6" xfId="2365" xr:uid="{00000000-0005-0000-0000-0000F5000000}"/>
    <cellStyle name="Millares 27 6 2" xfId="4286" xr:uid="{00000000-0005-0000-0000-0000F5000000}"/>
    <cellStyle name="Millares 27 6 3" xfId="6242" xr:uid="{00000000-0005-0000-0000-0000F5000000}"/>
    <cellStyle name="Millares 27 6 4" xfId="8168" xr:uid="{00000000-0005-0000-0000-0000F5000000}"/>
    <cellStyle name="Millares 27 6 5" xfId="10174" xr:uid="{00000000-0005-0000-0000-0000F5000000}"/>
    <cellStyle name="Millares 27 7" xfId="923" xr:uid="{00000000-0005-0000-0000-0000F5000000}"/>
    <cellStyle name="Millares 27 8" xfId="2847" xr:uid="{00000000-0005-0000-0000-0000F5000000}"/>
    <cellStyle name="Millares 27 9" xfId="4785" xr:uid="{00000000-0005-0000-0000-0000F5000000}"/>
    <cellStyle name="Millares 28" xfId="224" xr:uid="{00000000-0005-0000-0000-00000E010000}"/>
    <cellStyle name="Millares 28 10" xfId="6750" xr:uid="{00000000-0005-0000-0000-00000E010000}"/>
    <cellStyle name="Millares 28 11" xfId="8778" xr:uid="{00000000-0005-0000-0000-00000E010000}"/>
    <cellStyle name="Millares 28 12" xfId="10683" xr:uid="{00000000-0005-0000-0000-00000E010000}"/>
    <cellStyle name="Millares 28 13" xfId="11163" xr:uid="{00000000-0005-0000-0000-00000E010000}"/>
    <cellStyle name="Millares 28 14" xfId="12304" xr:uid="{166AD61B-3565-402B-A8D1-07A48ADCDE13}"/>
    <cellStyle name="Millares 28 2" xfId="409" xr:uid="{00000000-0005-0000-0000-00000E010000}"/>
    <cellStyle name="Millares 28 2 10" xfId="10861" xr:uid="{00000000-0005-0000-0000-00000E010000}"/>
    <cellStyle name="Millares 28 2 11" xfId="11341" xr:uid="{00000000-0005-0000-0000-00000E010000}"/>
    <cellStyle name="Millares 28 2 12" xfId="12482" xr:uid="{138C0958-5CE1-4253-91BF-A8780C609490}"/>
    <cellStyle name="Millares 28 2 2" xfId="1605" xr:uid="{00000000-0005-0000-0000-00000E010000}"/>
    <cellStyle name="Millares 28 2 2 2" xfId="3529" xr:uid="{00000000-0005-0000-0000-00000E010000}"/>
    <cellStyle name="Millares 28 2 2 3" xfId="5481" xr:uid="{00000000-0005-0000-0000-00000E010000}"/>
    <cellStyle name="Millares 28 2 2 4" xfId="7411" xr:uid="{00000000-0005-0000-0000-00000E010000}"/>
    <cellStyle name="Millares 28 2 2 5" xfId="9421" xr:uid="{00000000-0005-0000-0000-00000E010000}"/>
    <cellStyle name="Millares 28 2 3" xfId="2085" xr:uid="{00000000-0005-0000-0000-00000E010000}"/>
    <cellStyle name="Millares 28 2 3 2" xfId="4009" xr:uid="{00000000-0005-0000-0000-00000E010000}"/>
    <cellStyle name="Millares 28 2 3 3" xfId="5961" xr:uid="{00000000-0005-0000-0000-00000E010000}"/>
    <cellStyle name="Millares 28 2 3 4" xfId="7891" xr:uid="{00000000-0005-0000-0000-00000E010000}"/>
    <cellStyle name="Millares 28 2 3 5" xfId="9899" xr:uid="{00000000-0005-0000-0000-00000E010000}"/>
    <cellStyle name="Millares 28 2 4" xfId="2567" xr:uid="{00000000-0005-0000-0000-00000E010000}"/>
    <cellStyle name="Millares 28 2 4 2" xfId="4488" xr:uid="{00000000-0005-0000-0000-00000E010000}"/>
    <cellStyle name="Millares 28 2 4 3" xfId="6444" xr:uid="{00000000-0005-0000-0000-00000E010000}"/>
    <cellStyle name="Millares 28 2 4 4" xfId="8370" xr:uid="{00000000-0005-0000-0000-00000E010000}"/>
    <cellStyle name="Millares 28 2 4 5" xfId="10376" xr:uid="{00000000-0005-0000-0000-00000E010000}"/>
    <cellStyle name="Millares 28 2 5" xfId="1125" xr:uid="{00000000-0005-0000-0000-00000E010000}"/>
    <cellStyle name="Millares 28 2 6" xfId="3049" xr:uid="{00000000-0005-0000-0000-00000E010000}"/>
    <cellStyle name="Millares 28 2 7" xfId="4987" xr:uid="{00000000-0005-0000-0000-00000E010000}"/>
    <cellStyle name="Millares 28 2 8" xfId="6928" xr:uid="{00000000-0005-0000-0000-00000E010000}"/>
    <cellStyle name="Millares 28 2 9" xfId="8947" xr:uid="{00000000-0005-0000-0000-00000E010000}"/>
    <cellStyle name="Millares 28 3" xfId="728" xr:uid="{AD19E835-D794-4D18-8624-13E399E0B790}"/>
    <cellStyle name="Millares 28 4" xfId="1427" xr:uid="{00000000-0005-0000-0000-00000E010000}"/>
    <cellStyle name="Millares 28 4 2" xfId="3351" xr:uid="{00000000-0005-0000-0000-00000E010000}"/>
    <cellStyle name="Millares 28 4 3" xfId="5303" xr:uid="{00000000-0005-0000-0000-00000E010000}"/>
    <cellStyle name="Millares 28 4 4" xfId="7233" xr:uid="{00000000-0005-0000-0000-00000E010000}"/>
    <cellStyle name="Millares 28 4 5" xfId="9243" xr:uid="{00000000-0005-0000-0000-00000E010000}"/>
    <cellStyle name="Millares 28 5" xfId="1907" xr:uid="{00000000-0005-0000-0000-00000E010000}"/>
    <cellStyle name="Millares 28 5 2" xfId="3831" xr:uid="{00000000-0005-0000-0000-00000E010000}"/>
    <cellStyle name="Millares 28 5 3" xfId="5783" xr:uid="{00000000-0005-0000-0000-00000E010000}"/>
    <cellStyle name="Millares 28 5 4" xfId="7713" xr:uid="{00000000-0005-0000-0000-00000E010000}"/>
    <cellStyle name="Millares 28 5 5" xfId="9721" xr:uid="{00000000-0005-0000-0000-00000E010000}"/>
    <cellStyle name="Millares 28 6" xfId="2389" xr:uid="{00000000-0005-0000-0000-00000E010000}"/>
    <cellStyle name="Millares 28 6 2" xfId="4310" xr:uid="{00000000-0005-0000-0000-00000E010000}"/>
    <cellStyle name="Millares 28 6 3" xfId="6266" xr:uid="{00000000-0005-0000-0000-00000E010000}"/>
    <cellStyle name="Millares 28 6 4" xfId="8192" xr:uid="{00000000-0005-0000-0000-00000E010000}"/>
    <cellStyle name="Millares 28 6 5" xfId="10198" xr:uid="{00000000-0005-0000-0000-00000E010000}"/>
    <cellStyle name="Millares 28 7" xfId="947" xr:uid="{00000000-0005-0000-0000-00000E010000}"/>
    <cellStyle name="Millares 28 8" xfId="2871" xr:uid="{00000000-0005-0000-0000-00000E010000}"/>
    <cellStyle name="Millares 28 9" xfId="4809" xr:uid="{00000000-0005-0000-0000-00000E010000}"/>
    <cellStyle name="Millares 29" xfId="228" xr:uid="{00000000-0005-0000-0000-00000F010000}"/>
    <cellStyle name="Millares 29 10" xfId="6754" xr:uid="{00000000-0005-0000-0000-00000F010000}"/>
    <cellStyle name="Millares 29 11" xfId="8781" xr:uid="{00000000-0005-0000-0000-00000F010000}"/>
    <cellStyle name="Millares 29 12" xfId="10687" xr:uid="{00000000-0005-0000-0000-00000F010000}"/>
    <cellStyle name="Millares 29 13" xfId="11167" xr:uid="{00000000-0005-0000-0000-00000F010000}"/>
    <cellStyle name="Millares 29 14" xfId="12308" xr:uid="{EB1B4683-78AC-4CB1-9D5C-921937B70A0A}"/>
    <cellStyle name="Millares 29 2" xfId="413" xr:uid="{00000000-0005-0000-0000-00000F010000}"/>
    <cellStyle name="Millares 29 2 10" xfId="10865" xr:uid="{00000000-0005-0000-0000-00000F010000}"/>
    <cellStyle name="Millares 29 2 11" xfId="11345" xr:uid="{00000000-0005-0000-0000-00000F010000}"/>
    <cellStyle name="Millares 29 2 12" xfId="12486" xr:uid="{B05EF3BA-6B7D-41E5-8771-73627EB4D858}"/>
    <cellStyle name="Millares 29 2 2" xfId="1609" xr:uid="{00000000-0005-0000-0000-00000F010000}"/>
    <cellStyle name="Millares 29 2 2 2" xfId="3533" xr:uid="{00000000-0005-0000-0000-00000F010000}"/>
    <cellStyle name="Millares 29 2 2 3" xfId="5485" xr:uid="{00000000-0005-0000-0000-00000F010000}"/>
    <cellStyle name="Millares 29 2 2 4" xfId="7415" xr:uid="{00000000-0005-0000-0000-00000F010000}"/>
    <cellStyle name="Millares 29 2 2 5" xfId="9425" xr:uid="{00000000-0005-0000-0000-00000F010000}"/>
    <cellStyle name="Millares 29 2 3" xfId="2089" xr:uid="{00000000-0005-0000-0000-00000F010000}"/>
    <cellStyle name="Millares 29 2 3 2" xfId="4013" xr:uid="{00000000-0005-0000-0000-00000F010000}"/>
    <cellStyle name="Millares 29 2 3 3" xfId="5965" xr:uid="{00000000-0005-0000-0000-00000F010000}"/>
    <cellStyle name="Millares 29 2 3 4" xfId="7895" xr:uid="{00000000-0005-0000-0000-00000F010000}"/>
    <cellStyle name="Millares 29 2 3 5" xfId="9903" xr:uid="{00000000-0005-0000-0000-00000F010000}"/>
    <cellStyle name="Millares 29 2 4" xfId="2571" xr:uid="{00000000-0005-0000-0000-00000F010000}"/>
    <cellStyle name="Millares 29 2 4 2" xfId="4492" xr:uid="{00000000-0005-0000-0000-00000F010000}"/>
    <cellStyle name="Millares 29 2 4 3" xfId="6448" xr:uid="{00000000-0005-0000-0000-00000F010000}"/>
    <cellStyle name="Millares 29 2 4 4" xfId="8374" xr:uid="{00000000-0005-0000-0000-00000F010000}"/>
    <cellStyle name="Millares 29 2 4 5" xfId="10380" xr:uid="{00000000-0005-0000-0000-00000F010000}"/>
    <cellStyle name="Millares 29 2 5" xfId="1129" xr:uid="{00000000-0005-0000-0000-00000F010000}"/>
    <cellStyle name="Millares 29 2 6" xfId="3053" xr:uid="{00000000-0005-0000-0000-00000F010000}"/>
    <cellStyle name="Millares 29 2 7" xfId="4991" xr:uid="{00000000-0005-0000-0000-00000F010000}"/>
    <cellStyle name="Millares 29 2 8" xfId="6932" xr:uid="{00000000-0005-0000-0000-00000F010000}"/>
    <cellStyle name="Millares 29 2 9" xfId="8951" xr:uid="{00000000-0005-0000-0000-00000F010000}"/>
    <cellStyle name="Millares 29 3" xfId="798" xr:uid="{1176F594-B175-40B9-A2E1-F151A8E027F0}"/>
    <cellStyle name="Millares 29 4" xfId="1431" xr:uid="{00000000-0005-0000-0000-00000F010000}"/>
    <cellStyle name="Millares 29 4 2" xfId="3355" xr:uid="{00000000-0005-0000-0000-00000F010000}"/>
    <cellStyle name="Millares 29 4 3" xfId="5307" xr:uid="{00000000-0005-0000-0000-00000F010000}"/>
    <cellStyle name="Millares 29 4 4" xfId="7237" xr:uid="{00000000-0005-0000-0000-00000F010000}"/>
    <cellStyle name="Millares 29 4 5" xfId="9247" xr:uid="{00000000-0005-0000-0000-00000F010000}"/>
    <cellStyle name="Millares 29 5" xfId="1911" xr:uid="{00000000-0005-0000-0000-00000F010000}"/>
    <cellStyle name="Millares 29 5 2" xfId="3835" xr:uid="{00000000-0005-0000-0000-00000F010000}"/>
    <cellStyle name="Millares 29 5 3" xfId="5787" xr:uid="{00000000-0005-0000-0000-00000F010000}"/>
    <cellStyle name="Millares 29 5 4" xfId="7717" xr:uid="{00000000-0005-0000-0000-00000F010000}"/>
    <cellStyle name="Millares 29 5 5" xfId="9725" xr:uid="{00000000-0005-0000-0000-00000F010000}"/>
    <cellStyle name="Millares 29 6" xfId="2393" xr:uid="{00000000-0005-0000-0000-00000F010000}"/>
    <cellStyle name="Millares 29 6 2" xfId="4314" xr:uid="{00000000-0005-0000-0000-00000F010000}"/>
    <cellStyle name="Millares 29 6 3" xfId="6270" xr:uid="{00000000-0005-0000-0000-00000F010000}"/>
    <cellStyle name="Millares 29 6 4" xfId="8196" xr:uid="{00000000-0005-0000-0000-00000F010000}"/>
    <cellStyle name="Millares 29 6 5" xfId="10202" xr:uid="{00000000-0005-0000-0000-00000F010000}"/>
    <cellStyle name="Millares 29 7" xfId="951" xr:uid="{00000000-0005-0000-0000-00000F010000}"/>
    <cellStyle name="Millares 29 8" xfId="2875" xr:uid="{00000000-0005-0000-0000-00000F010000}"/>
    <cellStyle name="Millares 29 9" xfId="4813" xr:uid="{00000000-0005-0000-0000-00000F010000}"/>
    <cellStyle name="Millares 3" xfId="34" xr:uid="{00000000-0005-0000-0000-000014000000}"/>
    <cellStyle name="Millares 3 10" xfId="1307" xr:uid="{00000000-0005-0000-0000-000014000000}"/>
    <cellStyle name="Millares 3 10 2" xfId="3231" xr:uid="{00000000-0005-0000-0000-000014000000}"/>
    <cellStyle name="Millares 3 10 3" xfId="5183" xr:uid="{00000000-0005-0000-0000-000014000000}"/>
    <cellStyle name="Millares 3 10 4" xfId="7113" xr:uid="{00000000-0005-0000-0000-000014000000}"/>
    <cellStyle name="Millares 3 10 5" xfId="9123" xr:uid="{00000000-0005-0000-0000-000014000000}"/>
    <cellStyle name="Millares 3 10 6" xfId="11561" xr:uid="{00000000-0005-0000-0000-000039000000}"/>
    <cellStyle name="Millares 3 10 7" xfId="12656" xr:uid="{FB9DAF19-281C-447F-BE5F-DF382623D108}"/>
    <cellStyle name="Millares 3 11" xfId="567" xr:uid="{00000000-0005-0000-0000-000024000000}"/>
    <cellStyle name="Millares 3 11 10" xfId="5044" xr:uid="{00000000-0005-0000-0000-000024000000}"/>
    <cellStyle name="Millares 3 11 11" xfId="6983" xr:uid="{00000000-0005-0000-0000-000024000000}"/>
    <cellStyle name="Millares 3 11 12" xfId="9000" xr:uid="{00000000-0005-0000-0000-000024000000}"/>
    <cellStyle name="Millares 3 11 13" xfId="10913" xr:uid="{00000000-0005-0000-0000-000024000000}"/>
    <cellStyle name="Millares 3 11 14" xfId="11393" xr:uid="{00000000-0005-0000-0000-000024000000}"/>
    <cellStyle name="Millares 3 11 15" xfId="12536" xr:uid="{AA68ACDD-2501-463E-84B3-F8F96A7A5B8B}"/>
    <cellStyle name="Millares 3 11 2" xfId="768" xr:uid="{F667A7C1-A8F0-4C7B-B096-C53BD4569A93}"/>
    <cellStyle name="Millares 3 11 2 10" xfId="11004" xr:uid="{F667A7C1-A8F0-4C7B-B096-C53BD4569A93}"/>
    <cellStyle name="Millares 3 11 2 11" xfId="11484" xr:uid="{F667A7C1-A8F0-4C7B-B096-C53BD4569A93}"/>
    <cellStyle name="Millares 3 11 2 12" xfId="12628" xr:uid="{98DD0CB5-FAD7-4E78-BF91-05D3CB383766}"/>
    <cellStyle name="Millares 3 11 2 2" xfId="1748" xr:uid="{F667A7C1-A8F0-4C7B-B096-C53BD4569A93}"/>
    <cellStyle name="Millares 3 11 2 2 2" xfId="3672" xr:uid="{F667A7C1-A8F0-4C7B-B096-C53BD4569A93}"/>
    <cellStyle name="Millares 3 11 2 2 3" xfId="5624" xr:uid="{F667A7C1-A8F0-4C7B-B096-C53BD4569A93}"/>
    <cellStyle name="Millares 3 11 2 2 4" xfId="7554" xr:uid="{F667A7C1-A8F0-4C7B-B096-C53BD4569A93}"/>
    <cellStyle name="Millares 3 11 2 2 5" xfId="9562" xr:uid="{F667A7C1-A8F0-4C7B-B096-C53BD4569A93}"/>
    <cellStyle name="Millares 3 11 2 3" xfId="2228" xr:uid="{F667A7C1-A8F0-4C7B-B096-C53BD4569A93}"/>
    <cellStyle name="Millares 3 11 2 3 2" xfId="4152" xr:uid="{F667A7C1-A8F0-4C7B-B096-C53BD4569A93}"/>
    <cellStyle name="Millares 3 11 2 3 3" xfId="6104" xr:uid="{F667A7C1-A8F0-4C7B-B096-C53BD4569A93}"/>
    <cellStyle name="Millares 3 11 2 3 4" xfId="8034" xr:uid="{F667A7C1-A8F0-4C7B-B096-C53BD4569A93}"/>
    <cellStyle name="Millares 3 11 2 3 5" xfId="10040" xr:uid="{F667A7C1-A8F0-4C7B-B096-C53BD4569A93}"/>
    <cellStyle name="Millares 3 11 2 4" xfId="2711" xr:uid="{F667A7C1-A8F0-4C7B-B096-C53BD4569A93}"/>
    <cellStyle name="Millares 3 11 2 4 2" xfId="4632" xr:uid="{F667A7C1-A8F0-4C7B-B096-C53BD4569A93}"/>
    <cellStyle name="Millares 3 11 2 4 3" xfId="6588" xr:uid="{F667A7C1-A8F0-4C7B-B096-C53BD4569A93}"/>
    <cellStyle name="Millares 3 11 2 4 4" xfId="8514" xr:uid="{F667A7C1-A8F0-4C7B-B096-C53BD4569A93}"/>
    <cellStyle name="Millares 3 11 2 4 5" xfId="10519" xr:uid="{F667A7C1-A8F0-4C7B-B096-C53BD4569A93}"/>
    <cellStyle name="Millares 3 11 2 5" xfId="1269" xr:uid="{F667A7C1-A8F0-4C7B-B096-C53BD4569A93}"/>
    <cellStyle name="Millares 3 11 2 6" xfId="3193" xr:uid="{F667A7C1-A8F0-4C7B-B096-C53BD4569A93}"/>
    <cellStyle name="Millares 3 11 2 7" xfId="5144" xr:uid="{F667A7C1-A8F0-4C7B-B096-C53BD4569A93}"/>
    <cellStyle name="Millares 3 11 2 8" xfId="7075" xr:uid="{F667A7C1-A8F0-4C7B-B096-C53BD4569A93}"/>
    <cellStyle name="Millares 3 11 2 9" xfId="9087" xr:uid="{F667A7C1-A8F0-4C7B-B096-C53BD4569A93}"/>
    <cellStyle name="Millares 3 11 3" xfId="747" xr:uid="{1ABE125F-70EB-4105-B412-1ED89A97EACA}"/>
    <cellStyle name="Millares 3 11 3 10" xfId="10990" xr:uid="{1ABE125F-70EB-4105-B412-1ED89A97EACA}"/>
    <cellStyle name="Millares 3 11 3 11" xfId="11470" xr:uid="{1ABE125F-70EB-4105-B412-1ED89A97EACA}"/>
    <cellStyle name="Millares 3 11 3 12" xfId="12614" xr:uid="{E36B2D80-31F4-49F4-A67E-C0B416D9DC5A}"/>
    <cellStyle name="Millares 3 11 3 2" xfId="1734" xr:uid="{1ABE125F-70EB-4105-B412-1ED89A97EACA}"/>
    <cellStyle name="Millares 3 11 3 2 2" xfId="3658" xr:uid="{1ABE125F-70EB-4105-B412-1ED89A97EACA}"/>
    <cellStyle name="Millares 3 11 3 2 3" xfId="5610" xr:uid="{1ABE125F-70EB-4105-B412-1ED89A97EACA}"/>
    <cellStyle name="Millares 3 11 3 2 4" xfId="7540" xr:uid="{1ABE125F-70EB-4105-B412-1ED89A97EACA}"/>
    <cellStyle name="Millares 3 11 3 2 5" xfId="9548" xr:uid="{1ABE125F-70EB-4105-B412-1ED89A97EACA}"/>
    <cellStyle name="Millares 3 11 3 3" xfId="2214" xr:uid="{1ABE125F-70EB-4105-B412-1ED89A97EACA}"/>
    <cellStyle name="Millares 3 11 3 3 2" xfId="4138" xr:uid="{1ABE125F-70EB-4105-B412-1ED89A97EACA}"/>
    <cellStyle name="Millares 3 11 3 3 3" xfId="6090" xr:uid="{1ABE125F-70EB-4105-B412-1ED89A97EACA}"/>
    <cellStyle name="Millares 3 11 3 3 4" xfId="8020" xr:uid="{1ABE125F-70EB-4105-B412-1ED89A97EACA}"/>
    <cellStyle name="Millares 3 11 3 3 5" xfId="10026" xr:uid="{1ABE125F-70EB-4105-B412-1ED89A97EACA}"/>
    <cellStyle name="Millares 3 11 3 4" xfId="2697" xr:uid="{1ABE125F-70EB-4105-B412-1ED89A97EACA}"/>
    <cellStyle name="Millares 3 11 3 4 2" xfId="4618" xr:uid="{1ABE125F-70EB-4105-B412-1ED89A97EACA}"/>
    <cellStyle name="Millares 3 11 3 4 3" xfId="6574" xr:uid="{1ABE125F-70EB-4105-B412-1ED89A97EACA}"/>
    <cellStyle name="Millares 3 11 3 4 4" xfId="8500" xr:uid="{1ABE125F-70EB-4105-B412-1ED89A97EACA}"/>
    <cellStyle name="Millares 3 11 3 4 5" xfId="10505" xr:uid="{1ABE125F-70EB-4105-B412-1ED89A97EACA}"/>
    <cellStyle name="Millares 3 11 3 5" xfId="1255" xr:uid="{1ABE125F-70EB-4105-B412-1ED89A97EACA}"/>
    <cellStyle name="Millares 3 11 3 6" xfId="3179" xr:uid="{1ABE125F-70EB-4105-B412-1ED89A97EACA}"/>
    <cellStyle name="Millares 3 11 3 7" xfId="5128" xr:uid="{1ABE125F-70EB-4105-B412-1ED89A97EACA}"/>
    <cellStyle name="Millares 3 11 3 8" xfId="7061" xr:uid="{1ABE125F-70EB-4105-B412-1ED89A97EACA}"/>
    <cellStyle name="Millares 3 11 3 9" xfId="9073" xr:uid="{1ABE125F-70EB-4105-B412-1ED89A97EACA}"/>
    <cellStyle name="Millares 3 11 4" xfId="708" xr:uid="{28216971-338F-43DF-89F5-30110FFFE00E}"/>
    <cellStyle name="Millares 3 11 4 10" xfId="10976" xr:uid="{28216971-338F-43DF-89F5-30110FFFE00E}"/>
    <cellStyle name="Millares 3 11 4 11" xfId="11456" xr:uid="{28216971-338F-43DF-89F5-30110FFFE00E}"/>
    <cellStyle name="Millares 3 11 4 12" xfId="12600" xr:uid="{870B2FBA-7B5E-4492-9EA4-7ADEA6ED02C5}"/>
    <cellStyle name="Millares 3 11 4 2" xfId="1720" xr:uid="{28216971-338F-43DF-89F5-30110FFFE00E}"/>
    <cellStyle name="Millares 3 11 4 2 2" xfId="3644" xr:uid="{28216971-338F-43DF-89F5-30110FFFE00E}"/>
    <cellStyle name="Millares 3 11 4 2 3" xfId="5596" xr:uid="{28216971-338F-43DF-89F5-30110FFFE00E}"/>
    <cellStyle name="Millares 3 11 4 2 4" xfId="7526" xr:uid="{28216971-338F-43DF-89F5-30110FFFE00E}"/>
    <cellStyle name="Millares 3 11 4 2 5" xfId="9534" xr:uid="{28216971-338F-43DF-89F5-30110FFFE00E}"/>
    <cellStyle name="Millares 3 11 4 3" xfId="2200" xr:uid="{28216971-338F-43DF-89F5-30110FFFE00E}"/>
    <cellStyle name="Millares 3 11 4 3 2" xfId="4124" xr:uid="{28216971-338F-43DF-89F5-30110FFFE00E}"/>
    <cellStyle name="Millares 3 11 4 3 3" xfId="6076" xr:uid="{28216971-338F-43DF-89F5-30110FFFE00E}"/>
    <cellStyle name="Millares 3 11 4 3 4" xfId="8006" xr:uid="{28216971-338F-43DF-89F5-30110FFFE00E}"/>
    <cellStyle name="Millares 3 11 4 3 5" xfId="10012" xr:uid="{28216971-338F-43DF-89F5-30110FFFE00E}"/>
    <cellStyle name="Millares 3 11 4 4" xfId="2683" xr:uid="{28216971-338F-43DF-89F5-30110FFFE00E}"/>
    <cellStyle name="Millares 3 11 4 4 2" xfId="4604" xr:uid="{28216971-338F-43DF-89F5-30110FFFE00E}"/>
    <cellStyle name="Millares 3 11 4 4 3" xfId="6560" xr:uid="{28216971-338F-43DF-89F5-30110FFFE00E}"/>
    <cellStyle name="Millares 3 11 4 4 4" xfId="8486" xr:uid="{28216971-338F-43DF-89F5-30110FFFE00E}"/>
    <cellStyle name="Millares 3 11 4 4 5" xfId="10491" xr:uid="{28216971-338F-43DF-89F5-30110FFFE00E}"/>
    <cellStyle name="Millares 3 11 4 5" xfId="1241" xr:uid="{28216971-338F-43DF-89F5-30110FFFE00E}"/>
    <cellStyle name="Millares 3 11 4 6" xfId="3165" xr:uid="{28216971-338F-43DF-89F5-30110FFFE00E}"/>
    <cellStyle name="Millares 3 11 4 7" xfId="5112" xr:uid="{28216971-338F-43DF-89F5-30110FFFE00E}"/>
    <cellStyle name="Millares 3 11 4 8" xfId="7047" xr:uid="{28216971-338F-43DF-89F5-30110FFFE00E}"/>
    <cellStyle name="Millares 3 11 4 9" xfId="9059" xr:uid="{28216971-338F-43DF-89F5-30110FFFE00E}"/>
    <cellStyle name="Millares 3 11 5" xfId="1657" xr:uid="{00000000-0005-0000-0000-000024000000}"/>
    <cellStyle name="Millares 3 11 5 2" xfId="3581" xr:uid="{00000000-0005-0000-0000-000024000000}"/>
    <cellStyle name="Millares 3 11 5 3" xfId="5533" xr:uid="{00000000-0005-0000-0000-000024000000}"/>
    <cellStyle name="Millares 3 11 5 4" xfId="7463" xr:uid="{00000000-0005-0000-0000-000024000000}"/>
    <cellStyle name="Millares 3 11 5 5" xfId="9473" xr:uid="{00000000-0005-0000-0000-000024000000}"/>
    <cellStyle name="Millares 3 11 6" xfId="2137" xr:uid="{00000000-0005-0000-0000-000024000000}"/>
    <cellStyle name="Millares 3 11 6 2" xfId="4061" xr:uid="{00000000-0005-0000-0000-000024000000}"/>
    <cellStyle name="Millares 3 11 6 3" xfId="6013" xr:uid="{00000000-0005-0000-0000-000024000000}"/>
    <cellStyle name="Millares 3 11 6 4" xfId="7943" xr:uid="{00000000-0005-0000-0000-000024000000}"/>
    <cellStyle name="Millares 3 11 6 5" xfId="9951" xr:uid="{00000000-0005-0000-0000-000024000000}"/>
    <cellStyle name="Millares 3 11 7" xfId="2620" xr:uid="{00000000-0005-0000-0000-000024000000}"/>
    <cellStyle name="Millares 3 11 7 2" xfId="4541" xr:uid="{00000000-0005-0000-0000-000024000000}"/>
    <cellStyle name="Millares 3 11 7 3" xfId="6497" xr:uid="{00000000-0005-0000-0000-000024000000}"/>
    <cellStyle name="Millares 3 11 7 4" xfId="8423" xr:uid="{00000000-0005-0000-0000-000024000000}"/>
    <cellStyle name="Millares 3 11 7 5" xfId="10429" xr:uid="{00000000-0005-0000-0000-000024000000}"/>
    <cellStyle name="Millares 3 11 8" xfId="1178" xr:uid="{00000000-0005-0000-0000-000024000000}"/>
    <cellStyle name="Millares 3 11 9" xfId="3102" xr:uid="{00000000-0005-0000-0000-000024000000}"/>
    <cellStyle name="Millares 3 12" xfId="1787" xr:uid="{00000000-0005-0000-0000-000014000000}"/>
    <cellStyle name="Millares 3 12 2" xfId="3711" xr:uid="{00000000-0005-0000-0000-000014000000}"/>
    <cellStyle name="Millares 3 12 3" xfId="5663" xr:uid="{00000000-0005-0000-0000-000014000000}"/>
    <cellStyle name="Millares 3 12 4" xfId="7593" xr:uid="{00000000-0005-0000-0000-000014000000}"/>
    <cellStyle name="Millares 3 12 5" xfId="9601" xr:uid="{00000000-0005-0000-0000-000014000000}"/>
    <cellStyle name="Millares 3 12 6" xfId="11695" xr:uid="{00000000-0005-0000-0000-000056010000}"/>
    <cellStyle name="Millares 3 13" xfId="2269" xr:uid="{00000000-0005-0000-0000-000014000000}"/>
    <cellStyle name="Millares 3 13 2" xfId="4190" xr:uid="{00000000-0005-0000-0000-000014000000}"/>
    <cellStyle name="Millares 3 13 3" xfId="6146" xr:uid="{00000000-0005-0000-0000-000014000000}"/>
    <cellStyle name="Millares 3 13 4" xfId="8072" xr:uid="{00000000-0005-0000-0000-000014000000}"/>
    <cellStyle name="Millares 3 13 5" xfId="10078" xr:uid="{00000000-0005-0000-0000-000014000000}"/>
    <cellStyle name="Millares 3 14" xfId="827" xr:uid="{00000000-0005-0000-0000-000014000000}"/>
    <cellStyle name="Millares 3 15" xfId="2751" xr:uid="{00000000-0005-0000-0000-000014000000}"/>
    <cellStyle name="Millares 3 16" xfId="4680" xr:uid="{00000000-0005-0000-0000-000014000000}"/>
    <cellStyle name="Millares 3 17" xfId="6629" xr:uid="{00000000-0005-0000-0000-000014000000}"/>
    <cellStyle name="Millares 3 18" xfId="8586" xr:uid="{00000000-0005-0000-0000-000014000000}"/>
    <cellStyle name="Millares 3 19" xfId="10563" xr:uid="{00000000-0005-0000-0000-000014000000}"/>
    <cellStyle name="Millares 3 2" xfId="92" xr:uid="{00000000-0005-0000-0000-000014000000}"/>
    <cellStyle name="Millares 3 2 10" xfId="2778" xr:uid="{00000000-0005-0000-0000-000014000000}"/>
    <cellStyle name="Millares 3 2 11" xfId="4711" xr:uid="{00000000-0005-0000-0000-000014000000}"/>
    <cellStyle name="Millares 3 2 12" xfId="6657" xr:uid="{00000000-0005-0000-0000-000014000000}"/>
    <cellStyle name="Millares 3 2 13" xfId="8692" xr:uid="{00000000-0005-0000-0000-000014000000}"/>
    <cellStyle name="Millares 3 2 14" xfId="10590" xr:uid="{00000000-0005-0000-0000-000014000000}"/>
    <cellStyle name="Millares 3 2 15" xfId="11070" xr:uid="{00000000-0005-0000-0000-000014000000}"/>
    <cellStyle name="Millares 3 2 16" xfId="12211" xr:uid="{90DC29A6-B804-4DC6-B90B-F51169516C3D}"/>
    <cellStyle name="Millares 3 2 2" xfId="150" xr:uid="{00000000-0005-0000-0000-000014000000}"/>
    <cellStyle name="Millares 3 2 2 10" xfId="6709" xr:uid="{00000000-0005-0000-0000-000014000000}"/>
    <cellStyle name="Millares 3 2 2 11" xfId="8739" xr:uid="{00000000-0005-0000-0000-000014000000}"/>
    <cellStyle name="Millares 3 2 2 12" xfId="10642" xr:uid="{00000000-0005-0000-0000-000014000000}"/>
    <cellStyle name="Millares 3 2 2 13" xfId="11122" xr:uid="{00000000-0005-0000-0000-000014000000}"/>
    <cellStyle name="Millares 3 2 2 14" xfId="12263" xr:uid="{B79A9A18-5844-4BFB-A46C-9A2112CC7657}"/>
    <cellStyle name="Millares 3 2 2 2" xfId="368" xr:uid="{00000000-0005-0000-0000-000014000000}"/>
    <cellStyle name="Millares 3 2 2 2 10" xfId="10820" xr:uid="{00000000-0005-0000-0000-000014000000}"/>
    <cellStyle name="Millares 3 2 2 2 11" xfId="11300" xr:uid="{00000000-0005-0000-0000-000014000000}"/>
    <cellStyle name="Millares 3 2 2 2 12" xfId="12441" xr:uid="{E1C1141D-1648-4CB0-8332-6D021C8A4BD2}"/>
    <cellStyle name="Millares 3 2 2 2 2" xfId="1564" xr:uid="{00000000-0005-0000-0000-000014000000}"/>
    <cellStyle name="Millares 3 2 2 2 2 2" xfId="3488" xr:uid="{00000000-0005-0000-0000-000014000000}"/>
    <cellStyle name="Millares 3 2 2 2 2 3" xfId="5440" xr:uid="{00000000-0005-0000-0000-000014000000}"/>
    <cellStyle name="Millares 3 2 2 2 2 4" xfId="7370" xr:uid="{00000000-0005-0000-0000-000014000000}"/>
    <cellStyle name="Millares 3 2 2 2 2 5" xfId="9380" xr:uid="{00000000-0005-0000-0000-000014000000}"/>
    <cellStyle name="Millares 3 2 2 2 3" xfId="2044" xr:uid="{00000000-0005-0000-0000-000014000000}"/>
    <cellStyle name="Millares 3 2 2 2 3 2" xfId="3968" xr:uid="{00000000-0005-0000-0000-000014000000}"/>
    <cellStyle name="Millares 3 2 2 2 3 3" xfId="5920" xr:uid="{00000000-0005-0000-0000-000014000000}"/>
    <cellStyle name="Millares 3 2 2 2 3 4" xfId="7850" xr:uid="{00000000-0005-0000-0000-000014000000}"/>
    <cellStyle name="Millares 3 2 2 2 3 5" xfId="9858" xr:uid="{00000000-0005-0000-0000-000014000000}"/>
    <cellStyle name="Millares 3 2 2 2 4" xfId="2526" xr:uid="{00000000-0005-0000-0000-000014000000}"/>
    <cellStyle name="Millares 3 2 2 2 4 2" xfId="4447" xr:uid="{00000000-0005-0000-0000-000014000000}"/>
    <cellStyle name="Millares 3 2 2 2 4 3" xfId="6403" xr:uid="{00000000-0005-0000-0000-000014000000}"/>
    <cellStyle name="Millares 3 2 2 2 4 4" xfId="8329" xr:uid="{00000000-0005-0000-0000-000014000000}"/>
    <cellStyle name="Millares 3 2 2 2 4 5" xfId="10335" xr:uid="{00000000-0005-0000-0000-000014000000}"/>
    <cellStyle name="Millares 3 2 2 2 5" xfId="1084" xr:uid="{00000000-0005-0000-0000-000014000000}"/>
    <cellStyle name="Millares 3 2 2 2 6" xfId="3008" xr:uid="{00000000-0005-0000-0000-000014000000}"/>
    <cellStyle name="Millares 3 2 2 2 7" xfId="4946" xr:uid="{00000000-0005-0000-0000-000014000000}"/>
    <cellStyle name="Millares 3 2 2 2 8" xfId="6887" xr:uid="{00000000-0005-0000-0000-000014000000}"/>
    <cellStyle name="Millares 3 2 2 2 9" xfId="8908" xr:uid="{00000000-0005-0000-0000-000014000000}"/>
    <cellStyle name="Millares 3 2 2 3" xfId="687" xr:uid="{00000000-0005-0000-0000-00003C000000}"/>
    <cellStyle name="Millares 3 2 2 3 10" xfId="10964" xr:uid="{00000000-0005-0000-0000-00003C000000}"/>
    <cellStyle name="Millares 3 2 2 3 11" xfId="11444" xr:uid="{00000000-0005-0000-0000-00003C000000}"/>
    <cellStyle name="Millares 3 2 2 3 12" xfId="12588" xr:uid="{AFF9F974-54BC-4605-A275-674E040BAA8C}"/>
    <cellStyle name="Millares 3 2 2 3 2" xfId="1708" xr:uid="{00000000-0005-0000-0000-00003C000000}"/>
    <cellStyle name="Millares 3 2 2 3 2 2" xfId="3632" xr:uid="{00000000-0005-0000-0000-00003C000000}"/>
    <cellStyle name="Millares 3 2 2 3 2 3" xfId="5584" xr:uid="{00000000-0005-0000-0000-00003C000000}"/>
    <cellStyle name="Millares 3 2 2 3 2 4" xfId="7514" xr:uid="{00000000-0005-0000-0000-00003C000000}"/>
    <cellStyle name="Millares 3 2 2 3 2 5" xfId="9523" xr:uid="{00000000-0005-0000-0000-00003C000000}"/>
    <cellStyle name="Millares 3 2 2 3 3" xfId="2188" xr:uid="{00000000-0005-0000-0000-00003C000000}"/>
    <cellStyle name="Millares 3 2 2 3 3 2" xfId="4112" xr:uid="{00000000-0005-0000-0000-00003C000000}"/>
    <cellStyle name="Millares 3 2 2 3 3 3" xfId="6064" xr:uid="{00000000-0005-0000-0000-00003C000000}"/>
    <cellStyle name="Millares 3 2 2 3 3 4" xfId="7994" xr:uid="{00000000-0005-0000-0000-00003C000000}"/>
    <cellStyle name="Millares 3 2 2 3 3 5" xfId="10001" xr:uid="{00000000-0005-0000-0000-00003C000000}"/>
    <cellStyle name="Millares 3 2 2 3 4" xfId="2671" xr:uid="{00000000-0005-0000-0000-00003C000000}"/>
    <cellStyle name="Millares 3 2 2 3 4 2" xfId="4592" xr:uid="{00000000-0005-0000-0000-00003C000000}"/>
    <cellStyle name="Millares 3 2 2 3 4 3" xfId="6548" xr:uid="{00000000-0005-0000-0000-00003C000000}"/>
    <cellStyle name="Millares 3 2 2 3 4 4" xfId="8474" xr:uid="{00000000-0005-0000-0000-00003C000000}"/>
    <cellStyle name="Millares 3 2 2 3 4 5" xfId="10479" xr:uid="{00000000-0005-0000-0000-00003C000000}"/>
    <cellStyle name="Millares 3 2 2 3 5" xfId="1229" xr:uid="{00000000-0005-0000-0000-00003C000000}"/>
    <cellStyle name="Millares 3 2 2 3 6" xfId="3153" xr:uid="{00000000-0005-0000-0000-00003C000000}"/>
    <cellStyle name="Millares 3 2 2 3 7" xfId="5100" xr:uid="{00000000-0005-0000-0000-00003C000000}"/>
    <cellStyle name="Millares 3 2 2 3 8" xfId="7035" xr:uid="{00000000-0005-0000-0000-00003C000000}"/>
    <cellStyle name="Millares 3 2 2 3 9" xfId="9048" xr:uid="{00000000-0005-0000-0000-00003C000000}"/>
    <cellStyle name="Millares 3 2 2 4" xfId="1386" xr:uid="{00000000-0005-0000-0000-000014000000}"/>
    <cellStyle name="Millares 3 2 2 4 2" xfId="3310" xr:uid="{00000000-0005-0000-0000-000014000000}"/>
    <cellStyle name="Millares 3 2 2 4 3" xfId="5262" xr:uid="{00000000-0005-0000-0000-000014000000}"/>
    <cellStyle name="Millares 3 2 2 4 4" xfId="7192" xr:uid="{00000000-0005-0000-0000-000014000000}"/>
    <cellStyle name="Millares 3 2 2 4 5" xfId="9202" xr:uid="{00000000-0005-0000-0000-000014000000}"/>
    <cellStyle name="Millares 3 2 2 4 6" xfId="11644" xr:uid="{45977EE5-A379-4F7C-BB30-BA82C17C020C}"/>
    <cellStyle name="Millares 3 2 2 5" xfId="1866" xr:uid="{00000000-0005-0000-0000-000014000000}"/>
    <cellStyle name="Millares 3 2 2 5 2" xfId="3790" xr:uid="{00000000-0005-0000-0000-000014000000}"/>
    <cellStyle name="Millares 3 2 2 5 3" xfId="5742" xr:uid="{00000000-0005-0000-0000-000014000000}"/>
    <cellStyle name="Millares 3 2 2 5 4" xfId="7672" xr:uid="{00000000-0005-0000-0000-000014000000}"/>
    <cellStyle name="Millares 3 2 2 5 5" xfId="9680" xr:uid="{00000000-0005-0000-0000-000014000000}"/>
    <cellStyle name="Millares 3 2 2 6" xfId="2348" xr:uid="{00000000-0005-0000-0000-000014000000}"/>
    <cellStyle name="Millares 3 2 2 6 2" xfId="4269" xr:uid="{00000000-0005-0000-0000-000014000000}"/>
    <cellStyle name="Millares 3 2 2 6 3" xfId="6225" xr:uid="{00000000-0005-0000-0000-000014000000}"/>
    <cellStyle name="Millares 3 2 2 6 4" xfId="8151" xr:uid="{00000000-0005-0000-0000-000014000000}"/>
    <cellStyle name="Millares 3 2 2 6 5" xfId="10157" xr:uid="{00000000-0005-0000-0000-000014000000}"/>
    <cellStyle name="Millares 3 2 2 7" xfId="906" xr:uid="{00000000-0005-0000-0000-000014000000}"/>
    <cellStyle name="Millares 3 2 2 8" xfId="2830" xr:uid="{00000000-0005-0000-0000-000014000000}"/>
    <cellStyle name="Millares 3 2 2 9" xfId="4763" xr:uid="{00000000-0005-0000-0000-000014000000}"/>
    <cellStyle name="Millares 3 2 3" xfId="316" xr:uid="{00000000-0005-0000-0000-000014000000}"/>
    <cellStyle name="Millares 3 2 3 10" xfId="10768" xr:uid="{00000000-0005-0000-0000-000014000000}"/>
    <cellStyle name="Millares 3 2 3 11" xfId="11248" xr:uid="{00000000-0005-0000-0000-000014000000}"/>
    <cellStyle name="Millares 3 2 3 12" xfId="12389" xr:uid="{DA916280-4C51-4054-88AF-32D419C7940E}"/>
    <cellStyle name="Millares 3 2 3 2" xfId="1512" xr:uid="{00000000-0005-0000-0000-000014000000}"/>
    <cellStyle name="Millares 3 2 3 2 2" xfId="3436" xr:uid="{00000000-0005-0000-0000-000014000000}"/>
    <cellStyle name="Millares 3 2 3 2 3" xfId="5388" xr:uid="{00000000-0005-0000-0000-000014000000}"/>
    <cellStyle name="Millares 3 2 3 2 4" xfId="7318" xr:uid="{00000000-0005-0000-0000-000014000000}"/>
    <cellStyle name="Millares 3 2 3 2 5" xfId="9328" xr:uid="{00000000-0005-0000-0000-000014000000}"/>
    <cellStyle name="Millares 3 2 3 2 6" xfId="11656" xr:uid="{05DD45DB-9C33-4FE1-9DD9-4C4AD64ABF63}"/>
    <cellStyle name="Millares 3 2 3 3" xfId="1992" xr:uid="{00000000-0005-0000-0000-000014000000}"/>
    <cellStyle name="Millares 3 2 3 3 2" xfId="3916" xr:uid="{00000000-0005-0000-0000-000014000000}"/>
    <cellStyle name="Millares 3 2 3 3 3" xfId="5868" xr:uid="{00000000-0005-0000-0000-000014000000}"/>
    <cellStyle name="Millares 3 2 3 3 4" xfId="7798" xr:uid="{00000000-0005-0000-0000-000014000000}"/>
    <cellStyle name="Millares 3 2 3 3 5" xfId="9806" xr:uid="{00000000-0005-0000-0000-000014000000}"/>
    <cellStyle name="Millares 3 2 3 4" xfId="2474" xr:uid="{00000000-0005-0000-0000-000014000000}"/>
    <cellStyle name="Millares 3 2 3 4 2" xfId="4395" xr:uid="{00000000-0005-0000-0000-000014000000}"/>
    <cellStyle name="Millares 3 2 3 4 3" xfId="6351" xr:uid="{00000000-0005-0000-0000-000014000000}"/>
    <cellStyle name="Millares 3 2 3 4 4" xfId="8277" xr:uid="{00000000-0005-0000-0000-000014000000}"/>
    <cellStyle name="Millares 3 2 3 4 5" xfId="10283" xr:uid="{00000000-0005-0000-0000-000014000000}"/>
    <cellStyle name="Millares 3 2 3 5" xfId="1032" xr:uid="{00000000-0005-0000-0000-000014000000}"/>
    <cellStyle name="Millares 3 2 3 6" xfId="2956" xr:uid="{00000000-0005-0000-0000-000014000000}"/>
    <cellStyle name="Millares 3 2 3 7" xfId="4894" xr:uid="{00000000-0005-0000-0000-000014000000}"/>
    <cellStyle name="Millares 3 2 3 8" xfId="6835" xr:uid="{00000000-0005-0000-0000-000014000000}"/>
    <cellStyle name="Millares 3 2 3 9" xfId="8860" xr:uid="{00000000-0005-0000-0000-000014000000}"/>
    <cellStyle name="Millares 3 2 4" xfId="607" xr:uid="{00000000-0005-0000-0000-000025000000}"/>
    <cellStyle name="Millares 3 2 4 10" xfId="10935" xr:uid="{00000000-0005-0000-0000-000025000000}"/>
    <cellStyle name="Millares 3 2 4 11" xfId="11415" xr:uid="{00000000-0005-0000-0000-000025000000}"/>
    <cellStyle name="Millares 3 2 4 12" xfId="12558" xr:uid="{3A29651E-0735-46CF-AF82-EF38BEDAC0D2}"/>
    <cellStyle name="Millares 3 2 4 2" xfId="1679" xr:uid="{00000000-0005-0000-0000-000025000000}"/>
    <cellStyle name="Millares 3 2 4 2 2" xfId="3603" xr:uid="{00000000-0005-0000-0000-000025000000}"/>
    <cellStyle name="Millares 3 2 4 2 3" xfId="5555" xr:uid="{00000000-0005-0000-0000-000025000000}"/>
    <cellStyle name="Millares 3 2 4 2 4" xfId="7485" xr:uid="{00000000-0005-0000-0000-000025000000}"/>
    <cellStyle name="Millares 3 2 4 2 5" xfId="9495" xr:uid="{00000000-0005-0000-0000-000025000000}"/>
    <cellStyle name="Millares 3 2 4 3" xfId="2159" xr:uid="{00000000-0005-0000-0000-000025000000}"/>
    <cellStyle name="Millares 3 2 4 3 2" xfId="4083" xr:uid="{00000000-0005-0000-0000-000025000000}"/>
    <cellStyle name="Millares 3 2 4 3 3" xfId="6035" xr:uid="{00000000-0005-0000-0000-000025000000}"/>
    <cellStyle name="Millares 3 2 4 3 4" xfId="7965" xr:uid="{00000000-0005-0000-0000-000025000000}"/>
    <cellStyle name="Millares 3 2 4 3 5" xfId="9973" xr:uid="{00000000-0005-0000-0000-000025000000}"/>
    <cellStyle name="Millares 3 2 4 4" xfId="2642" xr:uid="{00000000-0005-0000-0000-000025000000}"/>
    <cellStyle name="Millares 3 2 4 4 2" xfId="4563" xr:uid="{00000000-0005-0000-0000-000025000000}"/>
    <cellStyle name="Millares 3 2 4 4 3" xfId="6519" xr:uid="{00000000-0005-0000-0000-000025000000}"/>
    <cellStyle name="Millares 3 2 4 4 4" xfId="8445" xr:uid="{00000000-0005-0000-0000-000025000000}"/>
    <cellStyle name="Millares 3 2 4 4 5" xfId="10451" xr:uid="{00000000-0005-0000-0000-000025000000}"/>
    <cellStyle name="Millares 3 2 4 5" xfId="1200" xr:uid="{00000000-0005-0000-0000-000025000000}"/>
    <cellStyle name="Millares 3 2 4 6" xfId="3124" xr:uid="{00000000-0005-0000-0000-000025000000}"/>
    <cellStyle name="Millares 3 2 4 7" xfId="5068" xr:uid="{00000000-0005-0000-0000-000025000000}"/>
    <cellStyle name="Millares 3 2 4 8" xfId="7005" xr:uid="{00000000-0005-0000-0000-000025000000}"/>
    <cellStyle name="Millares 3 2 4 9" xfId="9022" xr:uid="{00000000-0005-0000-0000-000025000000}"/>
    <cellStyle name="Millares 3 2 5" xfId="702" xr:uid="{B6C29419-DCBD-485C-A856-8B4033FABF35}"/>
    <cellStyle name="Millares 3 2 6" xfId="1334" xr:uid="{00000000-0005-0000-0000-000014000000}"/>
    <cellStyle name="Millares 3 2 6 2" xfId="3258" xr:uid="{00000000-0005-0000-0000-000014000000}"/>
    <cellStyle name="Millares 3 2 6 3" xfId="5210" xr:uid="{00000000-0005-0000-0000-000014000000}"/>
    <cellStyle name="Millares 3 2 6 4" xfId="7140" xr:uid="{00000000-0005-0000-0000-000014000000}"/>
    <cellStyle name="Millares 3 2 6 5" xfId="9150" xr:uid="{00000000-0005-0000-0000-000014000000}"/>
    <cellStyle name="Millares 3 2 6 6" xfId="11614" xr:uid="{C3E93EAA-9273-49C7-A8CF-179B93EA100B}"/>
    <cellStyle name="Millares 3 2 7" xfId="1814" xr:uid="{00000000-0005-0000-0000-000014000000}"/>
    <cellStyle name="Millares 3 2 7 2" xfId="3738" xr:uid="{00000000-0005-0000-0000-000014000000}"/>
    <cellStyle name="Millares 3 2 7 3" xfId="5690" xr:uid="{00000000-0005-0000-0000-000014000000}"/>
    <cellStyle name="Millares 3 2 7 4" xfId="7620" xr:uid="{00000000-0005-0000-0000-000014000000}"/>
    <cellStyle name="Millares 3 2 7 5" xfId="9628" xr:uid="{00000000-0005-0000-0000-000014000000}"/>
    <cellStyle name="Millares 3 2 8" xfId="2296" xr:uid="{00000000-0005-0000-0000-000014000000}"/>
    <cellStyle name="Millares 3 2 8 2" xfId="4217" xr:uid="{00000000-0005-0000-0000-000014000000}"/>
    <cellStyle name="Millares 3 2 8 3" xfId="6173" xr:uid="{00000000-0005-0000-0000-000014000000}"/>
    <cellStyle name="Millares 3 2 8 4" xfId="8099" xr:uid="{00000000-0005-0000-0000-000014000000}"/>
    <cellStyle name="Millares 3 2 8 5" xfId="10105" xr:uid="{00000000-0005-0000-0000-000014000000}"/>
    <cellStyle name="Millares 3 2 9" xfId="854" xr:uid="{00000000-0005-0000-0000-000014000000}"/>
    <cellStyle name="Millares 3 20" xfId="11043" xr:uid="{00000000-0005-0000-0000-000014000000}"/>
    <cellStyle name="Millares 3 21" xfId="12184" xr:uid="{0F88EB39-990A-4925-8BF2-1B5B2D0249F2}"/>
    <cellStyle name="Millares 3 3" xfId="122" xr:uid="{00000000-0005-0000-0000-000014000000}"/>
    <cellStyle name="Millares 3 3 10" xfId="4735" xr:uid="{00000000-0005-0000-0000-000014000000}"/>
    <cellStyle name="Millares 3 3 11" xfId="6681" xr:uid="{00000000-0005-0000-0000-000014000000}"/>
    <cellStyle name="Millares 3 3 12" xfId="8715" xr:uid="{00000000-0005-0000-0000-000014000000}"/>
    <cellStyle name="Millares 3 3 13" xfId="10614" xr:uid="{00000000-0005-0000-0000-000014000000}"/>
    <cellStyle name="Millares 3 3 14" xfId="11094" xr:uid="{00000000-0005-0000-0000-000014000000}"/>
    <cellStyle name="Millares 3 3 15" xfId="12235" xr:uid="{7B5B1224-7958-4ACC-9738-0D6ACE6BED34}"/>
    <cellStyle name="Millares 3 3 2" xfId="340" xr:uid="{00000000-0005-0000-0000-000014000000}"/>
    <cellStyle name="Millares 3 3 2 10" xfId="10792" xr:uid="{00000000-0005-0000-0000-000014000000}"/>
    <cellStyle name="Millares 3 3 2 11" xfId="11272" xr:uid="{00000000-0005-0000-0000-000014000000}"/>
    <cellStyle name="Millares 3 3 2 12" xfId="12413" xr:uid="{65DF9C71-25B1-441F-913C-EC947AE328FB}"/>
    <cellStyle name="Millares 3 3 2 2" xfId="1536" xr:uid="{00000000-0005-0000-0000-000014000000}"/>
    <cellStyle name="Millares 3 3 2 2 2" xfId="3460" xr:uid="{00000000-0005-0000-0000-000014000000}"/>
    <cellStyle name="Millares 3 3 2 2 3" xfId="5412" xr:uid="{00000000-0005-0000-0000-000014000000}"/>
    <cellStyle name="Millares 3 3 2 2 4" xfId="7342" xr:uid="{00000000-0005-0000-0000-000014000000}"/>
    <cellStyle name="Millares 3 3 2 2 5" xfId="9352" xr:uid="{00000000-0005-0000-0000-000014000000}"/>
    <cellStyle name="Millares 3 3 2 3" xfId="2016" xr:uid="{00000000-0005-0000-0000-000014000000}"/>
    <cellStyle name="Millares 3 3 2 3 2" xfId="3940" xr:uid="{00000000-0005-0000-0000-000014000000}"/>
    <cellStyle name="Millares 3 3 2 3 3" xfId="5892" xr:uid="{00000000-0005-0000-0000-000014000000}"/>
    <cellStyle name="Millares 3 3 2 3 4" xfId="7822" xr:uid="{00000000-0005-0000-0000-000014000000}"/>
    <cellStyle name="Millares 3 3 2 3 5" xfId="9830" xr:uid="{00000000-0005-0000-0000-000014000000}"/>
    <cellStyle name="Millares 3 3 2 4" xfId="2498" xr:uid="{00000000-0005-0000-0000-000014000000}"/>
    <cellStyle name="Millares 3 3 2 4 2" xfId="4419" xr:uid="{00000000-0005-0000-0000-000014000000}"/>
    <cellStyle name="Millares 3 3 2 4 3" xfId="6375" xr:uid="{00000000-0005-0000-0000-000014000000}"/>
    <cellStyle name="Millares 3 3 2 4 4" xfId="8301" xr:uid="{00000000-0005-0000-0000-000014000000}"/>
    <cellStyle name="Millares 3 3 2 4 5" xfId="10307" xr:uid="{00000000-0005-0000-0000-000014000000}"/>
    <cellStyle name="Millares 3 3 2 5" xfId="1056" xr:uid="{00000000-0005-0000-0000-000014000000}"/>
    <cellStyle name="Millares 3 3 2 6" xfId="2980" xr:uid="{00000000-0005-0000-0000-000014000000}"/>
    <cellStyle name="Millares 3 3 2 7" xfId="4918" xr:uid="{00000000-0005-0000-0000-000014000000}"/>
    <cellStyle name="Millares 3 3 2 8" xfId="6859" xr:uid="{00000000-0005-0000-0000-000014000000}"/>
    <cellStyle name="Millares 3 3 2 9" xfId="8883" xr:uid="{00000000-0005-0000-0000-000014000000}"/>
    <cellStyle name="Millares 3 3 3" xfId="604" xr:uid="{00000000-0005-0000-0000-000026000000}"/>
    <cellStyle name="Millares 3 3 4" xfId="683" xr:uid="{00000000-0005-0000-0000-00003D000000}"/>
    <cellStyle name="Millares 3 3 4 10" xfId="10961" xr:uid="{00000000-0005-0000-0000-00003D000000}"/>
    <cellStyle name="Millares 3 3 4 11" xfId="11441" xr:uid="{00000000-0005-0000-0000-00003D000000}"/>
    <cellStyle name="Millares 3 3 4 12" xfId="12585" xr:uid="{BB857DC6-2A21-4694-9811-05EC37B993C7}"/>
    <cellStyle name="Millares 3 3 4 2" xfId="1705" xr:uid="{00000000-0005-0000-0000-00003D000000}"/>
    <cellStyle name="Millares 3 3 4 2 2" xfId="3629" xr:uid="{00000000-0005-0000-0000-00003D000000}"/>
    <cellStyle name="Millares 3 3 4 2 3" xfId="5581" xr:uid="{00000000-0005-0000-0000-00003D000000}"/>
    <cellStyle name="Millares 3 3 4 2 4" xfId="7511" xr:uid="{00000000-0005-0000-0000-00003D000000}"/>
    <cellStyle name="Millares 3 3 4 2 5" xfId="9520" xr:uid="{00000000-0005-0000-0000-00003D000000}"/>
    <cellStyle name="Millares 3 3 4 3" xfId="2185" xr:uid="{00000000-0005-0000-0000-00003D000000}"/>
    <cellStyle name="Millares 3 3 4 3 2" xfId="4109" xr:uid="{00000000-0005-0000-0000-00003D000000}"/>
    <cellStyle name="Millares 3 3 4 3 3" xfId="6061" xr:uid="{00000000-0005-0000-0000-00003D000000}"/>
    <cellStyle name="Millares 3 3 4 3 4" xfId="7991" xr:uid="{00000000-0005-0000-0000-00003D000000}"/>
    <cellStyle name="Millares 3 3 4 3 5" xfId="9998" xr:uid="{00000000-0005-0000-0000-00003D000000}"/>
    <cellStyle name="Millares 3 3 4 4" xfId="2668" xr:uid="{00000000-0005-0000-0000-00003D000000}"/>
    <cellStyle name="Millares 3 3 4 4 2" xfId="4589" xr:uid="{00000000-0005-0000-0000-00003D000000}"/>
    <cellStyle name="Millares 3 3 4 4 3" xfId="6545" xr:uid="{00000000-0005-0000-0000-00003D000000}"/>
    <cellStyle name="Millares 3 3 4 4 4" xfId="8471" xr:uid="{00000000-0005-0000-0000-00003D000000}"/>
    <cellStyle name="Millares 3 3 4 4 5" xfId="10476" xr:uid="{00000000-0005-0000-0000-00003D000000}"/>
    <cellStyle name="Millares 3 3 4 5" xfId="1226" xr:uid="{00000000-0005-0000-0000-00003D000000}"/>
    <cellStyle name="Millares 3 3 4 6" xfId="3150" xr:uid="{00000000-0005-0000-0000-00003D000000}"/>
    <cellStyle name="Millares 3 3 4 7" xfId="5097" xr:uid="{00000000-0005-0000-0000-00003D000000}"/>
    <cellStyle name="Millares 3 3 4 8" xfId="7032" xr:uid="{00000000-0005-0000-0000-00003D000000}"/>
    <cellStyle name="Millares 3 3 4 9" xfId="9045" xr:uid="{00000000-0005-0000-0000-00003D000000}"/>
    <cellStyle name="Millares 3 3 5" xfId="1358" xr:uid="{00000000-0005-0000-0000-000014000000}"/>
    <cellStyle name="Millares 3 3 5 2" xfId="3282" xr:uid="{00000000-0005-0000-0000-000014000000}"/>
    <cellStyle name="Millares 3 3 5 3" xfId="5234" xr:uid="{00000000-0005-0000-0000-000014000000}"/>
    <cellStyle name="Millares 3 3 5 4" xfId="7164" xr:uid="{00000000-0005-0000-0000-000014000000}"/>
    <cellStyle name="Millares 3 3 5 5" xfId="9174" xr:uid="{00000000-0005-0000-0000-000014000000}"/>
    <cellStyle name="Millares 3 3 5 6" xfId="11961" xr:uid="{00000000-0005-0000-0000-000058010000}"/>
    <cellStyle name="Millares 3 3 6" xfId="1838" xr:uid="{00000000-0005-0000-0000-000014000000}"/>
    <cellStyle name="Millares 3 3 6 2" xfId="3762" xr:uid="{00000000-0005-0000-0000-000014000000}"/>
    <cellStyle name="Millares 3 3 6 3" xfId="5714" xr:uid="{00000000-0005-0000-0000-000014000000}"/>
    <cellStyle name="Millares 3 3 6 4" xfId="7644" xr:uid="{00000000-0005-0000-0000-000014000000}"/>
    <cellStyle name="Millares 3 3 6 5" xfId="9652" xr:uid="{00000000-0005-0000-0000-000014000000}"/>
    <cellStyle name="Millares 3 3 7" xfId="2320" xr:uid="{00000000-0005-0000-0000-000014000000}"/>
    <cellStyle name="Millares 3 3 7 2" xfId="4241" xr:uid="{00000000-0005-0000-0000-000014000000}"/>
    <cellStyle name="Millares 3 3 7 3" xfId="6197" xr:uid="{00000000-0005-0000-0000-000014000000}"/>
    <cellStyle name="Millares 3 3 7 4" xfId="8123" xr:uid="{00000000-0005-0000-0000-000014000000}"/>
    <cellStyle name="Millares 3 3 7 5" xfId="10129" xr:uid="{00000000-0005-0000-0000-000014000000}"/>
    <cellStyle name="Millares 3 3 8" xfId="878" xr:uid="{00000000-0005-0000-0000-000014000000}"/>
    <cellStyle name="Millares 3 3 9" xfId="2802" xr:uid="{00000000-0005-0000-0000-000014000000}"/>
    <cellStyle name="Millares 3 4" xfId="185" xr:uid="{00000000-0005-0000-0000-00002D000000}"/>
    <cellStyle name="Millares 3 4 2" xfId="758" xr:uid="{666912F5-612A-49A0-A9B5-DFAC4C390924}"/>
    <cellStyle name="Millares 3 4 2 10" xfId="10997" xr:uid="{666912F5-612A-49A0-A9B5-DFAC4C390924}"/>
    <cellStyle name="Millares 3 4 2 11" xfId="11477" xr:uid="{666912F5-612A-49A0-A9B5-DFAC4C390924}"/>
    <cellStyle name="Millares 3 4 2 12" xfId="12621" xr:uid="{B0FE5AD2-6F0B-463B-BEDC-2AEFBA33965A}"/>
    <cellStyle name="Millares 3 4 2 2" xfId="1741" xr:uid="{666912F5-612A-49A0-A9B5-DFAC4C390924}"/>
    <cellStyle name="Millares 3 4 2 2 2" xfId="3665" xr:uid="{666912F5-612A-49A0-A9B5-DFAC4C390924}"/>
    <cellStyle name="Millares 3 4 2 2 3" xfId="5617" xr:uid="{666912F5-612A-49A0-A9B5-DFAC4C390924}"/>
    <cellStyle name="Millares 3 4 2 2 4" xfId="7547" xr:uid="{666912F5-612A-49A0-A9B5-DFAC4C390924}"/>
    <cellStyle name="Millares 3 4 2 2 5" xfId="9555" xr:uid="{666912F5-612A-49A0-A9B5-DFAC4C390924}"/>
    <cellStyle name="Millares 3 4 2 3" xfId="2221" xr:uid="{666912F5-612A-49A0-A9B5-DFAC4C390924}"/>
    <cellStyle name="Millares 3 4 2 3 2" xfId="4145" xr:uid="{666912F5-612A-49A0-A9B5-DFAC4C390924}"/>
    <cellStyle name="Millares 3 4 2 3 3" xfId="6097" xr:uid="{666912F5-612A-49A0-A9B5-DFAC4C390924}"/>
    <cellStyle name="Millares 3 4 2 3 4" xfId="8027" xr:uid="{666912F5-612A-49A0-A9B5-DFAC4C390924}"/>
    <cellStyle name="Millares 3 4 2 3 5" xfId="10033" xr:uid="{666912F5-612A-49A0-A9B5-DFAC4C390924}"/>
    <cellStyle name="Millares 3 4 2 4" xfId="2704" xr:uid="{666912F5-612A-49A0-A9B5-DFAC4C390924}"/>
    <cellStyle name="Millares 3 4 2 4 2" xfId="4625" xr:uid="{666912F5-612A-49A0-A9B5-DFAC4C390924}"/>
    <cellStyle name="Millares 3 4 2 4 3" xfId="6581" xr:uid="{666912F5-612A-49A0-A9B5-DFAC4C390924}"/>
    <cellStyle name="Millares 3 4 2 4 4" xfId="8507" xr:uid="{666912F5-612A-49A0-A9B5-DFAC4C390924}"/>
    <cellStyle name="Millares 3 4 2 4 5" xfId="10512" xr:uid="{666912F5-612A-49A0-A9B5-DFAC4C390924}"/>
    <cellStyle name="Millares 3 4 2 5" xfId="1262" xr:uid="{666912F5-612A-49A0-A9B5-DFAC4C390924}"/>
    <cellStyle name="Millares 3 4 2 6" xfId="3186" xr:uid="{666912F5-612A-49A0-A9B5-DFAC4C390924}"/>
    <cellStyle name="Millares 3 4 2 7" xfId="5137" xr:uid="{666912F5-612A-49A0-A9B5-DFAC4C390924}"/>
    <cellStyle name="Millares 3 4 2 8" xfId="7068" xr:uid="{666912F5-612A-49A0-A9B5-DFAC4C390924}"/>
    <cellStyle name="Millares 3 4 2 9" xfId="9080" xr:uid="{666912F5-612A-49A0-A9B5-DFAC4C390924}"/>
    <cellStyle name="Millares 3 4 3" xfId="12011" xr:uid="{00000000-0005-0000-0000-000059010000}"/>
    <cellStyle name="Millares 3 5" xfId="217" xr:uid="{00000000-0005-0000-0000-000014000000}"/>
    <cellStyle name="Millares 3 5 10" xfId="8771" xr:uid="{00000000-0005-0000-0000-000014000000}"/>
    <cellStyle name="Millares 3 5 11" xfId="10676" xr:uid="{00000000-0005-0000-0000-000014000000}"/>
    <cellStyle name="Millares 3 5 12" xfId="11156" xr:uid="{00000000-0005-0000-0000-000014000000}"/>
    <cellStyle name="Millares 3 5 13" xfId="12297" xr:uid="{7FF160E1-007B-48F0-A63F-765D9BD855D3}"/>
    <cellStyle name="Millares 3 5 2" xfId="402" xr:uid="{00000000-0005-0000-0000-000014000000}"/>
    <cellStyle name="Millares 3 5 2 10" xfId="10854" xr:uid="{00000000-0005-0000-0000-000014000000}"/>
    <cellStyle name="Millares 3 5 2 11" xfId="11334" xr:uid="{00000000-0005-0000-0000-000014000000}"/>
    <cellStyle name="Millares 3 5 2 12" xfId="12475" xr:uid="{0C58E540-19FB-46E6-A4E7-FD40217D063B}"/>
    <cellStyle name="Millares 3 5 2 2" xfId="1598" xr:uid="{00000000-0005-0000-0000-000014000000}"/>
    <cellStyle name="Millares 3 5 2 2 2" xfId="3522" xr:uid="{00000000-0005-0000-0000-000014000000}"/>
    <cellStyle name="Millares 3 5 2 2 3" xfId="5474" xr:uid="{00000000-0005-0000-0000-000014000000}"/>
    <cellStyle name="Millares 3 5 2 2 4" xfId="7404" xr:uid="{00000000-0005-0000-0000-000014000000}"/>
    <cellStyle name="Millares 3 5 2 2 5" xfId="9414" xr:uid="{00000000-0005-0000-0000-000014000000}"/>
    <cellStyle name="Millares 3 5 2 3" xfId="2078" xr:uid="{00000000-0005-0000-0000-000014000000}"/>
    <cellStyle name="Millares 3 5 2 3 2" xfId="4002" xr:uid="{00000000-0005-0000-0000-000014000000}"/>
    <cellStyle name="Millares 3 5 2 3 3" xfId="5954" xr:uid="{00000000-0005-0000-0000-000014000000}"/>
    <cellStyle name="Millares 3 5 2 3 4" xfId="7884" xr:uid="{00000000-0005-0000-0000-000014000000}"/>
    <cellStyle name="Millares 3 5 2 3 5" xfId="9892" xr:uid="{00000000-0005-0000-0000-000014000000}"/>
    <cellStyle name="Millares 3 5 2 4" xfId="2560" xr:uid="{00000000-0005-0000-0000-000014000000}"/>
    <cellStyle name="Millares 3 5 2 4 2" xfId="4481" xr:uid="{00000000-0005-0000-0000-000014000000}"/>
    <cellStyle name="Millares 3 5 2 4 3" xfId="6437" xr:uid="{00000000-0005-0000-0000-000014000000}"/>
    <cellStyle name="Millares 3 5 2 4 4" xfId="8363" xr:uid="{00000000-0005-0000-0000-000014000000}"/>
    <cellStyle name="Millares 3 5 2 4 5" xfId="10369" xr:uid="{00000000-0005-0000-0000-000014000000}"/>
    <cellStyle name="Millares 3 5 2 5" xfId="1118" xr:uid="{00000000-0005-0000-0000-000014000000}"/>
    <cellStyle name="Millares 3 5 2 6" xfId="3042" xr:uid="{00000000-0005-0000-0000-000014000000}"/>
    <cellStyle name="Millares 3 5 2 7" xfId="4980" xr:uid="{00000000-0005-0000-0000-000014000000}"/>
    <cellStyle name="Millares 3 5 2 8" xfId="6921" xr:uid="{00000000-0005-0000-0000-000014000000}"/>
    <cellStyle name="Millares 3 5 2 9" xfId="8940" xr:uid="{00000000-0005-0000-0000-000014000000}"/>
    <cellStyle name="Millares 3 5 3" xfId="1420" xr:uid="{00000000-0005-0000-0000-000014000000}"/>
    <cellStyle name="Millares 3 5 3 2" xfId="3344" xr:uid="{00000000-0005-0000-0000-000014000000}"/>
    <cellStyle name="Millares 3 5 3 3" xfId="5296" xr:uid="{00000000-0005-0000-0000-000014000000}"/>
    <cellStyle name="Millares 3 5 3 4" xfId="7226" xr:uid="{00000000-0005-0000-0000-000014000000}"/>
    <cellStyle name="Millares 3 5 3 5" xfId="9236" xr:uid="{00000000-0005-0000-0000-000014000000}"/>
    <cellStyle name="Millares 3 5 3 6" xfId="11775" xr:uid="{00000000-0005-0000-0000-00005A010000}"/>
    <cellStyle name="Millares 3 5 4" xfId="1900" xr:uid="{00000000-0005-0000-0000-000014000000}"/>
    <cellStyle name="Millares 3 5 4 2" xfId="3824" xr:uid="{00000000-0005-0000-0000-000014000000}"/>
    <cellStyle name="Millares 3 5 4 3" xfId="5776" xr:uid="{00000000-0005-0000-0000-000014000000}"/>
    <cellStyle name="Millares 3 5 4 4" xfId="7706" xr:uid="{00000000-0005-0000-0000-000014000000}"/>
    <cellStyle name="Millares 3 5 4 5" xfId="9714" xr:uid="{00000000-0005-0000-0000-000014000000}"/>
    <cellStyle name="Millares 3 5 5" xfId="2382" xr:uid="{00000000-0005-0000-0000-000014000000}"/>
    <cellStyle name="Millares 3 5 5 2" xfId="4303" xr:uid="{00000000-0005-0000-0000-000014000000}"/>
    <cellStyle name="Millares 3 5 5 3" xfId="6259" xr:uid="{00000000-0005-0000-0000-000014000000}"/>
    <cellStyle name="Millares 3 5 5 4" xfId="8185" xr:uid="{00000000-0005-0000-0000-000014000000}"/>
    <cellStyle name="Millares 3 5 5 5" xfId="10191" xr:uid="{00000000-0005-0000-0000-000014000000}"/>
    <cellStyle name="Millares 3 5 6" xfId="940" xr:uid="{00000000-0005-0000-0000-000014000000}"/>
    <cellStyle name="Millares 3 5 7" xfId="2864" xr:uid="{00000000-0005-0000-0000-000014000000}"/>
    <cellStyle name="Millares 3 5 8" xfId="4802" xr:uid="{00000000-0005-0000-0000-000014000000}"/>
    <cellStyle name="Millares 3 5 9" xfId="6743" xr:uid="{00000000-0005-0000-0000-000014000000}"/>
    <cellStyle name="Millares 3 6" xfId="246" xr:uid="{00000000-0005-0000-0000-000014000000}"/>
    <cellStyle name="Millares 3 6 10" xfId="8799" xr:uid="{00000000-0005-0000-0000-000014000000}"/>
    <cellStyle name="Millares 3 6 11" xfId="10705" xr:uid="{00000000-0005-0000-0000-000014000000}"/>
    <cellStyle name="Millares 3 6 12" xfId="11185" xr:uid="{00000000-0005-0000-0000-000014000000}"/>
    <cellStyle name="Millares 3 6 13" xfId="12326" xr:uid="{3B06DF09-B01A-45CA-9AA8-4910B0B11FA7}"/>
    <cellStyle name="Millares 3 6 2" xfId="431" xr:uid="{00000000-0005-0000-0000-000014000000}"/>
    <cellStyle name="Millares 3 6 2 10" xfId="10883" xr:uid="{00000000-0005-0000-0000-000014000000}"/>
    <cellStyle name="Millares 3 6 2 11" xfId="11363" xr:uid="{00000000-0005-0000-0000-000014000000}"/>
    <cellStyle name="Millares 3 6 2 12" xfId="12504" xr:uid="{2C86D449-A8C7-4DD2-AAC2-3381E4C79531}"/>
    <cellStyle name="Millares 3 6 2 2" xfId="1627" xr:uid="{00000000-0005-0000-0000-000014000000}"/>
    <cellStyle name="Millares 3 6 2 2 2" xfId="3551" xr:uid="{00000000-0005-0000-0000-000014000000}"/>
    <cellStyle name="Millares 3 6 2 2 3" xfId="5503" xr:uid="{00000000-0005-0000-0000-000014000000}"/>
    <cellStyle name="Millares 3 6 2 2 4" xfId="7433" xr:uid="{00000000-0005-0000-0000-000014000000}"/>
    <cellStyle name="Millares 3 6 2 2 5" xfId="9443" xr:uid="{00000000-0005-0000-0000-000014000000}"/>
    <cellStyle name="Millares 3 6 2 3" xfId="2107" xr:uid="{00000000-0005-0000-0000-000014000000}"/>
    <cellStyle name="Millares 3 6 2 3 2" xfId="4031" xr:uid="{00000000-0005-0000-0000-000014000000}"/>
    <cellStyle name="Millares 3 6 2 3 3" xfId="5983" xr:uid="{00000000-0005-0000-0000-000014000000}"/>
    <cellStyle name="Millares 3 6 2 3 4" xfId="7913" xr:uid="{00000000-0005-0000-0000-000014000000}"/>
    <cellStyle name="Millares 3 6 2 3 5" xfId="9921" xr:uid="{00000000-0005-0000-0000-000014000000}"/>
    <cellStyle name="Millares 3 6 2 4" xfId="2589" xr:uid="{00000000-0005-0000-0000-000014000000}"/>
    <cellStyle name="Millares 3 6 2 4 2" xfId="4510" xr:uid="{00000000-0005-0000-0000-000014000000}"/>
    <cellStyle name="Millares 3 6 2 4 3" xfId="6466" xr:uid="{00000000-0005-0000-0000-000014000000}"/>
    <cellStyle name="Millares 3 6 2 4 4" xfId="8392" xr:uid="{00000000-0005-0000-0000-000014000000}"/>
    <cellStyle name="Millares 3 6 2 4 5" xfId="10398" xr:uid="{00000000-0005-0000-0000-000014000000}"/>
    <cellStyle name="Millares 3 6 2 5" xfId="1147" xr:uid="{00000000-0005-0000-0000-000014000000}"/>
    <cellStyle name="Millares 3 6 2 6" xfId="3071" xr:uid="{00000000-0005-0000-0000-000014000000}"/>
    <cellStyle name="Millares 3 6 2 7" xfId="5009" xr:uid="{00000000-0005-0000-0000-000014000000}"/>
    <cellStyle name="Millares 3 6 2 8" xfId="6950" xr:uid="{00000000-0005-0000-0000-000014000000}"/>
    <cellStyle name="Millares 3 6 2 9" xfId="8969" xr:uid="{00000000-0005-0000-0000-000014000000}"/>
    <cellStyle name="Millares 3 6 3" xfId="1449" xr:uid="{00000000-0005-0000-0000-000014000000}"/>
    <cellStyle name="Millares 3 6 3 2" xfId="3373" xr:uid="{00000000-0005-0000-0000-000014000000}"/>
    <cellStyle name="Millares 3 6 3 3" xfId="5325" xr:uid="{00000000-0005-0000-0000-000014000000}"/>
    <cellStyle name="Millares 3 6 3 4" xfId="7255" xr:uid="{00000000-0005-0000-0000-000014000000}"/>
    <cellStyle name="Millares 3 6 3 5" xfId="9265" xr:uid="{00000000-0005-0000-0000-000014000000}"/>
    <cellStyle name="Millares 3 6 4" xfId="1929" xr:uid="{00000000-0005-0000-0000-000014000000}"/>
    <cellStyle name="Millares 3 6 4 2" xfId="3853" xr:uid="{00000000-0005-0000-0000-000014000000}"/>
    <cellStyle name="Millares 3 6 4 3" xfId="5805" xr:uid="{00000000-0005-0000-0000-000014000000}"/>
    <cellStyle name="Millares 3 6 4 4" xfId="7735" xr:uid="{00000000-0005-0000-0000-000014000000}"/>
    <cellStyle name="Millares 3 6 4 5" xfId="9743" xr:uid="{00000000-0005-0000-0000-000014000000}"/>
    <cellStyle name="Millares 3 6 5" xfId="2411" xr:uid="{00000000-0005-0000-0000-000014000000}"/>
    <cellStyle name="Millares 3 6 5 2" xfId="4332" xr:uid="{00000000-0005-0000-0000-000014000000}"/>
    <cellStyle name="Millares 3 6 5 3" xfId="6288" xr:uid="{00000000-0005-0000-0000-000014000000}"/>
    <cellStyle name="Millares 3 6 5 4" xfId="8214" xr:uid="{00000000-0005-0000-0000-000014000000}"/>
    <cellStyle name="Millares 3 6 5 5" xfId="10220" xr:uid="{00000000-0005-0000-0000-000014000000}"/>
    <cellStyle name="Millares 3 6 6" xfId="969" xr:uid="{00000000-0005-0000-0000-000014000000}"/>
    <cellStyle name="Millares 3 6 7" xfId="2893" xr:uid="{00000000-0005-0000-0000-000014000000}"/>
    <cellStyle name="Millares 3 6 8" xfId="4831" xr:uid="{00000000-0005-0000-0000-000014000000}"/>
    <cellStyle name="Millares 3 6 9" xfId="6772" xr:uid="{00000000-0005-0000-0000-000014000000}"/>
    <cellStyle name="Millares 3 7" xfId="289" xr:uid="{00000000-0005-0000-0000-000014000000}"/>
    <cellStyle name="Millares 3 7 10" xfId="10741" xr:uid="{00000000-0005-0000-0000-000014000000}"/>
    <cellStyle name="Millares 3 7 11" xfId="11221" xr:uid="{00000000-0005-0000-0000-000014000000}"/>
    <cellStyle name="Millares 3 7 12" xfId="12362" xr:uid="{C72F6096-F93B-48B3-84D9-46A3D9BF146B}"/>
    <cellStyle name="Millares 3 7 2" xfId="1485" xr:uid="{00000000-0005-0000-0000-000014000000}"/>
    <cellStyle name="Millares 3 7 2 2" xfId="3409" xr:uid="{00000000-0005-0000-0000-000014000000}"/>
    <cellStyle name="Millares 3 7 2 3" xfId="5361" xr:uid="{00000000-0005-0000-0000-000014000000}"/>
    <cellStyle name="Millares 3 7 2 4" xfId="7291" xr:uid="{00000000-0005-0000-0000-000014000000}"/>
    <cellStyle name="Millares 3 7 2 5" xfId="9301" xr:uid="{00000000-0005-0000-0000-000014000000}"/>
    <cellStyle name="Millares 3 7 3" xfId="1965" xr:uid="{00000000-0005-0000-0000-000014000000}"/>
    <cellStyle name="Millares 3 7 3 2" xfId="3889" xr:uid="{00000000-0005-0000-0000-000014000000}"/>
    <cellStyle name="Millares 3 7 3 3" xfId="5841" xr:uid="{00000000-0005-0000-0000-000014000000}"/>
    <cellStyle name="Millares 3 7 3 4" xfId="7771" xr:uid="{00000000-0005-0000-0000-000014000000}"/>
    <cellStyle name="Millares 3 7 3 5" xfId="9779" xr:uid="{00000000-0005-0000-0000-000014000000}"/>
    <cellStyle name="Millares 3 7 4" xfId="2447" xr:uid="{00000000-0005-0000-0000-000014000000}"/>
    <cellStyle name="Millares 3 7 4 2" xfId="4368" xr:uid="{00000000-0005-0000-0000-000014000000}"/>
    <cellStyle name="Millares 3 7 4 3" xfId="6324" xr:uid="{00000000-0005-0000-0000-000014000000}"/>
    <cellStyle name="Millares 3 7 4 4" xfId="8250" xr:uid="{00000000-0005-0000-0000-000014000000}"/>
    <cellStyle name="Millares 3 7 4 5" xfId="10256" xr:uid="{00000000-0005-0000-0000-000014000000}"/>
    <cellStyle name="Millares 3 7 5" xfId="1005" xr:uid="{00000000-0005-0000-0000-000014000000}"/>
    <cellStyle name="Millares 3 7 6" xfId="2929" xr:uid="{00000000-0005-0000-0000-000014000000}"/>
    <cellStyle name="Millares 3 7 7" xfId="4867" xr:uid="{00000000-0005-0000-0000-000014000000}"/>
    <cellStyle name="Millares 3 7 8" xfId="6808" xr:uid="{00000000-0005-0000-0000-000014000000}"/>
    <cellStyle name="Millares 3 7 9" xfId="8835" xr:uid="{00000000-0005-0000-0000-000014000000}"/>
    <cellStyle name="Millares 3 8" xfId="492" xr:uid="{00000000-0005-0000-0000-000023000000}"/>
    <cellStyle name="Millares 3 8 10" xfId="10907" xr:uid="{00000000-0005-0000-0000-000023000000}"/>
    <cellStyle name="Millares 3 8 11" xfId="11387" xr:uid="{00000000-0005-0000-0000-000023000000}"/>
    <cellStyle name="Millares 3 8 12" xfId="12530" xr:uid="{C6224300-FA88-4724-A51C-ADC76063E9D9}"/>
    <cellStyle name="Millares 3 8 2" xfId="1651" xr:uid="{00000000-0005-0000-0000-000023000000}"/>
    <cellStyle name="Millares 3 8 2 2" xfId="3575" xr:uid="{00000000-0005-0000-0000-000023000000}"/>
    <cellStyle name="Millares 3 8 2 3" xfId="5527" xr:uid="{00000000-0005-0000-0000-000023000000}"/>
    <cellStyle name="Millares 3 8 2 4" xfId="7457" xr:uid="{00000000-0005-0000-0000-000023000000}"/>
    <cellStyle name="Millares 3 8 2 5" xfId="9467" xr:uid="{00000000-0005-0000-0000-000023000000}"/>
    <cellStyle name="Millares 3 8 3" xfId="2131" xr:uid="{00000000-0005-0000-0000-000023000000}"/>
    <cellStyle name="Millares 3 8 3 2" xfId="4055" xr:uid="{00000000-0005-0000-0000-000023000000}"/>
    <cellStyle name="Millares 3 8 3 3" xfId="6007" xr:uid="{00000000-0005-0000-0000-000023000000}"/>
    <cellStyle name="Millares 3 8 3 4" xfId="7937" xr:uid="{00000000-0005-0000-0000-000023000000}"/>
    <cellStyle name="Millares 3 8 3 5" xfId="9945" xr:uid="{00000000-0005-0000-0000-000023000000}"/>
    <cellStyle name="Millares 3 8 4" xfId="2614" xr:uid="{00000000-0005-0000-0000-000023000000}"/>
    <cellStyle name="Millares 3 8 4 2" xfId="4535" xr:uid="{00000000-0005-0000-0000-000023000000}"/>
    <cellStyle name="Millares 3 8 4 3" xfId="6491" xr:uid="{00000000-0005-0000-0000-000023000000}"/>
    <cellStyle name="Millares 3 8 4 4" xfId="8417" xr:uid="{00000000-0005-0000-0000-000023000000}"/>
    <cellStyle name="Millares 3 8 4 5" xfId="10423" xr:uid="{00000000-0005-0000-0000-000023000000}"/>
    <cellStyle name="Millares 3 8 5" xfId="1172" xr:uid="{00000000-0005-0000-0000-000023000000}"/>
    <cellStyle name="Millares 3 8 6" xfId="3096" xr:uid="{00000000-0005-0000-0000-000023000000}"/>
    <cellStyle name="Millares 3 8 7" xfId="5036" xr:uid="{00000000-0005-0000-0000-000023000000}"/>
    <cellStyle name="Millares 3 8 8" xfId="6975" xr:uid="{00000000-0005-0000-0000-000023000000}"/>
    <cellStyle name="Millares 3 8 9" xfId="8994" xr:uid="{00000000-0005-0000-0000-000023000000}"/>
    <cellStyle name="Millares 3 9" xfId="664" xr:uid="{00000000-0005-0000-0000-00003A000000}"/>
    <cellStyle name="Millares 3 9 10" xfId="10947" xr:uid="{00000000-0005-0000-0000-00003A000000}"/>
    <cellStyle name="Millares 3 9 11" xfId="11427" xr:uid="{00000000-0005-0000-0000-00003A000000}"/>
    <cellStyle name="Millares 3 9 12" xfId="12571" xr:uid="{E4A96F5F-AC84-45B2-AECC-D1F1D5EE8096}"/>
    <cellStyle name="Millares 3 9 2" xfId="1691" xr:uid="{00000000-0005-0000-0000-00003A000000}"/>
    <cellStyle name="Millares 3 9 2 2" xfId="3615" xr:uid="{00000000-0005-0000-0000-00003A000000}"/>
    <cellStyle name="Millares 3 9 2 3" xfId="5567" xr:uid="{00000000-0005-0000-0000-00003A000000}"/>
    <cellStyle name="Millares 3 9 2 4" xfId="7497" xr:uid="{00000000-0005-0000-0000-00003A000000}"/>
    <cellStyle name="Millares 3 9 2 5" xfId="9507" xr:uid="{00000000-0005-0000-0000-00003A000000}"/>
    <cellStyle name="Millares 3 9 3" xfId="2171" xr:uid="{00000000-0005-0000-0000-00003A000000}"/>
    <cellStyle name="Millares 3 9 3 2" xfId="4095" xr:uid="{00000000-0005-0000-0000-00003A000000}"/>
    <cellStyle name="Millares 3 9 3 3" xfId="6047" xr:uid="{00000000-0005-0000-0000-00003A000000}"/>
    <cellStyle name="Millares 3 9 3 4" xfId="7977" xr:uid="{00000000-0005-0000-0000-00003A000000}"/>
    <cellStyle name="Millares 3 9 3 5" xfId="9985" xr:uid="{00000000-0005-0000-0000-00003A000000}"/>
    <cellStyle name="Millares 3 9 4" xfId="2654" xr:uid="{00000000-0005-0000-0000-00003A000000}"/>
    <cellStyle name="Millares 3 9 4 2" xfId="4575" xr:uid="{00000000-0005-0000-0000-00003A000000}"/>
    <cellStyle name="Millares 3 9 4 3" xfId="6531" xr:uid="{00000000-0005-0000-0000-00003A000000}"/>
    <cellStyle name="Millares 3 9 4 4" xfId="8457" xr:uid="{00000000-0005-0000-0000-00003A000000}"/>
    <cellStyle name="Millares 3 9 4 5" xfId="10463" xr:uid="{00000000-0005-0000-0000-00003A000000}"/>
    <cellStyle name="Millares 3 9 5" xfId="1212" xr:uid="{00000000-0005-0000-0000-00003A000000}"/>
    <cellStyle name="Millares 3 9 6" xfId="3136" xr:uid="{00000000-0005-0000-0000-00003A000000}"/>
    <cellStyle name="Millares 3 9 7" xfId="5080" xr:uid="{00000000-0005-0000-0000-00003A000000}"/>
    <cellStyle name="Millares 3 9 8" xfId="7018" xr:uid="{00000000-0005-0000-0000-00003A000000}"/>
    <cellStyle name="Millares 3 9 9" xfId="9034" xr:uid="{00000000-0005-0000-0000-00003A000000}"/>
    <cellStyle name="Millares 30" xfId="204" xr:uid="{00000000-0005-0000-0000-000010010000}"/>
    <cellStyle name="Millares 30 10" xfId="8758" xr:uid="{00000000-0005-0000-0000-000010010000}"/>
    <cellStyle name="Millares 30 11" xfId="10663" xr:uid="{00000000-0005-0000-0000-000010010000}"/>
    <cellStyle name="Millares 30 12" xfId="11143" xr:uid="{00000000-0005-0000-0000-000010010000}"/>
    <cellStyle name="Millares 30 13" xfId="12284" xr:uid="{9FFDC46B-D4B0-4612-A6B6-B6DBB85F0EDE}"/>
    <cellStyle name="Millares 30 2" xfId="389" xr:uid="{00000000-0005-0000-0000-000010010000}"/>
    <cellStyle name="Millares 30 2 10" xfId="10841" xr:uid="{00000000-0005-0000-0000-000010010000}"/>
    <cellStyle name="Millares 30 2 11" xfId="11321" xr:uid="{00000000-0005-0000-0000-000010010000}"/>
    <cellStyle name="Millares 30 2 12" xfId="12462" xr:uid="{6765B556-9CBA-41FF-B4E9-335C53E119D0}"/>
    <cellStyle name="Millares 30 2 2" xfId="1585" xr:uid="{00000000-0005-0000-0000-000010010000}"/>
    <cellStyle name="Millares 30 2 2 2" xfId="3509" xr:uid="{00000000-0005-0000-0000-000010010000}"/>
    <cellStyle name="Millares 30 2 2 3" xfId="5461" xr:uid="{00000000-0005-0000-0000-000010010000}"/>
    <cellStyle name="Millares 30 2 2 4" xfId="7391" xr:uid="{00000000-0005-0000-0000-000010010000}"/>
    <cellStyle name="Millares 30 2 2 5" xfId="9401" xr:uid="{00000000-0005-0000-0000-000010010000}"/>
    <cellStyle name="Millares 30 2 3" xfId="2065" xr:uid="{00000000-0005-0000-0000-000010010000}"/>
    <cellStyle name="Millares 30 2 3 2" xfId="3989" xr:uid="{00000000-0005-0000-0000-000010010000}"/>
    <cellStyle name="Millares 30 2 3 3" xfId="5941" xr:uid="{00000000-0005-0000-0000-000010010000}"/>
    <cellStyle name="Millares 30 2 3 4" xfId="7871" xr:uid="{00000000-0005-0000-0000-000010010000}"/>
    <cellStyle name="Millares 30 2 3 5" xfId="9879" xr:uid="{00000000-0005-0000-0000-000010010000}"/>
    <cellStyle name="Millares 30 2 4" xfId="2547" xr:uid="{00000000-0005-0000-0000-000010010000}"/>
    <cellStyle name="Millares 30 2 4 2" xfId="4468" xr:uid="{00000000-0005-0000-0000-000010010000}"/>
    <cellStyle name="Millares 30 2 4 3" xfId="6424" xr:uid="{00000000-0005-0000-0000-000010010000}"/>
    <cellStyle name="Millares 30 2 4 4" xfId="8350" xr:uid="{00000000-0005-0000-0000-000010010000}"/>
    <cellStyle name="Millares 30 2 4 5" xfId="10356" xr:uid="{00000000-0005-0000-0000-000010010000}"/>
    <cellStyle name="Millares 30 2 5" xfId="1105" xr:uid="{00000000-0005-0000-0000-000010010000}"/>
    <cellStyle name="Millares 30 2 6" xfId="3029" xr:uid="{00000000-0005-0000-0000-000010010000}"/>
    <cellStyle name="Millares 30 2 7" xfId="4967" xr:uid="{00000000-0005-0000-0000-000010010000}"/>
    <cellStyle name="Millares 30 2 8" xfId="6908" xr:uid="{00000000-0005-0000-0000-000010010000}"/>
    <cellStyle name="Millares 30 2 9" xfId="8927" xr:uid="{00000000-0005-0000-0000-000010010000}"/>
    <cellStyle name="Millares 30 3" xfId="1407" xr:uid="{00000000-0005-0000-0000-000010010000}"/>
    <cellStyle name="Millares 30 3 2" xfId="3331" xr:uid="{00000000-0005-0000-0000-000010010000}"/>
    <cellStyle name="Millares 30 3 3" xfId="5283" xr:uid="{00000000-0005-0000-0000-000010010000}"/>
    <cellStyle name="Millares 30 3 4" xfId="7213" xr:uid="{00000000-0005-0000-0000-000010010000}"/>
    <cellStyle name="Millares 30 3 5" xfId="9223" xr:uid="{00000000-0005-0000-0000-000010010000}"/>
    <cellStyle name="Millares 30 4" xfId="1887" xr:uid="{00000000-0005-0000-0000-000010010000}"/>
    <cellStyle name="Millares 30 4 2" xfId="3811" xr:uid="{00000000-0005-0000-0000-000010010000}"/>
    <cellStyle name="Millares 30 4 3" xfId="5763" xr:uid="{00000000-0005-0000-0000-000010010000}"/>
    <cellStyle name="Millares 30 4 4" xfId="7693" xr:uid="{00000000-0005-0000-0000-000010010000}"/>
    <cellStyle name="Millares 30 4 5" xfId="9701" xr:uid="{00000000-0005-0000-0000-000010010000}"/>
    <cellStyle name="Millares 30 5" xfId="2369" xr:uid="{00000000-0005-0000-0000-000010010000}"/>
    <cellStyle name="Millares 30 5 2" xfId="4290" xr:uid="{00000000-0005-0000-0000-000010010000}"/>
    <cellStyle name="Millares 30 5 3" xfId="6246" xr:uid="{00000000-0005-0000-0000-000010010000}"/>
    <cellStyle name="Millares 30 5 4" xfId="8172" xr:uid="{00000000-0005-0000-0000-000010010000}"/>
    <cellStyle name="Millares 30 5 5" xfId="10178" xr:uid="{00000000-0005-0000-0000-000010010000}"/>
    <cellStyle name="Millares 30 6" xfId="927" xr:uid="{00000000-0005-0000-0000-000010010000}"/>
    <cellStyle name="Millares 30 7" xfId="2851" xr:uid="{00000000-0005-0000-0000-000010010000}"/>
    <cellStyle name="Millares 30 8" xfId="4789" xr:uid="{00000000-0005-0000-0000-000010010000}"/>
    <cellStyle name="Millares 30 9" xfId="6730" xr:uid="{00000000-0005-0000-0000-000010010000}"/>
    <cellStyle name="Millares 31" xfId="227" xr:uid="{00000000-0005-0000-0000-000011010000}"/>
    <cellStyle name="Millares 31 10" xfId="8780" xr:uid="{00000000-0005-0000-0000-000011010000}"/>
    <cellStyle name="Millares 31 11" xfId="10686" xr:uid="{00000000-0005-0000-0000-000011010000}"/>
    <cellStyle name="Millares 31 12" xfId="11166" xr:uid="{00000000-0005-0000-0000-000011010000}"/>
    <cellStyle name="Millares 31 13" xfId="12307" xr:uid="{0E8D4691-7526-414E-95C6-AD9789461472}"/>
    <cellStyle name="Millares 31 2" xfId="412" xr:uid="{00000000-0005-0000-0000-000011010000}"/>
    <cellStyle name="Millares 31 2 10" xfId="10864" xr:uid="{00000000-0005-0000-0000-000011010000}"/>
    <cellStyle name="Millares 31 2 11" xfId="11344" xr:uid="{00000000-0005-0000-0000-000011010000}"/>
    <cellStyle name="Millares 31 2 12" xfId="12485" xr:uid="{675138E5-6835-4FC7-BBE1-7387D7356040}"/>
    <cellStyle name="Millares 31 2 2" xfId="1608" xr:uid="{00000000-0005-0000-0000-000011010000}"/>
    <cellStyle name="Millares 31 2 2 2" xfId="3532" xr:uid="{00000000-0005-0000-0000-000011010000}"/>
    <cellStyle name="Millares 31 2 2 3" xfId="5484" xr:uid="{00000000-0005-0000-0000-000011010000}"/>
    <cellStyle name="Millares 31 2 2 4" xfId="7414" xr:uid="{00000000-0005-0000-0000-000011010000}"/>
    <cellStyle name="Millares 31 2 2 5" xfId="9424" xr:uid="{00000000-0005-0000-0000-000011010000}"/>
    <cellStyle name="Millares 31 2 3" xfId="2088" xr:uid="{00000000-0005-0000-0000-000011010000}"/>
    <cellStyle name="Millares 31 2 3 2" xfId="4012" xr:uid="{00000000-0005-0000-0000-000011010000}"/>
    <cellStyle name="Millares 31 2 3 3" xfId="5964" xr:uid="{00000000-0005-0000-0000-000011010000}"/>
    <cellStyle name="Millares 31 2 3 4" xfId="7894" xr:uid="{00000000-0005-0000-0000-000011010000}"/>
    <cellStyle name="Millares 31 2 3 5" xfId="9902" xr:uid="{00000000-0005-0000-0000-000011010000}"/>
    <cellStyle name="Millares 31 2 4" xfId="2570" xr:uid="{00000000-0005-0000-0000-000011010000}"/>
    <cellStyle name="Millares 31 2 4 2" xfId="4491" xr:uid="{00000000-0005-0000-0000-000011010000}"/>
    <cellStyle name="Millares 31 2 4 3" xfId="6447" xr:uid="{00000000-0005-0000-0000-000011010000}"/>
    <cellStyle name="Millares 31 2 4 4" xfId="8373" xr:uid="{00000000-0005-0000-0000-000011010000}"/>
    <cellStyle name="Millares 31 2 4 5" xfId="10379" xr:uid="{00000000-0005-0000-0000-000011010000}"/>
    <cellStyle name="Millares 31 2 5" xfId="1128" xr:uid="{00000000-0005-0000-0000-000011010000}"/>
    <cellStyle name="Millares 31 2 6" xfId="3052" xr:uid="{00000000-0005-0000-0000-000011010000}"/>
    <cellStyle name="Millares 31 2 7" xfId="4990" xr:uid="{00000000-0005-0000-0000-000011010000}"/>
    <cellStyle name="Millares 31 2 8" xfId="6931" xr:uid="{00000000-0005-0000-0000-000011010000}"/>
    <cellStyle name="Millares 31 2 9" xfId="8950" xr:uid="{00000000-0005-0000-0000-000011010000}"/>
    <cellStyle name="Millares 31 3" xfId="1430" xr:uid="{00000000-0005-0000-0000-000011010000}"/>
    <cellStyle name="Millares 31 3 2" xfId="3354" xr:uid="{00000000-0005-0000-0000-000011010000}"/>
    <cellStyle name="Millares 31 3 3" xfId="5306" xr:uid="{00000000-0005-0000-0000-000011010000}"/>
    <cellStyle name="Millares 31 3 4" xfId="7236" xr:uid="{00000000-0005-0000-0000-000011010000}"/>
    <cellStyle name="Millares 31 3 5" xfId="9246" xr:uid="{00000000-0005-0000-0000-000011010000}"/>
    <cellStyle name="Millares 31 4" xfId="1910" xr:uid="{00000000-0005-0000-0000-000011010000}"/>
    <cellStyle name="Millares 31 4 2" xfId="3834" xr:uid="{00000000-0005-0000-0000-000011010000}"/>
    <cellStyle name="Millares 31 4 3" xfId="5786" xr:uid="{00000000-0005-0000-0000-000011010000}"/>
    <cellStyle name="Millares 31 4 4" xfId="7716" xr:uid="{00000000-0005-0000-0000-000011010000}"/>
    <cellStyle name="Millares 31 4 5" xfId="9724" xr:uid="{00000000-0005-0000-0000-000011010000}"/>
    <cellStyle name="Millares 31 5" xfId="2392" xr:uid="{00000000-0005-0000-0000-000011010000}"/>
    <cellStyle name="Millares 31 5 2" xfId="4313" xr:uid="{00000000-0005-0000-0000-000011010000}"/>
    <cellStyle name="Millares 31 5 3" xfId="6269" xr:uid="{00000000-0005-0000-0000-000011010000}"/>
    <cellStyle name="Millares 31 5 4" xfId="8195" xr:uid="{00000000-0005-0000-0000-000011010000}"/>
    <cellStyle name="Millares 31 5 5" xfId="10201" xr:uid="{00000000-0005-0000-0000-000011010000}"/>
    <cellStyle name="Millares 31 6" xfId="950" xr:uid="{00000000-0005-0000-0000-000011010000}"/>
    <cellStyle name="Millares 31 7" xfId="2874" xr:uid="{00000000-0005-0000-0000-000011010000}"/>
    <cellStyle name="Millares 31 8" xfId="4812" xr:uid="{00000000-0005-0000-0000-000011010000}"/>
    <cellStyle name="Millares 31 9" xfId="6753" xr:uid="{00000000-0005-0000-0000-000011010000}"/>
    <cellStyle name="Millares 32" xfId="229" xr:uid="{00000000-0005-0000-0000-000012010000}"/>
    <cellStyle name="Millares 32 10" xfId="8782" xr:uid="{00000000-0005-0000-0000-000012010000}"/>
    <cellStyle name="Millares 32 11" xfId="10688" xr:uid="{00000000-0005-0000-0000-000012010000}"/>
    <cellStyle name="Millares 32 12" xfId="11168" xr:uid="{00000000-0005-0000-0000-000012010000}"/>
    <cellStyle name="Millares 32 13" xfId="12309" xr:uid="{369AC1AC-7A12-4839-B799-F3A92C3DC5FF}"/>
    <cellStyle name="Millares 32 2" xfId="414" xr:uid="{00000000-0005-0000-0000-000012010000}"/>
    <cellStyle name="Millares 32 2 10" xfId="10866" xr:uid="{00000000-0005-0000-0000-000012010000}"/>
    <cellStyle name="Millares 32 2 11" xfId="11346" xr:uid="{00000000-0005-0000-0000-000012010000}"/>
    <cellStyle name="Millares 32 2 12" xfId="12487" xr:uid="{BF2FC509-1AAD-40F0-B325-07C9A22CA789}"/>
    <cellStyle name="Millares 32 2 2" xfId="1610" xr:uid="{00000000-0005-0000-0000-000012010000}"/>
    <cellStyle name="Millares 32 2 2 2" xfId="3534" xr:uid="{00000000-0005-0000-0000-000012010000}"/>
    <cellStyle name="Millares 32 2 2 3" xfId="5486" xr:uid="{00000000-0005-0000-0000-000012010000}"/>
    <cellStyle name="Millares 32 2 2 4" xfId="7416" xr:uid="{00000000-0005-0000-0000-000012010000}"/>
    <cellStyle name="Millares 32 2 2 5" xfId="9426" xr:uid="{00000000-0005-0000-0000-000012010000}"/>
    <cellStyle name="Millares 32 2 3" xfId="2090" xr:uid="{00000000-0005-0000-0000-000012010000}"/>
    <cellStyle name="Millares 32 2 3 2" xfId="4014" xr:uid="{00000000-0005-0000-0000-000012010000}"/>
    <cellStyle name="Millares 32 2 3 3" xfId="5966" xr:uid="{00000000-0005-0000-0000-000012010000}"/>
    <cellStyle name="Millares 32 2 3 4" xfId="7896" xr:uid="{00000000-0005-0000-0000-000012010000}"/>
    <cellStyle name="Millares 32 2 3 5" xfId="9904" xr:uid="{00000000-0005-0000-0000-000012010000}"/>
    <cellStyle name="Millares 32 2 4" xfId="2572" xr:uid="{00000000-0005-0000-0000-000012010000}"/>
    <cellStyle name="Millares 32 2 4 2" xfId="4493" xr:uid="{00000000-0005-0000-0000-000012010000}"/>
    <cellStyle name="Millares 32 2 4 3" xfId="6449" xr:uid="{00000000-0005-0000-0000-000012010000}"/>
    <cellStyle name="Millares 32 2 4 4" xfId="8375" xr:uid="{00000000-0005-0000-0000-000012010000}"/>
    <cellStyle name="Millares 32 2 4 5" xfId="10381" xr:uid="{00000000-0005-0000-0000-000012010000}"/>
    <cellStyle name="Millares 32 2 5" xfId="1130" xr:uid="{00000000-0005-0000-0000-000012010000}"/>
    <cellStyle name="Millares 32 2 6" xfId="3054" xr:uid="{00000000-0005-0000-0000-000012010000}"/>
    <cellStyle name="Millares 32 2 7" xfId="4992" xr:uid="{00000000-0005-0000-0000-000012010000}"/>
    <cellStyle name="Millares 32 2 8" xfId="6933" xr:uid="{00000000-0005-0000-0000-000012010000}"/>
    <cellStyle name="Millares 32 2 9" xfId="8952" xr:uid="{00000000-0005-0000-0000-000012010000}"/>
    <cellStyle name="Millares 32 3" xfId="1432" xr:uid="{00000000-0005-0000-0000-000012010000}"/>
    <cellStyle name="Millares 32 3 2" xfId="3356" xr:uid="{00000000-0005-0000-0000-000012010000}"/>
    <cellStyle name="Millares 32 3 3" xfId="5308" xr:uid="{00000000-0005-0000-0000-000012010000}"/>
    <cellStyle name="Millares 32 3 4" xfId="7238" xr:uid="{00000000-0005-0000-0000-000012010000}"/>
    <cellStyle name="Millares 32 3 5" xfId="9248" xr:uid="{00000000-0005-0000-0000-000012010000}"/>
    <cellStyle name="Millares 32 4" xfId="1912" xr:uid="{00000000-0005-0000-0000-000012010000}"/>
    <cellStyle name="Millares 32 4 2" xfId="3836" xr:uid="{00000000-0005-0000-0000-000012010000}"/>
    <cellStyle name="Millares 32 4 3" xfId="5788" xr:uid="{00000000-0005-0000-0000-000012010000}"/>
    <cellStyle name="Millares 32 4 4" xfId="7718" xr:uid="{00000000-0005-0000-0000-000012010000}"/>
    <cellStyle name="Millares 32 4 5" xfId="9726" xr:uid="{00000000-0005-0000-0000-000012010000}"/>
    <cellStyle name="Millares 32 5" xfId="2394" xr:uid="{00000000-0005-0000-0000-000012010000}"/>
    <cellStyle name="Millares 32 5 2" xfId="4315" xr:uid="{00000000-0005-0000-0000-000012010000}"/>
    <cellStyle name="Millares 32 5 3" xfId="6271" xr:uid="{00000000-0005-0000-0000-000012010000}"/>
    <cellStyle name="Millares 32 5 4" xfId="8197" xr:uid="{00000000-0005-0000-0000-000012010000}"/>
    <cellStyle name="Millares 32 5 5" xfId="10203" xr:uid="{00000000-0005-0000-0000-000012010000}"/>
    <cellStyle name="Millares 32 6" xfId="952" xr:uid="{00000000-0005-0000-0000-000012010000}"/>
    <cellStyle name="Millares 32 7" xfId="2876" xr:uid="{00000000-0005-0000-0000-000012010000}"/>
    <cellStyle name="Millares 32 8" xfId="4814" xr:uid="{00000000-0005-0000-0000-000012010000}"/>
    <cellStyle name="Millares 32 9" xfId="6755" xr:uid="{00000000-0005-0000-0000-000012010000}"/>
    <cellStyle name="Millares 33" xfId="256" xr:uid="{00000000-0005-0000-0000-00002B010000}"/>
    <cellStyle name="Millares 33 10" xfId="8809" xr:uid="{00000000-0005-0000-0000-00002B010000}"/>
    <cellStyle name="Millares 33 11" xfId="10715" xr:uid="{00000000-0005-0000-0000-00002B010000}"/>
    <cellStyle name="Millares 33 12" xfId="11195" xr:uid="{00000000-0005-0000-0000-00002B010000}"/>
    <cellStyle name="Millares 33 13" xfId="12336" xr:uid="{EFC6A3A3-19F7-42FC-AAE6-625FA556E14C}"/>
    <cellStyle name="Millares 33 2" xfId="441" xr:uid="{00000000-0005-0000-0000-00002B010000}"/>
    <cellStyle name="Millares 33 2 10" xfId="10893" xr:uid="{00000000-0005-0000-0000-00002B010000}"/>
    <cellStyle name="Millares 33 2 11" xfId="11373" xr:uid="{00000000-0005-0000-0000-00002B010000}"/>
    <cellStyle name="Millares 33 2 12" xfId="12514" xr:uid="{B62DDC09-7364-4E74-A1F3-ED04E892F159}"/>
    <cellStyle name="Millares 33 2 2" xfId="1637" xr:uid="{00000000-0005-0000-0000-00002B010000}"/>
    <cellStyle name="Millares 33 2 2 2" xfId="3561" xr:uid="{00000000-0005-0000-0000-00002B010000}"/>
    <cellStyle name="Millares 33 2 2 3" xfId="5513" xr:uid="{00000000-0005-0000-0000-00002B010000}"/>
    <cellStyle name="Millares 33 2 2 4" xfId="7443" xr:uid="{00000000-0005-0000-0000-00002B010000}"/>
    <cellStyle name="Millares 33 2 2 5" xfId="9453" xr:uid="{00000000-0005-0000-0000-00002B010000}"/>
    <cellStyle name="Millares 33 2 3" xfId="2117" xr:uid="{00000000-0005-0000-0000-00002B010000}"/>
    <cellStyle name="Millares 33 2 3 2" xfId="4041" xr:uid="{00000000-0005-0000-0000-00002B010000}"/>
    <cellStyle name="Millares 33 2 3 3" xfId="5993" xr:uid="{00000000-0005-0000-0000-00002B010000}"/>
    <cellStyle name="Millares 33 2 3 4" xfId="7923" xr:uid="{00000000-0005-0000-0000-00002B010000}"/>
    <cellStyle name="Millares 33 2 3 5" xfId="9931" xr:uid="{00000000-0005-0000-0000-00002B010000}"/>
    <cellStyle name="Millares 33 2 4" xfId="2599" xr:uid="{00000000-0005-0000-0000-00002B010000}"/>
    <cellStyle name="Millares 33 2 4 2" xfId="4520" xr:uid="{00000000-0005-0000-0000-00002B010000}"/>
    <cellStyle name="Millares 33 2 4 3" xfId="6476" xr:uid="{00000000-0005-0000-0000-00002B010000}"/>
    <cellStyle name="Millares 33 2 4 4" xfId="8402" xr:uid="{00000000-0005-0000-0000-00002B010000}"/>
    <cellStyle name="Millares 33 2 4 5" xfId="10408" xr:uid="{00000000-0005-0000-0000-00002B010000}"/>
    <cellStyle name="Millares 33 2 5" xfId="1157" xr:uid="{00000000-0005-0000-0000-00002B010000}"/>
    <cellStyle name="Millares 33 2 6" xfId="3081" xr:uid="{00000000-0005-0000-0000-00002B010000}"/>
    <cellStyle name="Millares 33 2 7" xfId="5019" xr:uid="{00000000-0005-0000-0000-00002B010000}"/>
    <cellStyle name="Millares 33 2 8" xfId="6960" xr:uid="{00000000-0005-0000-0000-00002B010000}"/>
    <cellStyle name="Millares 33 2 9" xfId="8979" xr:uid="{00000000-0005-0000-0000-00002B010000}"/>
    <cellStyle name="Millares 33 3" xfId="1459" xr:uid="{00000000-0005-0000-0000-00002B010000}"/>
    <cellStyle name="Millares 33 3 2" xfId="3383" xr:uid="{00000000-0005-0000-0000-00002B010000}"/>
    <cellStyle name="Millares 33 3 3" xfId="5335" xr:uid="{00000000-0005-0000-0000-00002B010000}"/>
    <cellStyle name="Millares 33 3 4" xfId="7265" xr:uid="{00000000-0005-0000-0000-00002B010000}"/>
    <cellStyle name="Millares 33 3 5" xfId="9275" xr:uid="{00000000-0005-0000-0000-00002B010000}"/>
    <cellStyle name="Millares 33 4" xfId="1939" xr:uid="{00000000-0005-0000-0000-00002B010000}"/>
    <cellStyle name="Millares 33 4 2" xfId="3863" xr:uid="{00000000-0005-0000-0000-00002B010000}"/>
    <cellStyle name="Millares 33 4 3" xfId="5815" xr:uid="{00000000-0005-0000-0000-00002B010000}"/>
    <cellStyle name="Millares 33 4 4" xfId="7745" xr:uid="{00000000-0005-0000-0000-00002B010000}"/>
    <cellStyle name="Millares 33 4 5" xfId="9753" xr:uid="{00000000-0005-0000-0000-00002B010000}"/>
    <cellStyle name="Millares 33 5" xfId="2421" xr:uid="{00000000-0005-0000-0000-00002B010000}"/>
    <cellStyle name="Millares 33 5 2" xfId="4342" xr:uid="{00000000-0005-0000-0000-00002B010000}"/>
    <cellStyle name="Millares 33 5 3" xfId="6298" xr:uid="{00000000-0005-0000-0000-00002B010000}"/>
    <cellStyle name="Millares 33 5 4" xfId="8224" xr:uid="{00000000-0005-0000-0000-00002B010000}"/>
    <cellStyle name="Millares 33 5 5" xfId="10230" xr:uid="{00000000-0005-0000-0000-00002B010000}"/>
    <cellStyle name="Millares 33 6" xfId="979" xr:uid="{00000000-0005-0000-0000-00002B010000}"/>
    <cellStyle name="Millares 33 7" xfId="2903" xr:uid="{00000000-0005-0000-0000-00002B010000}"/>
    <cellStyle name="Millares 33 8" xfId="4841" xr:uid="{00000000-0005-0000-0000-00002B010000}"/>
    <cellStyle name="Millares 33 9" xfId="6782" xr:uid="{00000000-0005-0000-0000-00002B010000}"/>
    <cellStyle name="Millares 34" xfId="262" xr:uid="{00000000-0005-0000-0000-00002C010000}"/>
    <cellStyle name="Millares 34 10" xfId="8815" xr:uid="{00000000-0005-0000-0000-00002C010000}"/>
    <cellStyle name="Millares 34 11" xfId="10721" xr:uid="{00000000-0005-0000-0000-00002C010000}"/>
    <cellStyle name="Millares 34 12" xfId="11201" xr:uid="{00000000-0005-0000-0000-00002C010000}"/>
    <cellStyle name="Millares 34 13" xfId="12342" xr:uid="{CA1675D7-A115-49D4-80C1-B1DAB43056EB}"/>
    <cellStyle name="Millares 34 2" xfId="447" xr:uid="{00000000-0005-0000-0000-00002C010000}"/>
    <cellStyle name="Millares 34 2 10" xfId="10899" xr:uid="{00000000-0005-0000-0000-00002C010000}"/>
    <cellStyle name="Millares 34 2 11" xfId="11379" xr:uid="{00000000-0005-0000-0000-00002C010000}"/>
    <cellStyle name="Millares 34 2 12" xfId="12520" xr:uid="{CFA05B60-8348-4E89-988F-D9BEA390AD0B}"/>
    <cellStyle name="Millares 34 2 2" xfId="1643" xr:uid="{00000000-0005-0000-0000-00002C010000}"/>
    <cellStyle name="Millares 34 2 2 2" xfId="3567" xr:uid="{00000000-0005-0000-0000-00002C010000}"/>
    <cellStyle name="Millares 34 2 2 3" xfId="5519" xr:uid="{00000000-0005-0000-0000-00002C010000}"/>
    <cellStyle name="Millares 34 2 2 4" xfId="7449" xr:uid="{00000000-0005-0000-0000-00002C010000}"/>
    <cellStyle name="Millares 34 2 2 5" xfId="9459" xr:uid="{00000000-0005-0000-0000-00002C010000}"/>
    <cellStyle name="Millares 34 2 3" xfId="2123" xr:uid="{00000000-0005-0000-0000-00002C010000}"/>
    <cellStyle name="Millares 34 2 3 2" xfId="4047" xr:uid="{00000000-0005-0000-0000-00002C010000}"/>
    <cellStyle name="Millares 34 2 3 3" xfId="5999" xr:uid="{00000000-0005-0000-0000-00002C010000}"/>
    <cellStyle name="Millares 34 2 3 4" xfId="7929" xr:uid="{00000000-0005-0000-0000-00002C010000}"/>
    <cellStyle name="Millares 34 2 3 5" xfId="9937" xr:uid="{00000000-0005-0000-0000-00002C010000}"/>
    <cellStyle name="Millares 34 2 4" xfId="2605" xr:uid="{00000000-0005-0000-0000-00002C010000}"/>
    <cellStyle name="Millares 34 2 4 2" xfId="4526" xr:uid="{00000000-0005-0000-0000-00002C010000}"/>
    <cellStyle name="Millares 34 2 4 3" xfId="6482" xr:uid="{00000000-0005-0000-0000-00002C010000}"/>
    <cellStyle name="Millares 34 2 4 4" xfId="8408" xr:uid="{00000000-0005-0000-0000-00002C010000}"/>
    <cellStyle name="Millares 34 2 4 5" xfId="10414" xr:uid="{00000000-0005-0000-0000-00002C010000}"/>
    <cellStyle name="Millares 34 2 5" xfId="1163" xr:uid="{00000000-0005-0000-0000-00002C010000}"/>
    <cellStyle name="Millares 34 2 6" xfId="3087" xr:uid="{00000000-0005-0000-0000-00002C010000}"/>
    <cellStyle name="Millares 34 2 7" xfId="5025" xr:uid="{00000000-0005-0000-0000-00002C010000}"/>
    <cellStyle name="Millares 34 2 8" xfId="6966" xr:uid="{00000000-0005-0000-0000-00002C010000}"/>
    <cellStyle name="Millares 34 2 9" xfId="8985" xr:uid="{00000000-0005-0000-0000-00002C010000}"/>
    <cellStyle name="Millares 34 3" xfId="1465" xr:uid="{00000000-0005-0000-0000-00002C010000}"/>
    <cellStyle name="Millares 34 3 2" xfId="3389" xr:uid="{00000000-0005-0000-0000-00002C010000}"/>
    <cellStyle name="Millares 34 3 3" xfId="5341" xr:uid="{00000000-0005-0000-0000-00002C010000}"/>
    <cellStyle name="Millares 34 3 4" xfId="7271" xr:uid="{00000000-0005-0000-0000-00002C010000}"/>
    <cellStyle name="Millares 34 3 5" xfId="9281" xr:uid="{00000000-0005-0000-0000-00002C010000}"/>
    <cellStyle name="Millares 34 4" xfId="1945" xr:uid="{00000000-0005-0000-0000-00002C010000}"/>
    <cellStyle name="Millares 34 4 2" xfId="3869" xr:uid="{00000000-0005-0000-0000-00002C010000}"/>
    <cellStyle name="Millares 34 4 3" xfId="5821" xr:uid="{00000000-0005-0000-0000-00002C010000}"/>
    <cellStyle name="Millares 34 4 4" xfId="7751" xr:uid="{00000000-0005-0000-0000-00002C010000}"/>
    <cellStyle name="Millares 34 4 5" xfId="9759" xr:uid="{00000000-0005-0000-0000-00002C010000}"/>
    <cellStyle name="Millares 34 5" xfId="2427" xr:uid="{00000000-0005-0000-0000-00002C010000}"/>
    <cellStyle name="Millares 34 5 2" xfId="4348" xr:uid="{00000000-0005-0000-0000-00002C010000}"/>
    <cellStyle name="Millares 34 5 3" xfId="6304" xr:uid="{00000000-0005-0000-0000-00002C010000}"/>
    <cellStyle name="Millares 34 5 4" xfId="8230" xr:uid="{00000000-0005-0000-0000-00002C010000}"/>
    <cellStyle name="Millares 34 5 5" xfId="10236" xr:uid="{00000000-0005-0000-0000-00002C010000}"/>
    <cellStyle name="Millares 34 6" xfId="985" xr:uid="{00000000-0005-0000-0000-00002C010000}"/>
    <cellStyle name="Millares 34 7" xfId="2909" xr:uid="{00000000-0005-0000-0000-00002C010000}"/>
    <cellStyle name="Millares 34 8" xfId="4847" xr:uid="{00000000-0005-0000-0000-00002C010000}"/>
    <cellStyle name="Millares 34 9" xfId="6788" xr:uid="{00000000-0005-0000-0000-00002C010000}"/>
    <cellStyle name="Millares 35" xfId="255" xr:uid="{00000000-0005-0000-0000-00002D010000}"/>
    <cellStyle name="Millares 35 10" xfId="8808" xr:uid="{00000000-0005-0000-0000-00002D010000}"/>
    <cellStyle name="Millares 35 11" xfId="10714" xr:uid="{00000000-0005-0000-0000-00002D010000}"/>
    <cellStyle name="Millares 35 12" xfId="11194" xr:uid="{00000000-0005-0000-0000-00002D010000}"/>
    <cellStyle name="Millares 35 13" xfId="12335" xr:uid="{A5E3EE0A-B6EA-40FE-B8CA-3819FB1D40C2}"/>
    <cellStyle name="Millares 35 2" xfId="440" xr:uid="{00000000-0005-0000-0000-00002D010000}"/>
    <cellStyle name="Millares 35 2 10" xfId="10892" xr:uid="{00000000-0005-0000-0000-00002D010000}"/>
    <cellStyle name="Millares 35 2 11" xfId="11372" xr:uid="{00000000-0005-0000-0000-00002D010000}"/>
    <cellStyle name="Millares 35 2 12" xfId="12513" xr:uid="{FE690789-B284-42B3-A350-B7ACE49E3AFE}"/>
    <cellStyle name="Millares 35 2 2" xfId="1636" xr:uid="{00000000-0005-0000-0000-00002D010000}"/>
    <cellStyle name="Millares 35 2 2 2" xfId="3560" xr:uid="{00000000-0005-0000-0000-00002D010000}"/>
    <cellStyle name="Millares 35 2 2 3" xfId="5512" xr:uid="{00000000-0005-0000-0000-00002D010000}"/>
    <cellStyle name="Millares 35 2 2 4" xfId="7442" xr:uid="{00000000-0005-0000-0000-00002D010000}"/>
    <cellStyle name="Millares 35 2 2 5" xfId="9452" xr:uid="{00000000-0005-0000-0000-00002D010000}"/>
    <cellStyle name="Millares 35 2 3" xfId="2116" xr:uid="{00000000-0005-0000-0000-00002D010000}"/>
    <cellStyle name="Millares 35 2 3 2" xfId="4040" xr:uid="{00000000-0005-0000-0000-00002D010000}"/>
    <cellStyle name="Millares 35 2 3 3" xfId="5992" xr:uid="{00000000-0005-0000-0000-00002D010000}"/>
    <cellStyle name="Millares 35 2 3 4" xfId="7922" xr:uid="{00000000-0005-0000-0000-00002D010000}"/>
    <cellStyle name="Millares 35 2 3 5" xfId="9930" xr:uid="{00000000-0005-0000-0000-00002D010000}"/>
    <cellStyle name="Millares 35 2 4" xfId="2598" xr:uid="{00000000-0005-0000-0000-00002D010000}"/>
    <cellStyle name="Millares 35 2 4 2" xfId="4519" xr:uid="{00000000-0005-0000-0000-00002D010000}"/>
    <cellStyle name="Millares 35 2 4 3" xfId="6475" xr:uid="{00000000-0005-0000-0000-00002D010000}"/>
    <cellStyle name="Millares 35 2 4 4" xfId="8401" xr:uid="{00000000-0005-0000-0000-00002D010000}"/>
    <cellStyle name="Millares 35 2 4 5" xfId="10407" xr:uid="{00000000-0005-0000-0000-00002D010000}"/>
    <cellStyle name="Millares 35 2 5" xfId="1156" xr:uid="{00000000-0005-0000-0000-00002D010000}"/>
    <cellStyle name="Millares 35 2 6" xfId="3080" xr:uid="{00000000-0005-0000-0000-00002D010000}"/>
    <cellStyle name="Millares 35 2 7" xfId="5018" xr:uid="{00000000-0005-0000-0000-00002D010000}"/>
    <cellStyle name="Millares 35 2 8" xfId="6959" xr:uid="{00000000-0005-0000-0000-00002D010000}"/>
    <cellStyle name="Millares 35 2 9" xfId="8978" xr:uid="{00000000-0005-0000-0000-00002D010000}"/>
    <cellStyle name="Millares 35 3" xfId="1458" xr:uid="{00000000-0005-0000-0000-00002D010000}"/>
    <cellStyle name="Millares 35 3 2" xfId="3382" xr:uid="{00000000-0005-0000-0000-00002D010000}"/>
    <cellStyle name="Millares 35 3 3" xfId="5334" xr:uid="{00000000-0005-0000-0000-00002D010000}"/>
    <cellStyle name="Millares 35 3 4" xfId="7264" xr:uid="{00000000-0005-0000-0000-00002D010000}"/>
    <cellStyle name="Millares 35 3 5" xfId="9274" xr:uid="{00000000-0005-0000-0000-00002D010000}"/>
    <cellStyle name="Millares 35 4" xfId="1938" xr:uid="{00000000-0005-0000-0000-00002D010000}"/>
    <cellStyle name="Millares 35 4 2" xfId="3862" xr:uid="{00000000-0005-0000-0000-00002D010000}"/>
    <cellStyle name="Millares 35 4 3" xfId="5814" xr:uid="{00000000-0005-0000-0000-00002D010000}"/>
    <cellStyle name="Millares 35 4 4" xfId="7744" xr:uid="{00000000-0005-0000-0000-00002D010000}"/>
    <cellStyle name="Millares 35 4 5" xfId="9752" xr:uid="{00000000-0005-0000-0000-00002D010000}"/>
    <cellStyle name="Millares 35 5" xfId="2420" xr:uid="{00000000-0005-0000-0000-00002D010000}"/>
    <cellStyle name="Millares 35 5 2" xfId="4341" xr:uid="{00000000-0005-0000-0000-00002D010000}"/>
    <cellStyle name="Millares 35 5 3" xfId="6297" xr:uid="{00000000-0005-0000-0000-00002D010000}"/>
    <cellStyle name="Millares 35 5 4" xfId="8223" xr:uid="{00000000-0005-0000-0000-00002D010000}"/>
    <cellStyle name="Millares 35 5 5" xfId="10229" xr:uid="{00000000-0005-0000-0000-00002D010000}"/>
    <cellStyle name="Millares 35 6" xfId="978" xr:uid="{00000000-0005-0000-0000-00002D010000}"/>
    <cellStyle name="Millares 35 7" xfId="2902" xr:uid="{00000000-0005-0000-0000-00002D010000}"/>
    <cellStyle name="Millares 35 8" xfId="4840" xr:uid="{00000000-0005-0000-0000-00002D010000}"/>
    <cellStyle name="Millares 35 9" xfId="6781" xr:uid="{00000000-0005-0000-0000-00002D010000}"/>
    <cellStyle name="Millares 36" xfId="260" xr:uid="{00000000-0005-0000-0000-00002E010000}"/>
    <cellStyle name="Millares 36 10" xfId="8813" xr:uid="{00000000-0005-0000-0000-00002E010000}"/>
    <cellStyle name="Millares 36 11" xfId="10719" xr:uid="{00000000-0005-0000-0000-00002E010000}"/>
    <cellStyle name="Millares 36 12" xfId="11199" xr:uid="{00000000-0005-0000-0000-00002E010000}"/>
    <cellStyle name="Millares 36 13" xfId="12340" xr:uid="{40486892-7675-4F80-9A39-3C8D84808786}"/>
    <cellStyle name="Millares 36 2" xfId="445" xr:uid="{00000000-0005-0000-0000-00002E010000}"/>
    <cellStyle name="Millares 36 2 10" xfId="10897" xr:uid="{00000000-0005-0000-0000-00002E010000}"/>
    <cellStyle name="Millares 36 2 11" xfId="11377" xr:uid="{00000000-0005-0000-0000-00002E010000}"/>
    <cellStyle name="Millares 36 2 12" xfId="12518" xr:uid="{5B507ECA-912D-4390-9DBA-2C3F744C7AEC}"/>
    <cellStyle name="Millares 36 2 2" xfId="1641" xr:uid="{00000000-0005-0000-0000-00002E010000}"/>
    <cellStyle name="Millares 36 2 2 2" xfId="3565" xr:uid="{00000000-0005-0000-0000-00002E010000}"/>
    <cellStyle name="Millares 36 2 2 3" xfId="5517" xr:uid="{00000000-0005-0000-0000-00002E010000}"/>
    <cellStyle name="Millares 36 2 2 4" xfId="7447" xr:uid="{00000000-0005-0000-0000-00002E010000}"/>
    <cellStyle name="Millares 36 2 2 5" xfId="9457" xr:uid="{00000000-0005-0000-0000-00002E010000}"/>
    <cellStyle name="Millares 36 2 3" xfId="2121" xr:uid="{00000000-0005-0000-0000-00002E010000}"/>
    <cellStyle name="Millares 36 2 3 2" xfId="4045" xr:uid="{00000000-0005-0000-0000-00002E010000}"/>
    <cellStyle name="Millares 36 2 3 3" xfId="5997" xr:uid="{00000000-0005-0000-0000-00002E010000}"/>
    <cellStyle name="Millares 36 2 3 4" xfId="7927" xr:uid="{00000000-0005-0000-0000-00002E010000}"/>
    <cellStyle name="Millares 36 2 3 5" xfId="9935" xr:uid="{00000000-0005-0000-0000-00002E010000}"/>
    <cellStyle name="Millares 36 2 4" xfId="2603" xr:uid="{00000000-0005-0000-0000-00002E010000}"/>
    <cellStyle name="Millares 36 2 4 2" xfId="4524" xr:uid="{00000000-0005-0000-0000-00002E010000}"/>
    <cellStyle name="Millares 36 2 4 3" xfId="6480" xr:uid="{00000000-0005-0000-0000-00002E010000}"/>
    <cellStyle name="Millares 36 2 4 4" xfId="8406" xr:uid="{00000000-0005-0000-0000-00002E010000}"/>
    <cellStyle name="Millares 36 2 4 5" xfId="10412" xr:uid="{00000000-0005-0000-0000-00002E010000}"/>
    <cellStyle name="Millares 36 2 5" xfId="1161" xr:uid="{00000000-0005-0000-0000-00002E010000}"/>
    <cellStyle name="Millares 36 2 6" xfId="3085" xr:uid="{00000000-0005-0000-0000-00002E010000}"/>
    <cellStyle name="Millares 36 2 7" xfId="5023" xr:uid="{00000000-0005-0000-0000-00002E010000}"/>
    <cellStyle name="Millares 36 2 8" xfId="6964" xr:uid="{00000000-0005-0000-0000-00002E010000}"/>
    <cellStyle name="Millares 36 2 9" xfId="8983" xr:uid="{00000000-0005-0000-0000-00002E010000}"/>
    <cellStyle name="Millares 36 3" xfId="1463" xr:uid="{00000000-0005-0000-0000-00002E010000}"/>
    <cellStyle name="Millares 36 3 2" xfId="3387" xr:uid="{00000000-0005-0000-0000-00002E010000}"/>
    <cellStyle name="Millares 36 3 3" xfId="5339" xr:uid="{00000000-0005-0000-0000-00002E010000}"/>
    <cellStyle name="Millares 36 3 4" xfId="7269" xr:uid="{00000000-0005-0000-0000-00002E010000}"/>
    <cellStyle name="Millares 36 3 5" xfId="9279" xr:uid="{00000000-0005-0000-0000-00002E010000}"/>
    <cellStyle name="Millares 36 4" xfId="1943" xr:uid="{00000000-0005-0000-0000-00002E010000}"/>
    <cellStyle name="Millares 36 4 2" xfId="3867" xr:uid="{00000000-0005-0000-0000-00002E010000}"/>
    <cellStyle name="Millares 36 4 3" xfId="5819" xr:uid="{00000000-0005-0000-0000-00002E010000}"/>
    <cellStyle name="Millares 36 4 4" xfId="7749" xr:uid="{00000000-0005-0000-0000-00002E010000}"/>
    <cellStyle name="Millares 36 4 5" xfId="9757" xr:uid="{00000000-0005-0000-0000-00002E010000}"/>
    <cellStyle name="Millares 36 5" xfId="2425" xr:uid="{00000000-0005-0000-0000-00002E010000}"/>
    <cellStyle name="Millares 36 5 2" xfId="4346" xr:uid="{00000000-0005-0000-0000-00002E010000}"/>
    <cellStyle name="Millares 36 5 3" xfId="6302" xr:uid="{00000000-0005-0000-0000-00002E010000}"/>
    <cellStyle name="Millares 36 5 4" xfId="8228" xr:uid="{00000000-0005-0000-0000-00002E010000}"/>
    <cellStyle name="Millares 36 5 5" xfId="10234" xr:uid="{00000000-0005-0000-0000-00002E010000}"/>
    <cellStyle name="Millares 36 6" xfId="983" xr:uid="{00000000-0005-0000-0000-00002E010000}"/>
    <cellStyle name="Millares 36 7" xfId="2907" xr:uid="{00000000-0005-0000-0000-00002E010000}"/>
    <cellStyle name="Millares 36 8" xfId="4845" xr:uid="{00000000-0005-0000-0000-00002E010000}"/>
    <cellStyle name="Millares 36 9" xfId="6786" xr:uid="{00000000-0005-0000-0000-00002E010000}"/>
    <cellStyle name="Millares 37" xfId="253" xr:uid="{00000000-0005-0000-0000-00002F010000}"/>
    <cellStyle name="Millares 37 10" xfId="8806" xr:uid="{00000000-0005-0000-0000-00002F010000}"/>
    <cellStyle name="Millares 37 11" xfId="10712" xr:uid="{00000000-0005-0000-0000-00002F010000}"/>
    <cellStyle name="Millares 37 12" xfId="11192" xr:uid="{00000000-0005-0000-0000-00002F010000}"/>
    <cellStyle name="Millares 37 13" xfId="12333" xr:uid="{42E2BF95-5774-44B0-BAE6-8D70CBB626B7}"/>
    <cellStyle name="Millares 37 2" xfId="438" xr:uid="{00000000-0005-0000-0000-00002F010000}"/>
    <cellStyle name="Millares 37 2 10" xfId="10890" xr:uid="{00000000-0005-0000-0000-00002F010000}"/>
    <cellStyle name="Millares 37 2 11" xfId="11370" xr:uid="{00000000-0005-0000-0000-00002F010000}"/>
    <cellStyle name="Millares 37 2 12" xfId="12511" xr:uid="{9DEAC4C9-01D8-4B65-8A4A-C0D88742A6E2}"/>
    <cellStyle name="Millares 37 2 2" xfId="1634" xr:uid="{00000000-0005-0000-0000-00002F010000}"/>
    <cellStyle name="Millares 37 2 2 2" xfId="3558" xr:uid="{00000000-0005-0000-0000-00002F010000}"/>
    <cellStyle name="Millares 37 2 2 3" xfId="5510" xr:uid="{00000000-0005-0000-0000-00002F010000}"/>
    <cellStyle name="Millares 37 2 2 4" xfId="7440" xr:uid="{00000000-0005-0000-0000-00002F010000}"/>
    <cellStyle name="Millares 37 2 2 5" xfId="9450" xr:uid="{00000000-0005-0000-0000-00002F010000}"/>
    <cellStyle name="Millares 37 2 3" xfId="2114" xr:uid="{00000000-0005-0000-0000-00002F010000}"/>
    <cellStyle name="Millares 37 2 3 2" xfId="4038" xr:uid="{00000000-0005-0000-0000-00002F010000}"/>
    <cellStyle name="Millares 37 2 3 3" xfId="5990" xr:uid="{00000000-0005-0000-0000-00002F010000}"/>
    <cellStyle name="Millares 37 2 3 4" xfId="7920" xr:uid="{00000000-0005-0000-0000-00002F010000}"/>
    <cellStyle name="Millares 37 2 3 5" xfId="9928" xr:uid="{00000000-0005-0000-0000-00002F010000}"/>
    <cellStyle name="Millares 37 2 4" xfId="2596" xr:uid="{00000000-0005-0000-0000-00002F010000}"/>
    <cellStyle name="Millares 37 2 4 2" xfId="4517" xr:uid="{00000000-0005-0000-0000-00002F010000}"/>
    <cellStyle name="Millares 37 2 4 3" xfId="6473" xr:uid="{00000000-0005-0000-0000-00002F010000}"/>
    <cellStyle name="Millares 37 2 4 4" xfId="8399" xr:uid="{00000000-0005-0000-0000-00002F010000}"/>
    <cellStyle name="Millares 37 2 4 5" xfId="10405" xr:uid="{00000000-0005-0000-0000-00002F010000}"/>
    <cellStyle name="Millares 37 2 5" xfId="1154" xr:uid="{00000000-0005-0000-0000-00002F010000}"/>
    <cellStyle name="Millares 37 2 6" xfId="3078" xr:uid="{00000000-0005-0000-0000-00002F010000}"/>
    <cellStyle name="Millares 37 2 7" xfId="5016" xr:uid="{00000000-0005-0000-0000-00002F010000}"/>
    <cellStyle name="Millares 37 2 8" xfId="6957" xr:uid="{00000000-0005-0000-0000-00002F010000}"/>
    <cellStyle name="Millares 37 2 9" xfId="8976" xr:uid="{00000000-0005-0000-0000-00002F010000}"/>
    <cellStyle name="Millares 37 3" xfId="1456" xr:uid="{00000000-0005-0000-0000-00002F010000}"/>
    <cellStyle name="Millares 37 3 2" xfId="3380" xr:uid="{00000000-0005-0000-0000-00002F010000}"/>
    <cellStyle name="Millares 37 3 3" xfId="5332" xr:uid="{00000000-0005-0000-0000-00002F010000}"/>
    <cellStyle name="Millares 37 3 4" xfId="7262" xr:uid="{00000000-0005-0000-0000-00002F010000}"/>
    <cellStyle name="Millares 37 3 5" xfId="9272" xr:uid="{00000000-0005-0000-0000-00002F010000}"/>
    <cellStyle name="Millares 37 4" xfId="1936" xr:uid="{00000000-0005-0000-0000-00002F010000}"/>
    <cellStyle name="Millares 37 4 2" xfId="3860" xr:uid="{00000000-0005-0000-0000-00002F010000}"/>
    <cellStyle name="Millares 37 4 3" xfId="5812" xr:uid="{00000000-0005-0000-0000-00002F010000}"/>
    <cellStyle name="Millares 37 4 4" xfId="7742" xr:uid="{00000000-0005-0000-0000-00002F010000}"/>
    <cellStyle name="Millares 37 4 5" xfId="9750" xr:uid="{00000000-0005-0000-0000-00002F010000}"/>
    <cellStyle name="Millares 37 5" xfId="2418" xr:uid="{00000000-0005-0000-0000-00002F010000}"/>
    <cellStyle name="Millares 37 5 2" xfId="4339" xr:uid="{00000000-0005-0000-0000-00002F010000}"/>
    <cellStyle name="Millares 37 5 3" xfId="6295" xr:uid="{00000000-0005-0000-0000-00002F010000}"/>
    <cellStyle name="Millares 37 5 4" xfId="8221" xr:uid="{00000000-0005-0000-0000-00002F010000}"/>
    <cellStyle name="Millares 37 5 5" xfId="10227" xr:uid="{00000000-0005-0000-0000-00002F010000}"/>
    <cellStyle name="Millares 37 6" xfId="976" xr:uid="{00000000-0005-0000-0000-00002F010000}"/>
    <cellStyle name="Millares 37 7" xfId="2900" xr:uid="{00000000-0005-0000-0000-00002F010000}"/>
    <cellStyle name="Millares 37 8" xfId="4838" xr:uid="{00000000-0005-0000-0000-00002F010000}"/>
    <cellStyle name="Millares 37 9" xfId="6779" xr:uid="{00000000-0005-0000-0000-00002F010000}"/>
    <cellStyle name="Millares 38" xfId="233" xr:uid="{00000000-0005-0000-0000-000030010000}"/>
    <cellStyle name="Millares 38 10" xfId="8786" xr:uid="{00000000-0005-0000-0000-000030010000}"/>
    <cellStyle name="Millares 38 11" xfId="10692" xr:uid="{00000000-0005-0000-0000-000030010000}"/>
    <cellStyle name="Millares 38 12" xfId="11172" xr:uid="{00000000-0005-0000-0000-000030010000}"/>
    <cellStyle name="Millares 38 13" xfId="12313" xr:uid="{57D24FE0-8C75-4D36-83BC-603359CAB757}"/>
    <cellStyle name="Millares 38 2" xfId="418" xr:uid="{00000000-0005-0000-0000-000030010000}"/>
    <cellStyle name="Millares 38 2 10" xfId="10870" xr:uid="{00000000-0005-0000-0000-000030010000}"/>
    <cellStyle name="Millares 38 2 11" xfId="11350" xr:uid="{00000000-0005-0000-0000-000030010000}"/>
    <cellStyle name="Millares 38 2 12" xfId="12491" xr:uid="{336229B3-3466-45AA-8611-2F806A7846F7}"/>
    <cellStyle name="Millares 38 2 2" xfId="1614" xr:uid="{00000000-0005-0000-0000-000030010000}"/>
    <cellStyle name="Millares 38 2 2 2" xfId="3538" xr:uid="{00000000-0005-0000-0000-000030010000}"/>
    <cellStyle name="Millares 38 2 2 3" xfId="5490" xr:uid="{00000000-0005-0000-0000-000030010000}"/>
    <cellStyle name="Millares 38 2 2 4" xfId="7420" xr:uid="{00000000-0005-0000-0000-000030010000}"/>
    <cellStyle name="Millares 38 2 2 5" xfId="9430" xr:uid="{00000000-0005-0000-0000-000030010000}"/>
    <cellStyle name="Millares 38 2 3" xfId="2094" xr:uid="{00000000-0005-0000-0000-000030010000}"/>
    <cellStyle name="Millares 38 2 3 2" xfId="4018" xr:uid="{00000000-0005-0000-0000-000030010000}"/>
    <cellStyle name="Millares 38 2 3 3" xfId="5970" xr:uid="{00000000-0005-0000-0000-000030010000}"/>
    <cellStyle name="Millares 38 2 3 4" xfId="7900" xr:uid="{00000000-0005-0000-0000-000030010000}"/>
    <cellStyle name="Millares 38 2 3 5" xfId="9908" xr:uid="{00000000-0005-0000-0000-000030010000}"/>
    <cellStyle name="Millares 38 2 4" xfId="2576" xr:uid="{00000000-0005-0000-0000-000030010000}"/>
    <cellStyle name="Millares 38 2 4 2" xfId="4497" xr:uid="{00000000-0005-0000-0000-000030010000}"/>
    <cellStyle name="Millares 38 2 4 3" xfId="6453" xr:uid="{00000000-0005-0000-0000-000030010000}"/>
    <cellStyle name="Millares 38 2 4 4" xfId="8379" xr:uid="{00000000-0005-0000-0000-000030010000}"/>
    <cellStyle name="Millares 38 2 4 5" xfId="10385" xr:uid="{00000000-0005-0000-0000-000030010000}"/>
    <cellStyle name="Millares 38 2 5" xfId="1134" xr:uid="{00000000-0005-0000-0000-000030010000}"/>
    <cellStyle name="Millares 38 2 6" xfId="3058" xr:uid="{00000000-0005-0000-0000-000030010000}"/>
    <cellStyle name="Millares 38 2 7" xfId="4996" xr:uid="{00000000-0005-0000-0000-000030010000}"/>
    <cellStyle name="Millares 38 2 8" xfId="6937" xr:uid="{00000000-0005-0000-0000-000030010000}"/>
    <cellStyle name="Millares 38 2 9" xfId="8956" xr:uid="{00000000-0005-0000-0000-000030010000}"/>
    <cellStyle name="Millares 38 3" xfId="1436" xr:uid="{00000000-0005-0000-0000-000030010000}"/>
    <cellStyle name="Millares 38 3 2" xfId="3360" xr:uid="{00000000-0005-0000-0000-000030010000}"/>
    <cellStyle name="Millares 38 3 3" xfId="5312" xr:uid="{00000000-0005-0000-0000-000030010000}"/>
    <cellStyle name="Millares 38 3 4" xfId="7242" xr:uid="{00000000-0005-0000-0000-000030010000}"/>
    <cellStyle name="Millares 38 3 5" xfId="9252" xr:uid="{00000000-0005-0000-0000-000030010000}"/>
    <cellStyle name="Millares 38 4" xfId="1916" xr:uid="{00000000-0005-0000-0000-000030010000}"/>
    <cellStyle name="Millares 38 4 2" xfId="3840" xr:uid="{00000000-0005-0000-0000-000030010000}"/>
    <cellStyle name="Millares 38 4 3" xfId="5792" xr:uid="{00000000-0005-0000-0000-000030010000}"/>
    <cellStyle name="Millares 38 4 4" xfId="7722" xr:uid="{00000000-0005-0000-0000-000030010000}"/>
    <cellStyle name="Millares 38 4 5" xfId="9730" xr:uid="{00000000-0005-0000-0000-000030010000}"/>
    <cellStyle name="Millares 38 5" xfId="2398" xr:uid="{00000000-0005-0000-0000-000030010000}"/>
    <cellStyle name="Millares 38 5 2" xfId="4319" xr:uid="{00000000-0005-0000-0000-000030010000}"/>
    <cellStyle name="Millares 38 5 3" xfId="6275" xr:uid="{00000000-0005-0000-0000-000030010000}"/>
    <cellStyle name="Millares 38 5 4" xfId="8201" xr:uid="{00000000-0005-0000-0000-000030010000}"/>
    <cellStyle name="Millares 38 5 5" xfId="10207" xr:uid="{00000000-0005-0000-0000-000030010000}"/>
    <cellStyle name="Millares 38 6" xfId="956" xr:uid="{00000000-0005-0000-0000-000030010000}"/>
    <cellStyle name="Millares 38 7" xfId="2880" xr:uid="{00000000-0005-0000-0000-000030010000}"/>
    <cellStyle name="Millares 38 8" xfId="4818" xr:uid="{00000000-0005-0000-0000-000030010000}"/>
    <cellStyle name="Millares 38 9" xfId="6759" xr:uid="{00000000-0005-0000-0000-000030010000}"/>
    <cellStyle name="Millares 39" xfId="263" xr:uid="{00000000-0005-0000-0000-000031010000}"/>
    <cellStyle name="Millares 39 10" xfId="8816" xr:uid="{00000000-0005-0000-0000-000031010000}"/>
    <cellStyle name="Millares 39 11" xfId="10722" xr:uid="{00000000-0005-0000-0000-000031010000}"/>
    <cellStyle name="Millares 39 12" xfId="11202" xr:uid="{00000000-0005-0000-0000-000031010000}"/>
    <cellStyle name="Millares 39 13" xfId="12343" xr:uid="{C2BA7143-D2B3-4C7B-B04A-C766E6BF046E}"/>
    <cellStyle name="Millares 39 2" xfId="448" xr:uid="{00000000-0005-0000-0000-000031010000}"/>
    <cellStyle name="Millares 39 2 10" xfId="10900" xr:uid="{00000000-0005-0000-0000-000031010000}"/>
    <cellStyle name="Millares 39 2 11" xfId="11380" xr:uid="{00000000-0005-0000-0000-000031010000}"/>
    <cellStyle name="Millares 39 2 12" xfId="12521" xr:uid="{DA28BE33-2DD6-4A62-A978-B26734374D7F}"/>
    <cellStyle name="Millares 39 2 2" xfId="1644" xr:uid="{00000000-0005-0000-0000-000031010000}"/>
    <cellStyle name="Millares 39 2 2 2" xfId="3568" xr:uid="{00000000-0005-0000-0000-000031010000}"/>
    <cellStyle name="Millares 39 2 2 3" xfId="5520" xr:uid="{00000000-0005-0000-0000-000031010000}"/>
    <cellStyle name="Millares 39 2 2 4" xfId="7450" xr:uid="{00000000-0005-0000-0000-000031010000}"/>
    <cellStyle name="Millares 39 2 2 5" xfId="9460" xr:uid="{00000000-0005-0000-0000-000031010000}"/>
    <cellStyle name="Millares 39 2 3" xfId="2124" xr:uid="{00000000-0005-0000-0000-000031010000}"/>
    <cellStyle name="Millares 39 2 3 2" xfId="4048" xr:uid="{00000000-0005-0000-0000-000031010000}"/>
    <cellStyle name="Millares 39 2 3 3" xfId="6000" xr:uid="{00000000-0005-0000-0000-000031010000}"/>
    <cellStyle name="Millares 39 2 3 4" xfId="7930" xr:uid="{00000000-0005-0000-0000-000031010000}"/>
    <cellStyle name="Millares 39 2 3 5" xfId="9938" xr:uid="{00000000-0005-0000-0000-000031010000}"/>
    <cellStyle name="Millares 39 2 4" xfId="2606" xr:uid="{00000000-0005-0000-0000-000031010000}"/>
    <cellStyle name="Millares 39 2 4 2" xfId="4527" xr:uid="{00000000-0005-0000-0000-000031010000}"/>
    <cellStyle name="Millares 39 2 4 3" xfId="6483" xr:uid="{00000000-0005-0000-0000-000031010000}"/>
    <cellStyle name="Millares 39 2 4 4" xfId="8409" xr:uid="{00000000-0005-0000-0000-000031010000}"/>
    <cellStyle name="Millares 39 2 4 5" xfId="10415" xr:uid="{00000000-0005-0000-0000-000031010000}"/>
    <cellStyle name="Millares 39 2 5" xfId="1164" xr:uid="{00000000-0005-0000-0000-000031010000}"/>
    <cellStyle name="Millares 39 2 6" xfId="3088" xr:uid="{00000000-0005-0000-0000-000031010000}"/>
    <cellStyle name="Millares 39 2 7" xfId="5026" xr:uid="{00000000-0005-0000-0000-000031010000}"/>
    <cellStyle name="Millares 39 2 8" xfId="6967" xr:uid="{00000000-0005-0000-0000-000031010000}"/>
    <cellStyle name="Millares 39 2 9" xfId="8986" xr:uid="{00000000-0005-0000-0000-000031010000}"/>
    <cellStyle name="Millares 39 3" xfId="1466" xr:uid="{00000000-0005-0000-0000-000031010000}"/>
    <cellStyle name="Millares 39 3 2" xfId="3390" xr:uid="{00000000-0005-0000-0000-000031010000}"/>
    <cellStyle name="Millares 39 3 3" xfId="5342" xr:uid="{00000000-0005-0000-0000-000031010000}"/>
    <cellStyle name="Millares 39 3 4" xfId="7272" xr:uid="{00000000-0005-0000-0000-000031010000}"/>
    <cellStyle name="Millares 39 3 5" xfId="9282" xr:uid="{00000000-0005-0000-0000-000031010000}"/>
    <cellStyle name="Millares 39 4" xfId="1946" xr:uid="{00000000-0005-0000-0000-000031010000}"/>
    <cellStyle name="Millares 39 4 2" xfId="3870" xr:uid="{00000000-0005-0000-0000-000031010000}"/>
    <cellStyle name="Millares 39 4 3" xfId="5822" xr:uid="{00000000-0005-0000-0000-000031010000}"/>
    <cellStyle name="Millares 39 4 4" xfId="7752" xr:uid="{00000000-0005-0000-0000-000031010000}"/>
    <cellStyle name="Millares 39 4 5" xfId="9760" xr:uid="{00000000-0005-0000-0000-000031010000}"/>
    <cellStyle name="Millares 39 5" xfId="2428" xr:uid="{00000000-0005-0000-0000-000031010000}"/>
    <cellStyle name="Millares 39 5 2" xfId="4349" xr:uid="{00000000-0005-0000-0000-000031010000}"/>
    <cellStyle name="Millares 39 5 3" xfId="6305" xr:uid="{00000000-0005-0000-0000-000031010000}"/>
    <cellStyle name="Millares 39 5 4" xfId="8231" xr:uid="{00000000-0005-0000-0000-000031010000}"/>
    <cellStyle name="Millares 39 5 5" xfId="10237" xr:uid="{00000000-0005-0000-0000-000031010000}"/>
    <cellStyle name="Millares 39 6" xfId="986" xr:uid="{00000000-0005-0000-0000-000031010000}"/>
    <cellStyle name="Millares 39 7" xfId="2910" xr:uid="{00000000-0005-0000-0000-000031010000}"/>
    <cellStyle name="Millares 39 8" xfId="4848" xr:uid="{00000000-0005-0000-0000-000031010000}"/>
    <cellStyle name="Millares 39 9" xfId="6789" xr:uid="{00000000-0005-0000-0000-000031010000}"/>
    <cellStyle name="Millares 4" xfId="35" xr:uid="{00000000-0005-0000-0000-000015000000}"/>
    <cellStyle name="Millares 4 10" xfId="1788" xr:uid="{00000000-0005-0000-0000-000015000000}"/>
    <cellStyle name="Millares 4 10 2" xfId="3712" xr:uid="{00000000-0005-0000-0000-000015000000}"/>
    <cellStyle name="Millares 4 10 3" xfId="5664" xr:uid="{00000000-0005-0000-0000-000015000000}"/>
    <cellStyle name="Millares 4 10 4" xfId="7594" xr:uid="{00000000-0005-0000-0000-000015000000}"/>
    <cellStyle name="Millares 4 10 5" xfId="9602" xr:uid="{00000000-0005-0000-0000-000015000000}"/>
    <cellStyle name="Millares 4 10 6" xfId="11697" xr:uid="{00000000-0005-0000-0000-00005B010000}"/>
    <cellStyle name="Millares 4 11" xfId="2270" xr:uid="{00000000-0005-0000-0000-000015000000}"/>
    <cellStyle name="Millares 4 11 2" xfId="4191" xr:uid="{00000000-0005-0000-0000-000015000000}"/>
    <cellStyle name="Millares 4 11 3" xfId="6147" xr:uid="{00000000-0005-0000-0000-000015000000}"/>
    <cellStyle name="Millares 4 11 4" xfId="8073" xr:uid="{00000000-0005-0000-0000-000015000000}"/>
    <cellStyle name="Millares 4 11 5" xfId="10079" xr:uid="{00000000-0005-0000-0000-000015000000}"/>
    <cellStyle name="Millares 4 11 6" xfId="12704" xr:uid="{6542966C-51C0-48A9-975B-765666A60936}"/>
    <cellStyle name="Millares 4 12" xfId="828" xr:uid="{00000000-0005-0000-0000-000015000000}"/>
    <cellStyle name="Millares 4 13" xfId="2752" xr:uid="{00000000-0005-0000-0000-000015000000}"/>
    <cellStyle name="Millares 4 14" xfId="4681" xr:uid="{00000000-0005-0000-0000-000015000000}"/>
    <cellStyle name="Millares 4 15" xfId="6630" xr:uid="{00000000-0005-0000-0000-000015000000}"/>
    <cellStyle name="Millares 4 16" xfId="8596" xr:uid="{D94BE899-086B-44F6-A5ED-5513BC8AFBDF}"/>
    <cellStyle name="Millares 4 17" xfId="8568" xr:uid="{00000000-0005-0000-0000-000015000000}"/>
    <cellStyle name="Millares 4 18" xfId="10564" xr:uid="{00000000-0005-0000-0000-000015000000}"/>
    <cellStyle name="Millares 4 19" xfId="11044" xr:uid="{00000000-0005-0000-0000-000015000000}"/>
    <cellStyle name="Millares 4 2" xfId="93" xr:uid="{00000000-0005-0000-0000-000015000000}"/>
    <cellStyle name="Millares 4 2 10" xfId="4712" xr:uid="{00000000-0005-0000-0000-000015000000}"/>
    <cellStyle name="Millares 4 2 11" xfId="6658" xr:uid="{00000000-0005-0000-0000-000015000000}"/>
    <cellStyle name="Millares 4 2 12" xfId="8641" xr:uid="{995CF706-2D8A-4DA5-88F0-334B915148C4}"/>
    <cellStyle name="Millares 4 2 13" xfId="8693" xr:uid="{00000000-0005-0000-0000-000015000000}"/>
    <cellStyle name="Millares 4 2 14" xfId="10591" xr:uid="{00000000-0005-0000-0000-000015000000}"/>
    <cellStyle name="Millares 4 2 15" xfId="11071" xr:uid="{00000000-0005-0000-0000-000015000000}"/>
    <cellStyle name="Millares 4 2 16" xfId="12212" xr:uid="{FC14A4D4-0CBC-4112-A9F3-0E59F07232F9}"/>
    <cellStyle name="Millares 4 2 2" xfId="151" xr:uid="{00000000-0005-0000-0000-000015000000}"/>
    <cellStyle name="Millares 4 2 2 10" xfId="8740" xr:uid="{00000000-0005-0000-0000-000015000000}"/>
    <cellStyle name="Millares 4 2 2 11" xfId="10643" xr:uid="{00000000-0005-0000-0000-000015000000}"/>
    <cellStyle name="Millares 4 2 2 12" xfId="11123" xr:uid="{00000000-0005-0000-0000-000015000000}"/>
    <cellStyle name="Millares 4 2 2 13" xfId="12264" xr:uid="{2E4A8B1F-CD1A-40CD-9DA5-C97D3D338053}"/>
    <cellStyle name="Millares 4 2 2 2" xfId="369" xr:uid="{00000000-0005-0000-0000-000015000000}"/>
    <cellStyle name="Millares 4 2 2 2 10" xfId="10821" xr:uid="{00000000-0005-0000-0000-000015000000}"/>
    <cellStyle name="Millares 4 2 2 2 11" xfId="11301" xr:uid="{00000000-0005-0000-0000-000015000000}"/>
    <cellStyle name="Millares 4 2 2 2 12" xfId="12442" xr:uid="{EA5681E1-A0D6-4317-B13B-98ADBD58B660}"/>
    <cellStyle name="Millares 4 2 2 2 2" xfId="1565" xr:uid="{00000000-0005-0000-0000-000015000000}"/>
    <cellStyle name="Millares 4 2 2 2 2 2" xfId="3489" xr:uid="{00000000-0005-0000-0000-000015000000}"/>
    <cellStyle name="Millares 4 2 2 2 2 3" xfId="5441" xr:uid="{00000000-0005-0000-0000-000015000000}"/>
    <cellStyle name="Millares 4 2 2 2 2 4" xfId="7371" xr:uid="{00000000-0005-0000-0000-000015000000}"/>
    <cellStyle name="Millares 4 2 2 2 2 5" xfId="9381" xr:uid="{00000000-0005-0000-0000-000015000000}"/>
    <cellStyle name="Millares 4 2 2 2 2 6" xfId="11646" xr:uid="{B3789A8D-9543-46EE-8A25-EB41D05C0172}"/>
    <cellStyle name="Millares 4 2 2 2 3" xfId="2045" xr:uid="{00000000-0005-0000-0000-000015000000}"/>
    <cellStyle name="Millares 4 2 2 2 3 2" xfId="3969" xr:uid="{00000000-0005-0000-0000-000015000000}"/>
    <cellStyle name="Millares 4 2 2 2 3 3" xfId="5921" xr:uid="{00000000-0005-0000-0000-000015000000}"/>
    <cellStyle name="Millares 4 2 2 2 3 4" xfId="7851" xr:uid="{00000000-0005-0000-0000-000015000000}"/>
    <cellStyle name="Millares 4 2 2 2 3 5" xfId="9859" xr:uid="{00000000-0005-0000-0000-000015000000}"/>
    <cellStyle name="Millares 4 2 2 2 4" xfId="2527" xr:uid="{00000000-0005-0000-0000-000015000000}"/>
    <cellStyle name="Millares 4 2 2 2 4 2" xfId="4448" xr:uid="{00000000-0005-0000-0000-000015000000}"/>
    <cellStyle name="Millares 4 2 2 2 4 3" xfId="6404" xr:uid="{00000000-0005-0000-0000-000015000000}"/>
    <cellStyle name="Millares 4 2 2 2 4 4" xfId="8330" xr:uid="{00000000-0005-0000-0000-000015000000}"/>
    <cellStyle name="Millares 4 2 2 2 4 5" xfId="10336" xr:uid="{00000000-0005-0000-0000-000015000000}"/>
    <cellStyle name="Millares 4 2 2 2 5" xfId="1085" xr:uid="{00000000-0005-0000-0000-000015000000}"/>
    <cellStyle name="Millares 4 2 2 2 6" xfId="3009" xr:uid="{00000000-0005-0000-0000-000015000000}"/>
    <cellStyle name="Millares 4 2 2 2 7" xfId="4947" xr:uid="{00000000-0005-0000-0000-000015000000}"/>
    <cellStyle name="Millares 4 2 2 2 8" xfId="6888" xr:uid="{00000000-0005-0000-0000-000015000000}"/>
    <cellStyle name="Millares 4 2 2 2 9" xfId="8909" xr:uid="{00000000-0005-0000-0000-000015000000}"/>
    <cellStyle name="Millares 4 2 2 3" xfId="1387" xr:uid="{00000000-0005-0000-0000-000015000000}"/>
    <cellStyle name="Millares 4 2 2 3 2" xfId="3311" xr:uid="{00000000-0005-0000-0000-000015000000}"/>
    <cellStyle name="Millares 4 2 2 3 3" xfId="5263" xr:uid="{00000000-0005-0000-0000-000015000000}"/>
    <cellStyle name="Millares 4 2 2 3 4" xfId="7193" xr:uid="{00000000-0005-0000-0000-000015000000}"/>
    <cellStyle name="Millares 4 2 2 3 5" xfId="9203" xr:uid="{00000000-0005-0000-0000-000015000000}"/>
    <cellStyle name="Millares 4 2 2 3 6" xfId="11658" xr:uid="{5EBB79FF-9F73-4026-B548-3CE457C2B832}"/>
    <cellStyle name="Millares 4 2 2 4" xfId="1867" xr:uid="{00000000-0005-0000-0000-000015000000}"/>
    <cellStyle name="Millares 4 2 2 4 2" xfId="3791" xr:uid="{00000000-0005-0000-0000-000015000000}"/>
    <cellStyle name="Millares 4 2 2 4 3" xfId="5743" xr:uid="{00000000-0005-0000-0000-000015000000}"/>
    <cellStyle name="Millares 4 2 2 4 4" xfId="7673" xr:uid="{00000000-0005-0000-0000-000015000000}"/>
    <cellStyle name="Millares 4 2 2 4 5" xfId="9681" xr:uid="{00000000-0005-0000-0000-000015000000}"/>
    <cellStyle name="Millares 4 2 2 4 6" xfId="11616" xr:uid="{D30D9329-5F2C-47DC-9840-BA5965AFB5AD}"/>
    <cellStyle name="Millares 4 2 2 5" xfId="2349" xr:uid="{00000000-0005-0000-0000-000015000000}"/>
    <cellStyle name="Millares 4 2 2 5 2" xfId="4270" xr:uid="{00000000-0005-0000-0000-000015000000}"/>
    <cellStyle name="Millares 4 2 2 5 3" xfId="6226" xr:uid="{00000000-0005-0000-0000-000015000000}"/>
    <cellStyle name="Millares 4 2 2 5 4" xfId="8152" xr:uid="{00000000-0005-0000-0000-000015000000}"/>
    <cellStyle name="Millares 4 2 2 5 5" xfId="10158" xr:uid="{00000000-0005-0000-0000-000015000000}"/>
    <cellStyle name="Millares 4 2 2 6" xfId="907" xr:uid="{00000000-0005-0000-0000-000015000000}"/>
    <cellStyle name="Millares 4 2 2 7" xfId="2831" xr:uid="{00000000-0005-0000-0000-000015000000}"/>
    <cellStyle name="Millares 4 2 2 8" xfId="4764" xr:uid="{00000000-0005-0000-0000-000015000000}"/>
    <cellStyle name="Millares 4 2 2 9" xfId="6710" xr:uid="{00000000-0005-0000-0000-000015000000}"/>
    <cellStyle name="Millares 4 2 3" xfId="317" xr:uid="{00000000-0005-0000-0000-000015000000}"/>
    <cellStyle name="Millares 4 2 3 10" xfId="10769" xr:uid="{00000000-0005-0000-0000-000015000000}"/>
    <cellStyle name="Millares 4 2 3 11" xfId="11249" xr:uid="{00000000-0005-0000-0000-000015000000}"/>
    <cellStyle name="Millares 4 2 3 12" xfId="12390" xr:uid="{6A073A6F-FB89-4E36-BAC1-AD39963CCEA8}"/>
    <cellStyle name="Millares 4 2 3 2" xfId="1513" xr:uid="{00000000-0005-0000-0000-000015000000}"/>
    <cellStyle name="Millares 4 2 3 2 2" xfId="3437" xr:uid="{00000000-0005-0000-0000-000015000000}"/>
    <cellStyle name="Millares 4 2 3 2 3" xfId="5389" xr:uid="{00000000-0005-0000-0000-000015000000}"/>
    <cellStyle name="Millares 4 2 3 2 4" xfId="7319" xr:uid="{00000000-0005-0000-0000-000015000000}"/>
    <cellStyle name="Millares 4 2 3 2 5" xfId="9329" xr:uid="{00000000-0005-0000-0000-000015000000}"/>
    <cellStyle name="Millares 4 2 3 3" xfId="1993" xr:uid="{00000000-0005-0000-0000-000015000000}"/>
    <cellStyle name="Millares 4 2 3 3 2" xfId="3917" xr:uid="{00000000-0005-0000-0000-000015000000}"/>
    <cellStyle name="Millares 4 2 3 3 3" xfId="5869" xr:uid="{00000000-0005-0000-0000-000015000000}"/>
    <cellStyle name="Millares 4 2 3 3 4" xfId="7799" xr:uid="{00000000-0005-0000-0000-000015000000}"/>
    <cellStyle name="Millares 4 2 3 3 5" xfId="9807" xr:uid="{00000000-0005-0000-0000-000015000000}"/>
    <cellStyle name="Millares 4 2 3 4" xfId="2475" xr:uid="{00000000-0005-0000-0000-000015000000}"/>
    <cellStyle name="Millares 4 2 3 4 2" xfId="4396" xr:uid="{00000000-0005-0000-0000-000015000000}"/>
    <cellStyle name="Millares 4 2 3 4 3" xfId="6352" xr:uid="{00000000-0005-0000-0000-000015000000}"/>
    <cellStyle name="Millares 4 2 3 4 4" xfId="8278" xr:uid="{00000000-0005-0000-0000-000015000000}"/>
    <cellStyle name="Millares 4 2 3 4 5" xfId="10284" xr:uid="{00000000-0005-0000-0000-000015000000}"/>
    <cellStyle name="Millares 4 2 3 5" xfId="1033" xr:uid="{00000000-0005-0000-0000-000015000000}"/>
    <cellStyle name="Millares 4 2 3 6" xfId="2957" xr:uid="{00000000-0005-0000-0000-000015000000}"/>
    <cellStyle name="Millares 4 2 3 7" xfId="4895" xr:uid="{00000000-0005-0000-0000-000015000000}"/>
    <cellStyle name="Millares 4 2 3 8" xfId="6836" xr:uid="{00000000-0005-0000-0000-000015000000}"/>
    <cellStyle name="Millares 4 2 3 9" xfId="8861" xr:uid="{00000000-0005-0000-0000-000015000000}"/>
    <cellStyle name="Millares 4 2 4" xfId="761" xr:uid="{6128EC50-BC7B-424E-A70E-6A4820DA390E}"/>
    <cellStyle name="Millares 4 2 4 10" xfId="10998" xr:uid="{6128EC50-BC7B-424E-A70E-6A4820DA390E}"/>
    <cellStyle name="Millares 4 2 4 11" xfId="11478" xr:uid="{6128EC50-BC7B-424E-A70E-6A4820DA390E}"/>
    <cellStyle name="Millares 4 2 4 12" xfId="12622" xr:uid="{613DD222-58A6-4109-A300-33FFF6C25635}"/>
    <cellStyle name="Millares 4 2 4 2" xfId="1742" xr:uid="{6128EC50-BC7B-424E-A70E-6A4820DA390E}"/>
    <cellStyle name="Millares 4 2 4 2 2" xfId="3666" xr:uid="{6128EC50-BC7B-424E-A70E-6A4820DA390E}"/>
    <cellStyle name="Millares 4 2 4 2 3" xfId="5618" xr:uid="{6128EC50-BC7B-424E-A70E-6A4820DA390E}"/>
    <cellStyle name="Millares 4 2 4 2 4" xfId="7548" xr:uid="{6128EC50-BC7B-424E-A70E-6A4820DA390E}"/>
    <cellStyle name="Millares 4 2 4 2 5" xfId="9556" xr:uid="{6128EC50-BC7B-424E-A70E-6A4820DA390E}"/>
    <cellStyle name="Millares 4 2 4 3" xfId="2222" xr:uid="{6128EC50-BC7B-424E-A70E-6A4820DA390E}"/>
    <cellStyle name="Millares 4 2 4 3 2" xfId="4146" xr:uid="{6128EC50-BC7B-424E-A70E-6A4820DA390E}"/>
    <cellStyle name="Millares 4 2 4 3 3" xfId="6098" xr:uid="{6128EC50-BC7B-424E-A70E-6A4820DA390E}"/>
    <cellStyle name="Millares 4 2 4 3 4" xfId="8028" xr:uid="{6128EC50-BC7B-424E-A70E-6A4820DA390E}"/>
    <cellStyle name="Millares 4 2 4 3 5" xfId="10034" xr:uid="{6128EC50-BC7B-424E-A70E-6A4820DA390E}"/>
    <cellStyle name="Millares 4 2 4 4" xfId="2705" xr:uid="{6128EC50-BC7B-424E-A70E-6A4820DA390E}"/>
    <cellStyle name="Millares 4 2 4 4 2" xfId="4626" xr:uid="{6128EC50-BC7B-424E-A70E-6A4820DA390E}"/>
    <cellStyle name="Millares 4 2 4 4 3" xfId="6582" xr:uid="{6128EC50-BC7B-424E-A70E-6A4820DA390E}"/>
    <cellStyle name="Millares 4 2 4 4 4" xfId="8508" xr:uid="{6128EC50-BC7B-424E-A70E-6A4820DA390E}"/>
    <cellStyle name="Millares 4 2 4 4 5" xfId="10513" xr:uid="{6128EC50-BC7B-424E-A70E-6A4820DA390E}"/>
    <cellStyle name="Millares 4 2 4 5" xfId="1263" xr:uid="{6128EC50-BC7B-424E-A70E-6A4820DA390E}"/>
    <cellStyle name="Millares 4 2 4 6" xfId="3187" xr:uid="{6128EC50-BC7B-424E-A70E-6A4820DA390E}"/>
    <cellStyle name="Millares 4 2 4 7" xfId="5138" xr:uid="{6128EC50-BC7B-424E-A70E-6A4820DA390E}"/>
    <cellStyle name="Millares 4 2 4 8" xfId="7069" xr:uid="{6128EC50-BC7B-424E-A70E-6A4820DA390E}"/>
    <cellStyle name="Millares 4 2 4 9" xfId="9081" xr:uid="{6128EC50-BC7B-424E-A70E-6A4820DA390E}"/>
    <cellStyle name="Millares 4 2 5" xfId="1335" xr:uid="{00000000-0005-0000-0000-000015000000}"/>
    <cellStyle name="Millares 4 2 5 2" xfId="3259" xr:uid="{00000000-0005-0000-0000-000015000000}"/>
    <cellStyle name="Millares 4 2 5 3" xfId="5211" xr:uid="{00000000-0005-0000-0000-000015000000}"/>
    <cellStyle name="Millares 4 2 5 4" xfId="7141" xr:uid="{00000000-0005-0000-0000-000015000000}"/>
    <cellStyle name="Millares 4 2 5 5" xfId="9151" xr:uid="{00000000-0005-0000-0000-000015000000}"/>
    <cellStyle name="Millares 4 2 5 6" xfId="11563" xr:uid="{00000000-0005-0000-0000-00003B000000}"/>
    <cellStyle name="Millares 4 2 5 7" xfId="12658" xr:uid="{805658FA-1191-40BD-96B2-9D2CB1D3A6A4}"/>
    <cellStyle name="Millares 4 2 6" xfId="1815" xr:uid="{00000000-0005-0000-0000-000015000000}"/>
    <cellStyle name="Millares 4 2 6 2" xfId="3739" xr:uid="{00000000-0005-0000-0000-000015000000}"/>
    <cellStyle name="Millares 4 2 6 3" xfId="5691" xr:uid="{00000000-0005-0000-0000-000015000000}"/>
    <cellStyle name="Millares 4 2 6 4" xfId="7621" xr:uid="{00000000-0005-0000-0000-000015000000}"/>
    <cellStyle name="Millares 4 2 6 5" xfId="9629" xr:uid="{00000000-0005-0000-0000-000015000000}"/>
    <cellStyle name="Millares 4 2 6 6" xfId="11971" xr:uid="{00000000-0005-0000-0000-00005C010000}"/>
    <cellStyle name="Millares 4 2 7" xfId="2297" xr:uid="{00000000-0005-0000-0000-000015000000}"/>
    <cellStyle name="Millares 4 2 7 2" xfId="4218" xr:uid="{00000000-0005-0000-0000-000015000000}"/>
    <cellStyle name="Millares 4 2 7 3" xfId="6174" xr:uid="{00000000-0005-0000-0000-000015000000}"/>
    <cellStyle name="Millares 4 2 7 4" xfId="8100" xr:uid="{00000000-0005-0000-0000-000015000000}"/>
    <cellStyle name="Millares 4 2 7 5" xfId="10106" xr:uid="{00000000-0005-0000-0000-000015000000}"/>
    <cellStyle name="Millares 4 2 7 6" xfId="12746" xr:uid="{0EA1F3F2-A379-4D37-BB62-871825ACE200}"/>
    <cellStyle name="Millares 4 2 8" xfId="855" xr:uid="{00000000-0005-0000-0000-000015000000}"/>
    <cellStyle name="Millares 4 2 9" xfId="2779" xr:uid="{00000000-0005-0000-0000-000015000000}"/>
    <cellStyle name="Millares 4 20" xfId="12185" xr:uid="{53FCB858-43AE-4D56-921B-E95869DDAE87}"/>
    <cellStyle name="Millares 4 3" xfId="123" xr:uid="{00000000-0005-0000-0000-000015000000}"/>
    <cellStyle name="Millares 4 3 10" xfId="6682" xr:uid="{00000000-0005-0000-0000-000015000000}"/>
    <cellStyle name="Millares 4 3 11" xfId="8716" xr:uid="{00000000-0005-0000-0000-000015000000}"/>
    <cellStyle name="Millares 4 3 12" xfId="10615" xr:uid="{00000000-0005-0000-0000-000015000000}"/>
    <cellStyle name="Millares 4 3 13" xfId="11095" xr:uid="{00000000-0005-0000-0000-000015000000}"/>
    <cellStyle name="Millares 4 3 14" xfId="12236" xr:uid="{7269E24D-72DC-41B4-AF93-E4E79EB31A12}"/>
    <cellStyle name="Millares 4 3 2" xfId="341" xr:uid="{00000000-0005-0000-0000-000015000000}"/>
    <cellStyle name="Millares 4 3 2 10" xfId="10793" xr:uid="{00000000-0005-0000-0000-000015000000}"/>
    <cellStyle name="Millares 4 3 2 11" xfId="11273" xr:uid="{00000000-0005-0000-0000-000015000000}"/>
    <cellStyle name="Millares 4 3 2 12" xfId="12414" xr:uid="{42418B22-E06A-435F-913F-F45655516771}"/>
    <cellStyle name="Millares 4 3 2 2" xfId="1537" xr:uid="{00000000-0005-0000-0000-000015000000}"/>
    <cellStyle name="Millares 4 3 2 2 2" xfId="3461" xr:uid="{00000000-0005-0000-0000-000015000000}"/>
    <cellStyle name="Millares 4 3 2 2 3" xfId="5413" xr:uid="{00000000-0005-0000-0000-000015000000}"/>
    <cellStyle name="Millares 4 3 2 2 4" xfId="7343" xr:uid="{00000000-0005-0000-0000-000015000000}"/>
    <cellStyle name="Millares 4 3 2 2 5" xfId="9353" xr:uid="{00000000-0005-0000-0000-000015000000}"/>
    <cellStyle name="Millares 4 3 2 2 6" xfId="11645" xr:uid="{969A6BBD-13D7-4563-87FA-1E37DDB72DCF}"/>
    <cellStyle name="Millares 4 3 2 3" xfId="2017" xr:uid="{00000000-0005-0000-0000-000015000000}"/>
    <cellStyle name="Millares 4 3 2 3 2" xfId="3941" xr:uid="{00000000-0005-0000-0000-000015000000}"/>
    <cellStyle name="Millares 4 3 2 3 3" xfId="5893" xr:uid="{00000000-0005-0000-0000-000015000000}"/>
    <cellStyle name="Millares 4 3 2 3 4" xfId="7823" xr:uid="{00000000-0005-0000-0000-000015000000}"/>
    <cellStyle name="Millares 4 3 2 3 5" xfId="9831" xr:uid="{00000000-0005-0000-0000-000015000000}"/>
    <cellStyle name="Millares 4 3 2 4" xfId="2499" xr:uid="{00000000-0005-0000-0000-000015000000}"/>
    <cellStyle name="Millares 4 3 2 4 2" xfId="4420" xr:uid="{00000000-0005-0000-0000-000015000000}"/>
    <cellStyle name="Millares 4 3 2 4 3" xfId="6376" xr:uid="{00000000-0005-0000-0000-000015000000}"/>
    <cellStyle name="Millares 4 3 2 4 4" xfId="8302" xr:uid="{00000000-0005-0000-0000-000015000000}"/>
    <cellStyle name="Millares 4 3 2 4 5" xfId="10308" xr:uid="{00000000-0005-0000-0000-000015000000}"/>
    <cellStyle name="Millares 4 3 2 5" xfId="1057" xr:uid="{00000000-0005-0000-0000-000015000000}"/>
    <cellStyle name="Millares 4 3 2 6" xfId="2981" xr:uid="{00000000-0005-0000-0000-000015000000}"/>
    <cellStyle name="Millares 4 3 2 7" xfId="4919" xr:uid="{00000000-0005-0000-0000-000015000000}"/>
    <cellStyle name="Millares 4 3 2 8" xfId="6860" xr:uid="{00000000-0005-0000-0000-000015000000}"/>
    <cellStyle name="Millares 4 3 2 9" xfId="8884" xr:uid="{00000000-0005-0000-0000-000015000000}"/>
    <cellStyle name="Millares 4 3 3" xfId="694" xr:uid="{00000000-0005-0000-0000-00003F000000}"/>
    <cellStyle name="Millares 4 3 3 10" xfId="10969" xr:uid="{00000000-0005-0000-0000-00003F000000}"/>
    <cellStyle name="Millares 4 3 3 11" xfId="11449" xr:uid="{00000000-0005-0000-0000-00003F000000}"/>
    <cellStyle name="Millares 4 3 3 12" xfId="12593" xr:uid="{48B4F99A-3E51-48EC-8AD0-7EAEC407E338}"/>
    <cellStyle name="Millares 4 3 3 2" xfId="1713" xr:uid="{00000000-0005-0000-0000-00003F000000}"/>
    <cellStyle name="Millares 4 3 3 2 2" xfId="3637" xr:uid="{00000000-0005-0000-0000-00003F000000}"/>
    <cellStyle name="Millares 4 3 3 2 3" xfId="5589" xr:uid="{00000000-0005-0000-0000-00003F000000}"/>
    <cellStyle name="Millares 4 3 3 2 4" xfId="7519" xr:uid="{00000000-0005-0000-0000-00003F000000}"/>
    <cellStyle name="Millares 4 3 3 2 5" xfId="9527" xr:uid="{00000000-0005-0000-0000-00003F000000}"/>
    <cellStyle name="Millares 4 3 3 2 6" xfId="11657" xr:uid="{95492611-3200-4AF4-937A-CCBE65823440}"/>
    <cellStyle name="Millares 4 3 3 3" xfId="2193" xr:uid="{00000000-0005-0000-0000-00003F000000}"/>
    <cellStyle name="Millares 4 3 3 3 2" xfId="4117" xr:uid="{00000000-0005-0000-0000-00003F000000}"/>
    <cellStyle name="Millares 4 3 3 3 3" xfId="6069" xr:uid="{00000000-0005-0000-0000-00003F000000}"/>
    <cellStyle name="Millares 4 3 3 3 4" xfId="7999" xr:uid="{00000000-0005-0000-0000-00003F000000}"/>
    <cellStyle name="Millares 4 3 3 3 5" xfId="10005" xr:uid="{00000000-0005-0000-0000-00003F000000}"/>
    <cellStyle name="Millares 4 3 3 4" xfId="2676" xr:uid="{00000000-0005-0000-0000-00003F000000}"/>
    <cellStyle name="Millares 4 3 3 4 2" xfId="4597" xr:uid="{00000000-0005-0000-0000-00003F000000}"/>
    <cellStyle name="Millares 4 3 3 4 3" xfId="6553" xr:uid="{00000000-0005-0000-0000-00003F000000}"/>
    <cellStyle name="Millares 4 3 3 4 4" xfId="8479" xr:uid="{00000000-0005-0000-0000-00003F000000}"/>
    <cellStyle name="Millares 4 3 3 4 5" xfId="10484" xr:uid="{00000000-0005-0000-0000-00003F000000}"/>
    <cellStyle name="Millares 4 3 3 5" xfId="1234" xr:uid="{00000000-0005-0000-0000-00003F000000}"/>
    <cellStyle name="Millares 4 3 3 6" xfId="3158" xr:uid="{00000000-0005-0000-0000-00003F000000}"/>
    <cellStyle name="Millares 4 3 3 7" xfId="5105" xr:uid="{00000000-0005-0000-0000-00003F000000}"/>
    <cellStyle name="Millares 4 3 3 8" xfId="7040" xr:uid="{00000000-0005-0000-0000-00003F000000}"/>
    <cellStyle name="Millares 4 3 3 9" xfId="9052" xr:uid="{00000000-0005-0000-0000-00003F000000}"/>
    <cellStyle name="Millares 4 3 4" xfId="1359" xr:uid="{00000000-0005-0000-0000-000015000000}"/>
    <cellStyle name="Millares 4 3 4 2" xfId="3283" xr:uid="{00000000-0005-0000-0000-000015000000}"/>
    <cellStyle name="Millares 4 3 4 3" xfId="5235" xr:uid="{00000000-0005-0000-0000-000015000000}"/>
    <cellStyle name="Millares 4 3 4 4" xfId="7165" xr:uid="{00000000-0005-0000-0000-000015000000}"/>
    <cellStyle name="Millares 4 3 4 5" xfId="9175" xr:uid="{00000000-0005-0000-0000-000015000000}"/>
    <cellStyle name="Millares 4 3 4 6" xfId="11615" xr:uid="{5653ECC9-FED2-4E01-AD8C-C2A615291970}"/>
    <cellStyle name="Millares 4 3 5" xfId="1839" xr:uid="{00000000-0005-0000-0000-000015000000}"/>
    <cellStyle name="Millares 4 3 5 2" xfId="3763" xr:uid="{00000000-0005-0000-0000-000015000000}"/>
    <cellStyle name="Millares 4 3 5 3" xfId="5715" xr:uid="{00000000-0005-0000-0000-000015000000}"/>
    <cellStyle name="Millares 4 3 5 4" xfId="7645" xr:uid="{00000000-0005-0000-0000-000015000000}"/>
    <cellStyle name="Millares 4 3 5 5" xfId="9653" xr:uid="{00000000-0005-0000-0000-000015000000}"/>
    <cellStyle name="Millares 4 3 5 6" xfId="11963" xr:uid="{00000000-0005-0000-0000-00005D010000}"/>
    <cellStyle name="Millares 4 3 6" xfId="2321" xr:uid="{00000000-0005-0000-0000-000015000000}"/>
    <cellStyle name="Millares 4 3 6 2" xfId="4242" xr:uid="{00000000-0005-0000-0000-000015000000}"/>
    <cellStyle name="Millares 4 3 6 3" xfId="6198" xr:uid="{00000000-0005-0000-0000-000015000000}"/>
    <cellStyle name="Millares 4 3 6 4" xfId="8124" xr:uid="{00000000-0005-0000-0000-000015000000}"/>
    <cellStyle name="Millares 4 3 6 5" xfId="10130" xr:uid="{00000000-0005-0000-0000-000015000000}"/>
    <cellStyle name="Millares 4 3 7" xfId="879" xr:uid="{00000000-0005-0000-0000-000015000000}"/>
    <cellStyle name="Millares 4 3 8" xfId="2803" xr:uid="{00000000-0005-0000-0000-000015000000}"/>
    <cellStyle name="Millares 4 3 9" xfId="4736" xr:uid="{00000000-0005-0000-0000-000015000000}"/>
    <cellStyle name="Millares 4 30" xfId="597" xr:uid="{00000000-0005-0000-0000-000028000000}"/>
    <cellStyle name="Millares 4 30 10" xfId="10932" xr:uid="{00000000-0005-0000-0000-000028000000}"/>
    <cellStyle name="Millares 4 30 11" xfId="11412" xr:uid="{00000000-0005-0000-0000-000028000000}"/>
    <cellStyle name="Millares 4 30 12" xfId="12555" xr:uid="{52A191E5-A2C6-42A6-90F8-2D8421781EDF}"/>
    <cellStyle name="Millares 4 30 2" xfId="1676" xr:uid="{00000000-0005-0000-0000-000028000000}"/>
    <cellStyle name="Millares 4 30 2 2" xfId="3600" xr:uid="{00000000-0005-0000-0000-000028000000}"/>
    <cellStyle name="Millares 4 30 2 3" xfId="5552" xr:uid="{00000000-0005-0000-0000-000028000000}"/>
    <cellStyle name="Millares 4 30 2 4" xfId="7482" xr:uid="{00000000-0005-0000-0000-000028000000}"/>
    <cellStyle name="Millares 4 30 2 5" xfId="9492" xr:uid="{00000000-0005-0000-0000-000028000000}"/>
    <cellStyle name="Millares 4 30 3" xfId="2156" xr:uid="{00000000-0005-0000-0000-000028000000}"/>
    <cellStyle name="Millares 4 30 3 2" xfId="4080" xr:uid="{00000000-0005-0000-0000-000028000000}"/>
    <cellStyle name="Millares 4 30 3 3" xfId="6032" xr:uid="{00000000-0005-0000-0000-000028000000}"/>
    <cellStyle name="Millares 4 30 3 4" xfId="7962" xr:uid="{00000000-0005-0000-0000-000028000000}"/>
    <cellStyle name="Millares 4 30 3 5" xfId="9970" xr:uid="{00000000-0005-0000-0000-000028000000}"/>
    <cellStyle name="Millares 4 30 4" xfId="2639" xr:uid="{00000000-0005-0000-0000-000028000000}"/>
    <cellStyle name="Millares 4 30 4 2" xfId="4560" xr:uid="{00000000-0005-0000-0000-000028000000}"/>
    <cellStyle name="Millares 4 30 4 3" xfId="6516" xr:uid="{00000000-0005-0000-0000-000028000000}"/>
    <cellStyle name="Millares 4 30 4 4" xfId="8442" xr:uid="{00000000-0005-0000-0000-000028000000}"/>
    <cellStyle name="Millares 4 30 4 5" xfId="10448" xr:uid="{00000000-0005-0000-0000-000028000000}"/>
    <cellStyle name="Millares 4 30 5" xfId="1197" xr:uid="{00000000-0005-0000-0000-000028000000}"/>
    <cellStyle name="Millares 4 30 6" xfId="3121" xr:uid="{00000000-0005-0000-0000-000028000000}"/>
    <cellStyle name="Millares 4 30 7" xfId="5064" xr:uid="{00000000-0005-0000-0000-000028000000}"/>
    <cellStyle name="Millares 4 30 8" xfId="7002" xr:uid="{00000000-0005-0000-0000-000028000000}"/>
    <cellStyle name="Millares 4 30 9" xfId="9019" xr:uid="{00000000-0005-0000-0000-000028000000}"/>
    <cellStyle name="Millares 4 4" xfId="198" xr:uid="{9B508403-B59D-410C-AF97-275F8CAF651E}"/>
    <cellStyle name="Millares 4 4 10" xfId="8753" xr:uid="{9B508403-B59D-410C-AF97-275F8CAF651E}"/>
    <cellStyle name="Millares 4 4 11" xfId="10657" xr:uid="{9B508403-B59D-410C-AF97-275F8CAF651E}"/>
    <cellStyle name="Millares 4 4 12" xfId="11137" xr:uid="{9B508403-B59D-410C-AF97-275F8CAF651E}"/>
    <cellStyle name="Millares 4 4 13" xfId="12278" xr:uid="{75E896B5-9102-44E8-9417-FCD7715E77C1}"/>
    <cellStyle name="Millares 4 4 2" xfId="383" xr:uid="{9B508403-B59D-410C-AF97-275F8CAF651E}"/>
    <cellStyle name="Millares 4 4 2 10" xfId="10835" xr:uid="{9B508403-B59D-410C-AF97-275F8CAF651E}"/>
    <cellStyle name="Millares 4 4 2 11" xfId="11315" xr:uid="{9B508403-B59D-410C-AF97-275F8CAF651E}"/>
    <cellStyle name="Millares 4 4 2 12" xfId="12456" xr:uid="{74335081-93E1-4102-AE56-4FEBEEB53F6F}"/>
    <cellStyle name="Millares 4 4 2 2" xfId="1579" xr:uid="{9B508403-B59D-410C-AF97-275F8CAF651E}"/>
    <cellStyle name="Millares 4 4 2 2 2" xfId="3503" xr:uid="{9B508403-B59D-410C-AF97-275F8CAF651E}"/>
    <cellStyle name="Millares 4 4 2 2 3" xfId="5455" xr:uid="{9B508403-B59D-410C-AF97-275F8CAF651E}"/>
    <cellStyle name="Millares 4 4 2 2 4" xfId="7385" xr:uid="{9B508403-B59D-410C-AF97-275F8CAF651E}"/>
    <cellStyle name="Millares 4 4 2 2 5" xfId="9395" xr:uid="{9B508403-B59D-410C-AF97-275F8CAF651E}"/>
    <cellStyle name="Millares 4 4 2 3" xfId="2059" xr:uid="{9B508403-B59D-410C-AF97-275F8CAF651E}"/>
    <cellStyle name="Millares 4 4 2 3 2" xfId="3983" xr:uid="{9B508403-B59D-410C-AF97-275F8CAF651E}"/>
    <cellStyle name="Millares 4 4 2 3 3" xfId="5935" xr:uid="{9B508403-B59D-410C-AF97-275F8CAF651E}"/>
    <cellStyle name="Millares 4 4 2 3 4" xfId="7865" xr:uid="{9B508403-B59D-410C-AF97-275F8CAF651E}"/>
    <cellStyle name="Millares 4 4 2 3 5" xfId="9873" xr:uid="{9B508403-B59D-410C-AF97-275F8CAF651E}"/>
    <cellStyle name="Millares 4 4 2 4" xfId="2541" xr:uid="{9B508403-B59D-410C-AF97-275F8CAF651E}"/>
    <cellStyle name="Millares 4 4 2 4 2" xfId="4462" xr:uid="{9B508403-B59D-410C-AF97-275F8CAF651E}"/>
    <cellStyle name="Millares 4 4 2 4 3" xfId="6418" xr:uid="{9B508403-B59D-410C-AF97-275F8CAF651E}"/>
    <cellStyle name="Millares 4 4 2 4 4" xfId="8344" xr:uid="{9B508403-B59D-410C-AF97-275F8CAF651E}"/>
    <cellStyle name="Millares 4 4 2 4 5" xfId="10350" xr:uid="{9B508403-B59D-410C-AF97-275F8CAF651E}"/>
    <cellStyle name="Millares 4 4 2 5" xfId="1099" xr:uid="{9B508403-B59D-410C-AF97-275F8CAF651E}"/>
    <cellStyle name="Millares 4 4 2 6" xfId="3023" xr:uid="{9B508403-B59D-410C-AF97-275F8CAF651E}"/>
    <cellStyle name="Millares 4 4 2 7" xfId="4961" xr:uid="{9B508403-B59D-410C-AF97-275F8CAF651E}"/>
    <cellStyle name="Millares 4 4 2 8" xfId="6902" xr:uid="{9B508403-B59D-410C-AF97-275F8CAF651E}"/>
    <cellStyle name="Millares 4 4 2 9" xfId="8922" xr:uid="{9B508403-B59D-410C-AF97-275F8CAF651E}"/>
    <cellStyle name="Millares 4 4 3" xfId="1401" xr:uid="{9B508403-B59D-410C-AF97-275F8CAF651E}"/>
    <cellStyle name="Millares 4 4 3 2" xfId="3325" xr:uid="{9B508403-B59D-410C-AF97-275F8CAF651E}"/>
    <cellStyle name="Millares 4 4 3 3" xfId="5277" xr:uid="{9B508403-B59D-410C-AF97-275F8CAF651E}"/>
    <cellStyle name="Millares 4 4 3 4" xfId="7207" xr:uid="{9B508403-B59D-410C-AF97-275F8CAF651E}"/>
    <cellStyle name="Millares 4 4 3 5" xfId="9217" xr:uid="{9B508403-B59D-410C-AF97-275F8CAF651E}"/>
    <cellStyle name="Millares 4 4 3 6" xfId="12013" xr:uid="{00000000-0005-0000-0000-00005E010000}"/>
    <cellStyle name="Millares 4 4 4" xfId="1881" xr:uid="{9B508403-B59D-410C-AF97-275F8CAF651E}"/>
    <cellStyle name="Millares 4 4 4 2" xfId="3805" xr:uid="{9B508403-B59D-410C-AF97-275F8CAF651E}"/>
    <cellStyle name="Millares 4 4 4 3" xfId="5757" xr:uid="{9B508403-B59D-410C-AF97-275F8CAF651E}"/>
    <cellStyle name="Millares 4 4 4 4" xfId="7687" xr:uid="{9B508403-B59D-410C-AF97-275F8CAF651E}"/>
    <cellStyle name="Millares 4 4 4 5" xfId="9695" xr:uid="{9B508403-B59D-410C-AF97-275F8CAF651E}"/>
    <cellStyle name="Millares 4 4 5" xfId="2363" xr:uid="{9B508403-B59D-410C-AF97-275F8CAF651E}"/>
    <cellStyle name="Millares 4 4 5 2" xfId="4284" xr:uid="{9B508403-B59D-410C-AF97-275F8CAF651E}"/>
    <cellStyle name="Millares 4 4 5 3" xfId="6240" xr:uid="{9B508403-B59D-410C-AF97-275F8CAF651E}"/>
    <cellStyle name="Millares 4 4 5 4" xfId="8166" xr:uid="{9B508403-B59D-410C-AF97-275F8CAF651E}"/>
    <cellStyle name="Millares 4 4 5 5" xfId="10172" xr:uid="{9B508403-B59D-410C-AF97-275F8CAF651E}"/>
    <cellStyle name="Millares 4 4 6" xfId="921" xr:uid="{9B508403-B59D-410C-AF97-275F8CAF651E}"/>
    <cellStyle name="Millares 4 4 7" xfId="2845" xr:uid="{9B508403-B59D-410C-AF97-275F8CAF651E}"/>
    <cellStyle name="Millares 4 4 8" xfId="4783" xr:uid="{9B508403-B59D-410C-AF97-275F8CAF651E}"/>
    <cellStyle name="Millares 4 4 9" xfId="6724" xr:uid="{9B508403-B59D-410C-AF97-275F8CAF651E}"/>
    <cellStyle name="Millares 4 5" xfId="218" xr:uid="{00000000-0005-0000-0000-000015000000}"/>
    <cellStyle name="Millares 4 5 10" xfId="8772" xr:uid="{00000000-0005-0000-0000-000015000000}"/>
    <cellStyle name="Millares 4 5 11" xfId="10677" xr:uid="{00000000-0005-0000-0000-000015000000}"/>
    <cellStyle name="Millares 4 5 12" xfId="11157" xr:uid="{00000000-0005-0000-0000-000015000000}"/>
    <cellStyle name="Millares 4 5 13" xfId="12298" xr:uid="{05471E7A-E876-42A4-A757-595AB8DEDD04}"/>
    <cellStyle name="Millares 4 5 2" xfId="403" xr:uid="{00000000-0005-0000-0000-000015000000}"/>
    <cellStyle name="Millares 4 5 2 10" xfId="10855" xr:uid="{00000000-0005-0000-0000-000015000000}"/>
    <cellStyle name="Millares 4 5 2 11" xfId="11335" xr:uid="{00000000-0005-0000-0000-000015000000}"/>
    <cellStyle name="Millares 4 5 2 12" xfId="12476" xr:uid="{5CBF31C3-CD37-4A90-AF6D-8FFCCA01DE61}"/>
    <cellStyle name="Millares 4 5 2 2" xfId="1599" xr:uid="{00000000-0005-0000-0000-000015000000}"/>
    <cellStyle name="Millares 4 5 2 2 2" xfId="3523" xr:uid="{00000000-0005-0000-0000-000015000000}"/>
    <cellStyle name="Millares 4 5 2 2 3" xfId="5475" xr:uid="{00000000-0005-0000-0000-000015000000}"/>
    <cellStyle name="Millares 4 5 2 2 4" xfId="7405" xr:uid="{00000000-0005-0000-0000-000015000000}"/>
    <cellStyle name="Millares 4 5 2 2 5" xfId="9415" xr:uid="{00000000-0005-0000-0000-000015000000}"/>
    <cellStyle name="Millares 4 5 2 3" xfId="2079" xr:uid="{00000000-0005-0000-0000-000015000000}"/>
    <cellStyle name="Millares 4 5 2 3 2" xfId="4003" xr:uid="{00000000-0005-0000-0000-000015000000}"/>
    <cellStyle name="Millares 4 5 2 3 3" xfId="5955" xr:uid="{00000000-0005-0000-0000-000015000000}"/>
    <cellStyle name="Millares 4 5 2 3 4" xfId="7885" xr:uid="{00000000-0005-0000-0000-000015000000}"/>
    <cellStyle name="Millares 4 5 2 3 5" xfId="9893" xr:uid="{00000000-0005-0000-0000-000015000000}"/>
    <cellStyle name="Millares 4 5 2 4" xfId="2561" xr:uid="{00000000-0005-0000-0000-000015000000}"/>
    <cellStyle name="Millares 4 5 2 4 2" xfId="4482" xr:uid="{00000000-0005-0000-0000-000015000000}"/>
    <cellStyle name="Millares 4 5 2 4 3" xfId="6438" xr:uid="{00000000-0005-0000-0000-000015000000}"/>
    <cellStyle name="Millares 4 5 2 4 4" xfId="8364" xr:uid="{00000000-0005-0000-0000-000015000000}"/>
    <cellStyle name="Millares 4 5 2 4 5" xfId="10370" xr:uid="{00000000-0005-0000-0000-000015000000}"/>
    <cellStyle name="Millares 4 5 2 5" xfId="1119" xr:uid="{00000000-0005-0000-0000-000015000000}"/>
    <cellStyle name="Millares 4 5 2 6" xfId="3043" xr:uid="{00000000-0005-0000-0000-000015000000}"/>
    <cellStyle name="Millares 4 5 2 7" xfId="4981" xr:uid="{00000000-0005-0000-0000-000015000000}"/>
    <cellStyle name="Millares 4 5 2 8" xfId="6922" xr:uid="{00000000-0005-0000-0000-000015000000}"/>
    <cellStyle name="Millares 4 5 2 9" xfId="8941" xr:uid="{00000000-0005-0000-0000-000015000000}"/>
    <cellStyle name="Millares 4 5 3" xfId="1421" xr:uid="{00000000-0005-0000-0000-000015000000}"/>
    <cellStyle name="Millares 4 5 3 2" xfId="3345" xr:uid="{00000000-0005-0000-0000-000015000000}"/>
    <cellStyle name="Millares 4 5 3 3" xfId="5297" xr:uid="{00000000-0005-0000-0000-000015000000}"/>
    <cellStyle name="Millares 4 5 3 4" xfId="7227" xr:uid="{00000000-0005-0000-0000-000015000000}"/>
    <cellStyle name="Millares 4 5 3 5" xfId="9237" xr:uid="{00000000-0005-0000-0000-000015000000}"/>
    <cellStyle name="Millares 4 5 3 6" xfId="11777" xr:uid="{00000000-0005-0000-0000-00005F010000}"/>
    <cellStyle name="Millares 4 5 4" xfId="1901" xr:uid="{00000000-0005-0000-0000-000015000000}"/>
    <cellStyle name="Millares 4 5 4 2" xfId="3825" xr:uid="{00000000-0005-0000-0000-000015000000}"/>
    <cellStyle name="Millares 4 5 4 3" xfId="5777" xr:uid="{00000000-0005-0000-0000-000015000000}"/>
    <cellStyle name="Millares 4 5 4 4" xfId="7707" xr:uid="{00000000-0005-0000-0000-000015000000}"/>
    <cellStyle name="Millares 4 5 4 5" xfId="9715" xr:uid="{00000000-0005-0000-0000-000015000000}"/>
    <cellStyle name="Millares 4 5 5" xfId="2383" xr:uid="{00000000-0005-0000-0000-000015000000}"/>
    <cellStyle name="Millares 4 5 5 2" xfId="4304" xr:uid="{00000000-0005-0000-0000-000015000000}"/>
    <cellStyle name="Millares 4 5 5 3" xfId="6260" xr:uid="{00000000-0005-0000-0000-000015000000}"/>
    <cellStyle name="Millares 4 5 5 4" xfId="8186" xr:uid="{00000000-0005-0000-0000-000015000000}"/>
    <cellStyle name="Millares 4 5 5 5" xfId="10192" xr:uid="{00000000-0005-0000-0000-000015000000}"/>
    <cellStyle name="Millares 4 5 6" xfId="941" xr:uid="{00000000-0005-0000-0000-000015000000}"/>
    <cellStyle name="Millares 4 5 7" xfId="2865" xr:uid="{00000000-0005-0000-0000-000015000000}"/>
    <cellStyle name="Millares 4 5 8" xfId="4803" xr:uid="{00000000-0005-0000-0000-000015000000}"/>
    <cellStyle name="Millares 4 5 9" xfId="6744" xr:uid="{00000000-0005-0000-0000-000015000000}"/>
    <cellStyle name="Millares 4 6" xfId="247" xr:uid="{00000000-0005-0000-0000-000015000000}"/>
    <cellStyle name="Millares 4 6 10" xfId="8800" xr:uid="{00000000-0005-0000-0000-000015000000}"/>
    <cellStyle name="Millares 4 6 11" xfId="10706" xr:uid="{00000000-0005-0000-0000-000015000000}"/>
    <cellStyle name="Millares 4 6 12" xfId="11186" xr:uid="{00000000-0005-0000-0000-000015000000}"/>
    <cellStyle name="Millares 4 6 13" xfId="12327" xr:uid="{C1D90AA9-1470-4072-B1DD-B3CCEBE1CBFA}"/>
    <cellStyle name="Millares 4 6 2" xfId="432" xr:uid="{00000000-0005-0000-0000-000015000000}"/>
    <cellStyle name="Millares 4 6 2 10" xfId="10884" xr:uid="{00000000-0005-0000-0000-000015000000}"/>
    <cellStyle name="Millares 4 6 2 11" xfId="11364" xr:uid="{00000000-0005-0000-0000-000015000000}"/>
    <cellStyle name="Millares 4 6 2 12" xfId="12505" xr:uid="{821BC685-74BD-41CF-A168-E7E499DD8769}"/>
    <cellStyle name="Millares 4 6 2 2" xfId="1628" xr:uid="{00000000-0005-0000-0000-000015000000}"/>
    <cellStyle name="Millares 4 6 2 2 2" xfId="3552" xr:uid="{00000000-0005-0000-0000-000015000000}"/>
    <cellStyle name="Millares 4 6 2 2 3" xfId="5504" xr:uid="{00000000-0005-0000-0000-000015000000}"/>
    <cellStyle name="Millares 4 6 2 2 4" xfId="7434" xr:uid="{00000000-0005-0000-0000-000015000000}"/>
    <cellStyle name="Millares 4 6 2 2 5" xfId="9444" xr:uid="{00000000-0005-0000-0000-000015000000}"/>
    <cellStyle name="Millares 4 6 2 3" xfId="2108" xr:uid="{00000000-0005-0000-0000-000015000000}"/>
    <cellStyle name="Millares 4 6 2 3 2" xfId="4032" xr:uid="{00000000-0005-0000-0000-000015000000}"/>
    <cellStyle name="Millares 4 6 2 3 3" xfId="5984" xr:uid="{00000000-0005-0000-0000-000015000000}"/>
    <cellStyle name="Millares 4 6 2 3 4" xfId="7914" xr:uid="{00000000-0005-0000-0000-000015000000}"/>
    <cellStyle name="Millares 4 6 2 3 5" xfId="9922" xr:uid="{00000000-0005-0000-0000-000015000000}"/>
    <cellStyle name="Millares 4 6 2 4" xfId="2590" xr:uid="{00000000-0005-0000-0000-000015000000}"/>
    <cellStyle name="Millares 4 6 2 4 2" xfId="4511" xr:uid="{00000000-0005-0000-0000-000015000000}"/>
    <cellStyle name="Millares 4 6 2 4 3" xfId="6467" xr:uid="{00000000-0005-0000-0000-000015000000}"/>
    <cellStyle name="Millares 4 6 2 4 4" xfId="8393" xr:uid="{00000000-0005-0000-0000-000015000000}"/>
    <cellStyle name="Millares 4 6 2 4 5" xfId="10399" xr:uid="{00000000-0005-0000-0000-000015000000}"/>
    <cellStyle name="Millares 4 6 2 5" xfId="1148" xr:uid="{00000000-0005-0000-0000-000015000000}"/>
    <cellStyle name="Millares 4 6 2 6" xfId="3072" xr:uid="{00000000-0005-0000-0000-000015000000}"/>
    <cellStyle name="Millares 4 6 2 7" xfId="5010" xr:uid="{00000000-0005-0000-0000-000015000000}"/>
    <cellStyle name="Millares 4 6 2 8" xfId="6951" xr:uid="{00000000-0005-0000-0000-000015000000}"/>
    <cellStyle name="Millares 4 6 2 9" xfId="8970" xr:uid="{00000000-0005-0000-0000-000015000000}"/>
    <cellStyle name="Millares 4 6 3" xfId="1450" xr:uid="{00000000-0005-0000-0000-000015000000}"/>
    <cellStyle name="Millares 4 6 3 2" xfId="3374" xr:uid="{00000000-0005-0000-0000-000015000000}"/>
    <cellStyle name="Millares 4 6 3 3" xfId="5326" xr:uid="{00000000-0005-0000-0000-000015000000}"/>
    <cellStyle name="Millares 4 6 3 4" xfId="7256" xr:uid="{00000000-0005-0000-0000-000015000000}"/>
    <cellStyle name="Millares 4 6 3 5" xfId="9266" xr:uid="{00000000-0005-0000-0000-000015000000}"/>
    <cellStyle name="Millares 4 6 4" xfId="1930" xr:uid="{00000000-0005-0000-0000-000015000000}"/>
    <cellStyle name="Millares 4 6 4 2" xfId="3854" xr:uid="{00000000-0005-0000-0000-000015000000}"/>
    <cellStyle name="Millares 4 6 4 3" xfId="5806" xr:uid="{00000000-0005-0000-0000-000015000000}"/>
    <cellStyle name="Millares 4 6 4 4" xfId="7736" xr:uid="{00000000-0005-0000-0000-000015000000}"/>
    <cellStyle name="Millares 4 6 4 5" xfId="9744" xr:uid="{00000000-0005-0000-0000-000015000000}"/>
    <cellStyle name="Millares 4 6 5" xfId="2412" xr:uid="{00000000-0005-0000-0000-000015000000}"/>
    <cellStyle name="Millares 4 6 5 2" xfId="4333" xr:uid="{00000000-0005-0000-0000-000015000000}"/>
    <cellStyle name="Millares 4 6 5 3" xfId="6289" xr:uid="{00000000-0005-0000-0000-000015000000}"/>
    <cellStyle name="Millares 4 6 5 4" xfId="8215" xr:uid="{00000000-0005-0000-0000-000015000000}"/>
    <cellStyle name="Millares 4 6 5 5" xfId="10221" xr:uid="{00000000-0005-0000-0000-000015000000}"/>
    <cellStyle name="Millares 4 6 6" xfId="970" xr:uid="{00000000-0005-0000-0000-000015000000}"/>
    <cellStyle name="Millares 4 6 7" xfId="2894" xr:uid="{00000000-0005-0000-0000-000015000000}"/>
    <cellStyle name="Millares 4 6 8" xfId="4832" xr:uid="{00000000-0005-0000-0000-000015000000}"/>
    <cellStyle name="Millares 4 6 9" xfId="6773" xr:uid="{00000000-0005-0000-0000-000015000000}"/>
    <cellStyle name="Millares 4 7" xfId="290" xr:uid="{00000000-0005-0000-0000-000015000000}"/>
    <cellStyle name="Millares 4 7 10" xfId="10742" xr:uid="{00000000-0005-0000-0000-000015000000}"/>
    <cellStyle name="Millares 4 7 11" xfId="11222" xr:uid="{00000000-0005-0000-0000-000015000000}"/>
    <cellStyle name="Millares 4 7 12" xfId="12363" xr:uid="{1847044C-D73F-4DC5-B824-B6E1E9530B72}"/>
    <cellStyle name="Millares 4 7 2" xfId="1486" xr:uid="{00000000-0005-0000-0000-000015000000}"/>
    <cellStyle name="Millares 4 7 2 2" xfId="3410" xr:uid="{00000000-0005-0000-0000-000015000000}"/>
    <cellStyle name="Millares 4 7 2 3" xfId="5362" xr:uid="{00000000-0005-0000-0000-000015000000}"/>
    <cellStyle name="Millares 4 7 2 4" xfId="7292" xr:uid="{00000000-0005-0000-0000-000015000000}"/>
    <cellStyle name="Millares 4 7 2 5" xfId="9302" xr:uid="{00000000-0005-0000-0000-000015000000}"/>
    <cellStyle name="Millares 4 7 3" xfId="1966" xr:uid="{00000000-0005-0000-0000-000015000000}"/>
    <cellStyle name="Millares 4 7 3 2" xfId="3890" xr:uid="{00000000-0005-0000-0000-000015000000}"/>
    <cellStyle name="Millares 4 7 3 3" xfId="5842" xr:uid="{00000000-0005-0000-0000-000015000000}"/>
    <cellStyle name="Millares 4 7 3 4" xfId="7772" xr:uid="{00000000-0005-0000-0000-000015000000}"/>
    <cellStyle name="Millares 4 7 3 5" xfId="9780" xr:uid="{00000000-0005-0000-0000-000015000000}"/>
    <cellStyle name="Millares 4 7 4" xfId="2448" xr:uid="{00000000-0005-0000-0000-000015000000}"/>
    <cellStyle name="Millares 4 7 4 2" xfId="4369" xr:uid="{00000000-0005-0000-0000-000015000000}"/>
    <cellStyle name="Millares 4 7 4 3" xfId="6325" xr:uid="{00000000-0005-0000-0000-000015000000}"/>
    <cellStyle name="Millares 4 7 4 4" xfId="8251" xr:uid="{00000000-0005-0000-0000-000015000000}"/>
    <cellStyle name="Millares 4 7 4 5" xfId="10257" xr:uid="{00000000-0005-0000-0000-000015000000}"/>
    <cellStyle name="Millares 4 7 5" xfId="1006" xr:uid="{00000000-0005-0000-0000-000015000000}"/>
    <cellStyle name="Millares 4 7 6" xfId="2930" xr:uid="{00000000-0005-0000-0000-000015000000}"/>
    <cellStyle name="Millares 4 7 7" xfId="4868" xr:uid="{00000000-0005-0000-0000-000015000000}"/>
    <cellStyle name="Millares 4 7 8" xfId="6809" xr:uid="{00000000-0005-0000-0000-000015000000}"/>
    <cellStyle name="Millares 4 7 9" xfId="8836" xr:uid="{00000000-0005-0000-0000-000015000000}"/>
    <cellStyle name="Millares 4 8" xfId="581" xr:uid="{00000000-0005-0000-0000-000027000000}"/>
    <cellStyle name="Millares 4 8 10" xfId="10918" xr:uid="{00000000-0005-0000-0000-000027000000}"/>
    <cellStyle name="Millares 4 8 11" xfId="11398" xr:uid="{00000000-0005-0000-0000-000027000000}"/>
    <cellStyle name="Millares 4 8 12" xfId="12541" xr:uid="{2CAE96D3-0AAC-40EB-947E-D1A2EA603CDA}"/>
    <cellStyle name="Millares 4 8 2" xfId="1662" xr:uid="{00000000-0005-0000-0000-000027000000}"/>
    <cellStyle name="Millares 4 8 2 2" xfId="3586" xr:uid="{00000000-0005-0000-0000-000027000000}"/>
    <cellStyle name="Millares 4 8 2 3" xfId="5538" xr:uid="{00000000-0005-0000-0000-000027000000}"/>
    <cellStyle name="Millares 4 8 2 4" xfId="7468" xr:uid="{00000000-0005-0000-0000-000027000000}"/>
    <cellStyle name="Millares 4 8 2 5" xfId="9478" xr:uid="{00000000-0005-0000-0000-000027000000}"/>
    <cellStyle name="Millares 4 8 3" xfId="2142" xr:uid="{00000000-0005-0000-0000-000027000000}"/>
    <cellStyle name="Millares 4 8 3 2" xfId="4066" xr:uid="{00000000-0005-0000-0000-000027000000}"/>
    <cellStyle name="Millares 4 8 3 3" xfId="6018" xr:uid="{00000000-0005-0000-0000-000027000000}"/>
    <cellStyle name="Millares 4 8 3 4" xfId="7948" xr:uid="{00000000-0005-0000-0000-000027000000}"/>
    <cellStyle name="Millares 4 8 3 5" xfId="9956" xr:uid="{00000000-0005-0000-0000-000027000000}"/>
    <cellStyle name="Millares 4 8 4" xfId="2625" xr:uid="{00000000-0005-0000-0000-000027000000}"/>
    <cellStyle name="Millares 4 8 4 2" xfId="4546" xr:uid="{00000000-0005-0000-0000-000027000000}"/>
    <cellStyle name="Millares 4 8 4 3" xfId="6502" xr:uid="{00000000-0005-0000-0000-000027000000}"/>
    <cellStyle name="Millares 4 8 4 4" xfId="8428" xr:uid="{00000000-0005-0000-0000-000027000000}"/>
    <cellStyle name="Millares 4 8 4 5" xfId="10434" xr:uid="{00000000-0005-0000-0000-000027000000}"/>
    <cellStyle name="Millares 4 8 5" xfId="1183" xr:uid="{00000000-0005-0000-0000-000027000000}"/>
    <cellStyle name="Millares 4 8 6" xfId="3107" xr:uid="{00000000-0005-0000-0000-000027000000}"/>
    <cellStyle name="Millares 4 8 7" xfId="5050" xr:uid="{00000000-0005-0000-0000-000027000000}"/>
    <cellStyle name="Millares 4 8 8" xfId="6988" xr:uid="{00000000-0005-0000-0000-000027000000}"/>
    <cellStyle name="Millares 4 8 9" xfId="9005" xr:uid="{00000000-0005-0000-0000-000027000000}"/>
    <cellStyle name="Millares 4 9" xfId="1308" xr:uid="{00000000-0005-0000-0000-000015000000}"/>
    <cellStyle name="Millares 4 9 2" xfId="3232" xr:uid="{00000000-0005-0000-0000-000015000000}"/>
    <cellStyle name="Millares 4 9 3" xfId="5184" xr:uid="{00000000-0005-0000-0000-000015000000}"/>
    <cellStyle name="Millares 4 9 4" xfId="7114" xr:uid="{00000000-0005-0000-0000-000015000000}"/>
    <cellStyle name="Millares 4 9 5" xfId="9124" xr:uid="{00000000-0005-0000-0000-000015000000}"/>
    <cellStyle name="Millares 4 9 6" xfId="11562" xr:uid="{00000000-0005-0000-0000-00003A000000}"/>
    <cellStyle name="Millares 4 9 7" xfId="12657" xr:uid="{ED067257-B15E-44D4-A321-9DEB489AB695}"/>
    <cellStyle name="Millares 40" xfId="254" xr:uid="{00000000-0005-0000-0000-000032010000}"/>
    <cellStyle name="Millares 40 10" xfId="8807" xr:uid="{00000000-0005-0000-0000-000032010000}"/>
    <cellStyle name="Millares 40 11" xfId="10713" xr:uid="{00000000-0005-0000-0000-000032010000}"/>
    <cellStyle name="Millares 40 12" xfId="11193" xr:uid="{00000000-0005-0000-0000-000032010000}"/>
    <cellStyle name="Millares 40 13" xfId="12334" xr:uid="{FE1511BA-56FA-4F78-93DF-23823D49301C}"/>
    <cellStyle name="Millares 40 2" xfId="439" xr:uid="{00000000-0005-0000-0000-000032010000}"/>
    <cellStyle name="Millares 40 2 10" xfId="10891" xr:uid="{00000000-0005-0000-0000-000032010000}"/>
    <cellStyle name="Millares 40 2 11" xfId="11371" xr:uid="{00000000-0005-0000-0000-000032010000}"/>
    <cellStyle name="Millares 40 2 12" xfId="12512" xr:uid="{85289AF8-D8C4-4782-AFEC-52402199D807}"/>
    <cellStyle name="Millares 40 2 2" xfId="1635" xr:uid="{00000000-0005-0000-0000-000032010000}"/>
    <cellStyle name="Millares 40 2 2 2" xfId="3559" xr:uid="{00000000-0005-0000-0000-000032010000}"/>
    <cellStyle name="Millares 40 2 2 3" xfId="5511" xr:uid="{00000000-0005-0000-0000-000032010000}"/>
    <cellStyle name="Millares 40 2 2 4" xfId="7441" xr:uid="{00000000-0005-0000-0000-000032010000}"/>
    <cellStyle name="Millares 40 2 2 5" xfId="9451" xr:uid="{00000000-0005-0000-0000-000032010000}"/>
    <cellStyle name="Millares 40 2 3" xfId="2115" xr:uid="{00000000-0005-0000-0000-000032010000}"/>
    <cellStyle name="Millares 40 2 3 2" xfId="4039" xr:uid="{00000000-0005-0000-0000-000032010000}"/>
    <cellStyle name="Millares 40 2 3 3" xfId="5991" xr:uid="{00000000-0005-0000-0000-000032010000}"/>
    <cellStyle name="Millares 40 2 3 4" xfId="7921" xr:uid="{00000000-0005-0000-0000-000032010000}"/>
    <cellStyle name="Millares 40 2 3 5" xfId="9929" xr:uid="{00000000-0005-0000-0000-000032010000}"/>
    <cellStyle name="Millares 40 2 4" xfId="2597" xr:uid="{00000000-0005-0000-0000-000032010000}"/>
    <cellStyle name="Millares 40 2 4 2" xfId="4518" xr:uid="{00000000-0005-0000-0000-000032010000}"/>
    <cellStyle name="Millares 40 2 4 3" xfId="6474" xr:uid="{00000000-0005-0000-0000-000032010000}"/>
    <cellStyle name="Millares 40 2 4 4" xfId="8400" xr:uid="{00000000-0005-0000-0000-000032010000}"/>
    <cellStyle name="Millares 40 2 4 5" xfId="10406" xr:uid="{00000000-0005-0000-0000-000032010000}"/>
    <cellStyle name="Millares 40 2 5" xfId="1155" xr:uid="{00000000-0005-0000-0000-000032010000}"/>
    <cellStyle name="Millares 40 2 6" xfId="3079" xr:uid="{00000000-0005-0000-0000-000032010000}"/>
    <cellStyle name="Millares 40 2 7" xfId="5017" xr:uid="{00000000-0005-0000-0000-000032010000}"/>
    <cellStyle name="Millares 40 2 8" xfId="6958" xr:uid="{00000000-0005-0000-0000-000032010000}"/>
    <cellStyle name="Millares 40 2 9" xfId="8977" xr:uid="{00000000-0005-0000-0000-000032010000}"/>
    <cellStyle name="Millares 40 3" xfId="1457" xr:uid="{00000000-0005-0000-0000-000032010000}"/>
    <cellStyle name="Millares 40 3 2" xfId="3381" xr:uid="{00000000-0005-0000-0000-000032010000}"/>
    <cellStyle name="Millares 40 3 3" xfId="5333" xr:uid="{00000000-0005-0000-0000-000032010000}"/>
    <cellStyle name="Millares 40 3 4" xfId="7263" xr:uid="{00000000-0005-0000-0000-000032010000}"/>
    <cellStyle name="Millares 40 3 5" xfId="9273" xr:uid="{00000000-0005-0000-0000-000032010000}"/>
    <cellStyle name="Millares 40 4" xfId="1937" xr:uid="{00000000-0005-0000-0000-000032010000}"/>
    <cellStyle name="Millares 40 4 2" xfId="3861" xr:uid="{00000000-0005-0000-0000-000032010000}"/>
    <cellStyle name="Millares 40 4 3" xfId="5813" xr:uid="{00000000-0005-0000-0000-000032010000}"/>
    <cellStyle name="Millares 40 4 4" xfId="7743" xr:uid="{00000000-0005-0000-0000-000032010000}"/>
    <cellStyle name="Millares 40 4 5" xfId="9751" xr:uid="{00000000-0005-0000-0000-000032010000}"/>
    <cellStyle name="Millares 40 5" xfId="2419" xr:uid="{00000000-0005-0000-0000-000032010000}"/>
    <cellStyle name="Millares 40 5 2" xfId="4340" xr:uid="{00000000-0005-0000-0000-000032010000}"/>
    <cellStyle name="Millares 40 5 3" xfId="6296" xr:uid="{00000000-0005-0000-0000-000032010000}"/>
    <cellStyle name="Millares 40 5 4" xfId="8222" xr:uid="{00000000-0005-0000-0000-000032010000}"/>
    <cellStyle name="Millares 40 5 5" xfId="10228" xr:uid="{00000000-0005-0000-0000-000032010000}"/>
    <cellStyle name="Millares 40 6" xfId="977" xr:uid="{00000000-0005-0000-0000-000032010000}"/>
    <cellStyle name="Millares 40 7" xfId="2901" xr:uid="{00000000-0005-0000-0000-000032010000}"/>
    <cellStyle name="Millares 40 8" xfId="4839" xr:uid="{00000000-0005-0000-0000-000032010000}"/>
    <cellStyle name="Millares 40 9" xfId="6780" xr:uid="{00000000-0005-0000-0000-000032010000}"/>
    <cellStyle name="Millares 41" xfId="261" xr:uid="{00000000-0005-0000-0000-000033010000}"/>
    <cellStyle name="Millares 41 10" xfId="8814" xr:uid="{00000000-0005-0000-0000-000033010000}"/>
    <cellStyle name="Millares 41 11" xfId="10720" xr:uid="{00000000-0005-0000-0000-000033010000}"/>
    <cellStyle name="Millares 41 12" xfId="11200" xr:uid="{00000000-0005-0000-0000-000033010000}"/>
    <cellStyle name="Millares 41 13" xfId="12341" xr:uid="{F2773E60-6CA8-4FD4-B88B-EF438AEF02D9}"/>
    <cellStyle name="Millares 41 2" xfId="446" xr:uid="{00000000-0005-0000-0000-000033010000}"/>
    <cellStyle name="Millares 41 2 10" xfId="10898" xr:uid="{00000000-0005-0000-0000-000033010000}"/>
    <cellStyle name="Millares 41 2 11" xfId="11378" xr:uid="{00000000-0005-0000-0000-000033010000}"/>
    <cellStyle name="Millares 41 2 12" xfId="12519" xr:uid="{B1682079-EE3C-4539-84F5-2801DF19ED64}"/>
    <cellStyle name="Millares 41 2 2" xfId="1642" xr:uid="{00000000-0005-0000-0000-000033010000}"/>
    <cellStyle name="Millares 41 2 2 2" xfId="3566" xr:uid="{00000000-0005-0000-0000-000033010000}"/>
    <cellStyle name="Millares 41 2 2 3" xfId="5518" xr:uid="{00000000-0005-0000-0000-000033010000}"/>
    <cellStyle name="Millares 41 2 2 4" xfId="7448" xr:uid="{00000000-0005-0000-0000-000033010000}"/>
    <cellStyle name="Millares 41 2 2 5" xfId="9458" xr:uid="{00000000-0005-0000-0000-000033010000}"/>
    <cellStyle name="Millares 41 2 3" xfId="2122" xr:uid="{00000000-0005-0000-0000-000033010000}"/>
    <cellStyle name="Millares 41 2 3 2" xfId="4046" xr:uid="{00000000-0005-0000-0000-000033010000}"/>
    <cellStyle name="Millares 41 2 3 3" xfId="5998" xr:uid="{00000000-0005-0000-0000-000033010000}"/>
    <cellStyle name="Millares 41 2 3 4" xfId="7928" xr:uid="{00000000-0005-0000-0000-000033010000}"/>
    <cellStyle name="Millares 41 2 3 5" xfId="9936" xr:uid="{00000000-0005-0000-0000-000033010000}"/>
    <cellStyle name="Millares 41 2 4" xfId="2604" xr:uid="{00000000-0005-0000-0000-000033010000}"/>
    <cellStyle name="Millares 41 2 4 2" xfId="4525" xr:uid="{00000000-0005-0000-0000-000033010000}"/>
    <cellStyle name="Millares 41 2 4 3" xfId="6481" xr:uid="{00000000-0005-0000-0000-000033010000}"/>
    <cellStyle name="Millares 41 2 4 4" xfId="8407" xr:uid="{00000000-0005-0000-0000-000033010000}"/>
    <cellStyle name="Millares 41 2 4 5" xfId="10413" xr:uid="{00000000-0005-0000-0000-000033010000}"/>
    <cellStyle name="Millares 41 2 5" xfId="1162" xr:uid="{00000000-0005-0000-0000-000033010000}"/>
    <cellStyle name="Millares 41 2 6" xfId="3086" xr:uid="{00000000-0005-0000-0000-000033010000}"/>
    <cellStyle name="Millares 41 2 7" xfId="5024" xr:uid="{00000000-0005-0000-0000-000033010000}"/>
    <cellStyle name="Millares 41 2 8" xfId="6965" xr:uid="{00000000-0005-0000-0000-000033010000}"/>
    <cellStyle name="Millares 41 2 9" xfId="8984" xr:uid="{00000000-0005-0000-0000-000033010000}"/>
    <cellStyle name="Millares 41 3" xfId="1464" xr:uid="{00000000-0005-0000-0000-000033010000}"/>
    <cellStyle name="Millares 41 3 2" xfId="3388" xr:uid="{00000000-0005-0000-0000-000033010000}"/>
    <cellStyle name="Millares 41 3 3" xfId="5340" xr:uid="{00000000-0005-0000-0000-000033010000}"/>
    <cellStyle name="Millares 41 3 4" xfId="7270" xr:uid="{00000000-0005-0000-0000-000033010000}"/>
    <cellStyle name="Millares 41 3 5" xfId="9280" xr:uid="{00000000-0005-0000-0000-000033010000}"/>
    <cellStyle name="Millares 41 4" xfId="1944" xr:uid="{00000000-0005-0000-0000-000033010000}"/>
    <cellStyle name="Millares 41 4 2" xfId="3868" xr:uid="{00000000-0005-0000-0000-000033010000}"/>
    <cellStyle name="Millares 41 4 3" xfId="5820" xr:uid="{00000000-0005-0000-0000-000033010000}"/>
    <cellStyle name="Millares 41 4 4" xfId="7750" xr:uid="{00000000-0005-0000-0000-000033010000}"/>
    <cellStyle name="Millares 41 4 5" xfId="9758" xr:uid="{00000000-0005-0000-0000-000033010000}"/>
    <cellStyle name="Millares 41 5" xfId="2426" xr:uid="{00000000-0005-0000-0000-000033010000}"/>
    <cellStyle name="Millares 41 5 2" xfId="4347" xr:uid="{00000000-0005-0000-0000-000033010000}"/>
    <cellStyle name="Millares 41 5 3" xfId="6303" xr:uid="{00000000-0005-0000-0000-000033010000}"/>
    <cellStyle name="Millares 41 5 4" xfId="8229" xr:uid="{00000000-0005-0000-0000-000033010000}"/>
    <cellStyle name="Millares 41 5 5" xfId="10235" xr:uid="{00000000-0005-0000-0000-000033010000}"/>
    <cellStyle name="Millares 41 6" xfId="984" xr:uid="{00000000-0005-0000-0000-000033010000}"/>
    <cellStyle name="Millares 41 7" xfId="2908" xr:uid="{00000000-0005-0000-0000-000033010000}"/>
    <cellStyle name="Millares 41 8" xfId="4846" xr:uid="{00000000-0005-0000-0000-000033010000}"/>
    <cellStyle name="Millares 41 9" xfId="6787" xr:uid="{00000000-0005-0000-0000-000033010000}"/>
    <cellStyle name="Millares 42" xfId="265" xr:uid="{00000000-0005-0000-0000-000034010000}"/>
    <cellStyle name="Millares 42 10" xfId="8818" xr:uid="{00000000-0005-0000-0000-000034010000}"/>
    <cellStyle name="Millares 42 11" xfId="10724" xr:uid="{00000000-0005-0000-0000-000034010000}"/>
    <cellStyle name="Millares 42 12" xfId="11204" xr:uid="{00000000-0005-0000-0000-000034010000}"/>
    <cellStyle name="Millares 42 13" xfId="12345" xr:uid="{A2EF578E-3755-4D5D-85E5-4AAAA3B38457}"/>
    <cellStyle name="Millares 42 2" xfId="450" xr:uid="{00000000-0005-0000-0000-000034010000}"/>
    <cellStyle name="Millares 42 2 10" xfId="10902" xr:uid="{00000000-0005-0000-0000-000034010000}"/>
    <cellStyle name="Millares 42 2 11" xfId="11382" xr:uid="{00000000-0005-0000-0000-000034010000}"/>
    <cellStyle name="Millares 42 2 12" xfId="12523" xr:uid="{941C049C-96BA-43ED-BF18-B048B5D3A754}"/>
    <cellStyle name="Millares 42 2 2" xfId="1646" xr:uid="{00000000-0005-0000-0000-000034010000}"/>
    <cellStyle name="Millares 42 2 2 2" xfId="3570" xr:uid="{00000000-0005-0000-0000-000034010000}"/>
    <cellStyle name="Millares 42 2 2 3" xfId="5522" xr:uid="{00000000-0005-0000-0000-000034010000}"/>
    <cellStyle name="Millares 42 2 2 4" xfId="7452" xr:uid="{00000000-0005-0000-0000-000034010000}"/>
    <cellStyle name="Millares 42 2 2 5" xfId="9462" xr:uid="{00000000-0005-0000-0000-000034010000}"/>
    <cellStyle name="Millares 42 2 3" xfId="2126" xr:uid="{00000000-0005-0000-0000-000034010000}"/>
    <cellStyle name="Millares 42 2 3 2" xfId="4050" xr:uid="{00000000-0005-0000-0000-000034010000}"/>
    <cellStyle name="Millares 42 2 3 3" xfId="6002" xr:uid="{00000000-0005-0000-0000-000034010000}"/>
    <cellStyle name="Millares 42 2 3 4" xfId="7932" xr:uid="{00000000-0005-0000-0000-000034010000}"/>
    <cellStyle name="Millares 42 2 3 5" xfId="9940" xr:uid="{00000000-0005-0000-0000-000034010000}"/>
    <cellStyle name="Millares 42 2 4" xfId="2608" xr:uid="{00000000-0005-0000-0000-000034010000}"/>
    <cellStyle name="Millares 42 2 4 2" xfId="4529" xr:uid="{00000000-0005-0000-0000-000034010000}"/>
    <cellStyle name="Millares 42 2 4 3" xfId="6485" xr:uid="{00000000-0005-0000-0000-000034010000}"/>
    <cellStyle name="Millares 42 2 4 4" xfId="8411" xr:uid="{00000000-0005-0000-0000-000034010000}"/>
    <cellStyle name="Millares 42 2 4 5" xfId="10417" xr:uid="{00000000-0005-0000-0000-000034010000}"/>
    <cellStyle name="Millares 42 2 5" xfId="1166" xr:uid="{00000000-0005-0000-0000-000034010000}"/>
    <cellStyle name="Millares 42 2 6" xfId="3090" xr:uid="{00000000-0005-0000-0000-000034010000}"/>
    <cellStyle name="Millares 42 2 7" xfId="5028" xr:uid="{00000000-0005-0000-0000-000034010000}"/>
    <cellStyle name="Millares 42 2 8" xfId="6969" xr:uid="{00000000-0005-0000-0000-000034010000}"/>
    <cellStyle name="Millares 42 2 9" xfId="8988" xr:uid="{00000000-0005-0000-0000-000034010000}"/>
    <cellStyle name="Millares 42 3" xfId="1468" xr:uid="{00000000-0005-0000-0000-000034010000}"/>
    <cellStyle name="Millares 42 3 2" xfId="3392" xr:uid="{00000000-0005-0000-0000-000034010000}"/>
    <cellStyle name="Millares 42 3 3" xfId="5344" xr:uid="{00000000-0005-0000-0000-000034010000}"/>
    <cellStyle name="Millares 42 3 4" xfId="7274" xr:uid="{00000000-0005-0000-0000-000034010000}"/>
    <cellStyle name="Millares 42 3 5" xfId="9284" xr:uid="{00000000-0005-0000-0000-000034010000}"/>
    <cellStyle name="Millares 42 4" xfId="1948" xr:uid="{00000000-0005-0000-0000-000034010000}"/>
    <cellStyle name="Millares 42 4 2" xfId="3872" xr:uid="{00000000-0005-0000-0000-000034010000}"/>
    <cellStyle name="Millares 42 4 3" xfId="5824" xr:uid="{00000000-0005-0000-0000-000034010000}"/>
    <cellStyle name="Millares 42 4 4" xfId="7754" xr:uid="{00000000-0005-0000-0000-000034010000}"/>
    <cellStyle name="Millares 42 4 5" xfId="9762" xr:uid="{00000000-0005-0000-0000-000034010000}"/>
    <cellStyle name="Millares 42 5" xfId="2430" xr:uid="{00000000-0005-0000-0000-000034010000}"/>
    <cellStyle name="Millares 42 5 2" xfId="4351" xr:uid="{00000000-0005-0000-0000-000034010000}"/>
    <cellStyle name="Millares 42 5 3" xfId="6307" xr:uid="{00000000-0005-0000-0000-000034010000}"/>
    <cellStyle name="Millares 42 5 4" xfId="8233" xr:uid="{00000000-0005-0000-0000-000034010000}"/>
    <cellStyle name="Millares 42 5 5" xfId="10239" xr:uid="{00000000-0005-0000-0000-000034010000}"/>
    <cellStyle name="Millares 42 6" xfId="988" xr:uid="{00000000-0005-0000-0000-000034010000}"/>
    <cellStyle name="Millares 42 7" xfId="2912" xr:uid="{00000000-0005-0000-0000-000034010000}"/>
    <cellStyle name="Millares 42 8" xfId="4850" xr:uid="{00000000-0005-0000-0000-000034010000}"/>
    <cellStyle name="Millares 42 9" xfId="6791" xr:uid="{00000000-0005-0000-0000-000034010000}"/>
    <cellStyle name="Millares 43" xfId="264" xr:uid="{00000000-0005-0000-0000-000035010000}"/>
    <cellStyle name="Millares 43 10" xfId="8817" xr:uid="{00000000-0005-0000-0000-000035010000}"/>
    <cellStyle name="Millares 43 11" xfId="10723" xr:uid="{00000000-0005-0000-0000-000035010000}"/>
    <cellStyle name="Millares 43 12" xfId="11203" xr:uid="{00000000-0005-0000-0000-000035010000}"/>
    <cellStyle name="Millares 43 13" xfId="12344" xr:uid="{3E3429CD-BE30-4855-A6D2-26281B146878}"/>
    <cellStyle name="Millares 43 2" xfId="449" xr:uid="{00000000-0005-0000-0000-000035010000}"/>
    <cellStyle name="Millares 43 2 10" xfId="10901" xr:uid="{00000000-0005-0000-0000-000035010000}"/>
    <cellStyle name="Millares 43 2 11" xfId="11381" xr:uid="{00000000-0005-0000-0000-000035010000}"/>
    <cellStyle name="Millares 43 2 12" xfId="12522" xr:uid="{9EC3D78D-491D-47DC-BECE-31AF26631B1B}"/>
    <cellStyle name="Millares 43 2 2" xfId="1645" xr:uid="{00000000-0005-0000-0000-000035010000}"/>
    <cellStyle name="Millares 43 2 2 2" xfId="3569" xr:uid="{00000000-0005-0000-0000-000035010000}"/>
    <cellStyle name="Millares 43 2 2 3" xfId="5521" xr:uid="{00000000-0005-0000-0000-000035010000}"/>
    <cellStyle name="Millares 43 2 2 4" xfId="7451" xr:uid="{00000000-0005-0000-0000-000035010000}"/>
    <cellStyle name="Millares 43 2 2 5" xfId="9461" xr:uid="{00000000-0005-0000-0000-000035010000}"/>
    <cellStyle name="Millares 43 2 3" xfId="2125" xr:uid="{00000000-0005-0000-0000-000035010000}"/>
    <cellStyle name="Millares 43 2 3 2" xfId="4049" xr:uid="{00000000-0005-0000-0000-000035010000}"/>
    <cellStyle name="Millares 43 2 3 3" xfId="6001" xr:uid="{00000000-0005-0000-0000-000035010000}"/>
    <cellStyle name="Millares 43 2 3 4" xfId="7931" xr:uid="{00000000-0005-0000-0000-000035010000}"/>
    <cellStyle name="Millares 43 2 3 5" xfId="9939" xr:uid="{00000000-0005-0000-0000-000035010000}"/>
    <cellStyle name="Millares 43 2 4" xfId="2607" xr:uid="{00000000-0005-0000-0000-000035010000}"/>
    <cellStyle name="Millares 43 2 4 2" xfId="4528" xr:uid="{00000000-0005-0000-0000-000035010000}"/>
    <cellStyle name="Millares 43 2 4 3" xfId="6484" xr:uid="{00000000-0005-0000-0000-000035010000}"/>
    <cellStyle name="Millares 43 2 4 4" xfId="8410" xr:uid="{00000000-0005-0000-0000-000035010000}"/>
    <cellStyle name="Millares 43 2 4 5" xfId="10416" xr:uid="{00000000-0005-0000-0000-000035010000}"/>
    <cellStyle name="Millares 43 2 5" xfId="1165" xr:uid="{00000000-0005-0000-0000-000035010000}"/>
    <cellStyle name="Millares 43 2 6" xfId="3089" xr:uid="{00000000-0005-0000-0000-000035010000}"/>
    <cellStyle name="Millares 43 2 7" xfId="5027" xr:uid="{00000000-0005-0000-0000-000035010000}"/>
    <cellStyle name="Millares 43 2 8" xfId="6968" xr:uid="{00000000-0005-0000-0000-000035010000}"/>
    <cellStyle name="Millares 43 2 9" xfId="8987" xr:uid="{00000000-0005-0000-0000-000035010000}"/>
    <cellStyle name="Millares 43 3" xfId="1467" xr:uid="{00000000-0005-0000-0000-000035010000}"/>
    <cellStyle name="Millares 43 3 2" xfId="3391" xr:uid="{00000000-0005-0000-0000-000035010000}"/>
    <cellStyle name="Millares 43 3 3" xfId="5343" xr:uid="{00000000-0005-0000-0000-000035010000}"/>
    <cellStyle name="Millares 43 3 4" xfId="7273" xr:uid="{00000000-0005-0000-0000-000035010000}"/>
    <cellStyle name="Millares 43 3 5" xfId="9283" xr:uid="{00000000-0005-0000-0000-000035010000}"/>
    <cellStyle name="Millares 43 4" xfId="1947" xr:uid="{00000000-0005-0000-0000-000035010000}"/>
    <cellStyle name="Millares 43 4 2" xfId="3871" xr:uid="{00000000-0005-0000-0000-000035010000}"/>
    <cellStyle name="Millares 43 4 3" xfId="5823" xr:uid="{00000000-0005-0000-0000-000035010000}"/>
    <cellStyle name="Millares 43 4 4" xfId="7753" xr:uid="{00000000-0005-0000-0000-000035010000}"/>
    <cellStyle name="Millares 43 4 5" xfId="9761" xr:uid="{00000000-0005-0000-0000-000035010000}"/>
    <cellStyle name="Millares 43 5" xfId="2429" xr:uid="{00000000-0005-0000-0000-000035010000}"/>
    <cellStyle name="Millares 43 5 2" xfId="4350" xr:uid="{00000000-0005-0000-0000-000035010000}"/>
    <cellStyle name="Millares 43 5 3" xfId="6306" xr:uid="{00000000-0005-0000-0000-000035010000}"/>
    <cellStyle name="Millares 43 5 4" xfId="8232" xr:uid="{00000000-0005-0000-0000-000035010000}"/>
    <cellStyle name="Millares 43 5 5" xfId="10238" xr:uid="{00000000-0005-0000-0000-000035010000}"/>
    <cellStyle name="Millares 43 6" xfId="987" xr:uid="{00000000-0005-0000-0000-000035010000}"/>
    <cellStyle name="Millares 43 7" xfId="2911" xr:uid="{00000000-0005-0000-0000-000035010000}"/>
    <cellStyle name="Millares 43 8" xfId="4849" xr:uid="{00000000-0005-0000-0000-000035010000}"/>
    <cellStyle name="Millares 43 9" xfId="6790" xr:uid="{00000000-0005-0000-0000-000035010000}"/>
    <cellStyle name="Millares 44" xfId="259" xr:uid="{00000000-0005-0000-0000-000036010000}"/>
    <cellStyle name="Millares 44 10" xfId="8812" xr:uid="{00000000-0005-0000-0000-000036010000}"/>
    <cellStyle name="Millares 44 11" xfId="10718" xr:uid="{00000000-0005-0000-0000-000036010000}"/>
    <cellStyle name="Millares 44 12" xfId="11198" xr:uid="{00000000-0005-0000-0000-000036010000}"/>
    <cellStyle name="Millares 44 13" xfId="12339" xr:uid="{6820A9D7-3105-425F-96A9-704F17D4573C}"/>
    <cellStyle name="Millares 44 2" xfId="444" xr:uid="{00000000-0005-0000-0000-000036010000}"/>
    <cellStyle name="Millares 44 2 10" xfId="10896" xr:uid="{00000000-0005-0000-0000-000036010000}"/>
    <cellStyle name="Millares 44 2 11" xfId="11376" xr:uid="{00000000-0005-0000-0000-000036010000}"/>
    <cellStyle name="Millares 44 2 12" xfId="12517" xr:uid="{2263ED2D-30B1-462C-AC26-9F2A725264B8}"/>
    <cellStyle name="Millares 44 2 2" xfId="1640" xr:uid="{00000000-0005-0000-0000-000036010000}"/>
    <cellStyle name="Millares 44 2 2 2" xfId="3564" xr:uid="{00000000-0005-0000-0000-000036010000}"/>
    <cellStyle name="Millares 44 2 2 3" xfId="5516" xr:uid="{00000000-0005-0000-0000-000036010000}"/>
    <cellStyle name="Millares 44 2 2 4" xfId="7446" xr:uid="{00000000-0005-0000-0000-000036010000}"/>
    <cellStyle name="Millares 44 2 2 5" xfId="9456" xr:uid="{00000000-0005-0000-0000-000036010000}"/>
    <cellStyle name="Millares 44 2 3" xfId="2120" xr:uid="{00000000-0005-0000-0000-000036010000}"/>
    <cellStyle name="Millares 44 2 3 2" xfId="4044" xr:uid="{00000000-0005-0000-0000-000036010000}"/>
    <cellStyle name="Millares 44 2 3 3" xfId="5996" xr:uid="{00000000-0005-0000-0000-000036010000}"/>
    <cellStyle name="Millares 44 2 3 4" xfId="7926" xr:uid="{00000000-0005-0000-0000-000036010000}"/>
    <cellStyle name="Millares 44 2 3 5" xfId="9934" xr:uid="{00000000-0005-0000-0000-000036010000}"/>
    <cellStyle name="Millares 44 2 4" xfId="2602" xr:uid="{00000000-0005-0000-0000-000036010000}"/>
    <cellStyle name="Millares 44 2 4 2" xfId="4523" xr:uid="{00000000-0005-0000-0000-000036010000}"/>
    <cellStyle name="Millares 44 2 4 3" xfId="6479" xr:uid="{00000000-0005-0000-0000-000036010000}"/>
    <cellStyle name="Millares 44 2 4 4" xfId="8405" xr:uid="{00000000-0005-0000-0000-000036010000}"/>
    <cellStyle name="Millares 44 2 4 5" xfId="10411" xr:uid="{00000000-0005-0000-0000-000036010000}"/>
    <cellStyle name="Millares 44 2 5" xfId="1160" xr:uid="{00000000-0005-0000-0000-000036010000}"/>
    <cellStyle name="Millares 44 2 6" xfId="3084" xr:uid="{00000000-0005-0000-0000-000036010000}"/>
    <cellStyle name="Millares 44 2 7" xfId="5022" xr:uid="{00000000-0005-0000-0000-000036010000}"/>
    <cellStyle name="Millares 44 2 8" xfId="6963" xr:uid="{00000000-0005-0000-0000-000036010000}"/>
    <cellStyle name="Millares 44 2 9" xfId="8982" xr:uid="{00000000-0005-0000-0000-000036010000}"/>
    <cellStyle name="Millares 44 3" xfId="1462" xr:uid="{00000000-0005-0000-0000-000036010000}"/>
    <cellStyle name="Millares 44 3 2" xfId="3386" xr:uid="{00000000-0005-0000-0000-000036010000}"/>
    <cellStyle name="Millares 44 3 3" xfId="5338" xr:uid="{00000000-0005-0000-0000-000036010000}"/>
    <cellStyle name="Millares 44 3 4" xfId="7268" xr:uid="{00000000-0005-0000-0000-000036010000}"/>
    <cellStyle name="Millares 44 3 5" xfId="9278" xr:uid="{00000000-0005-0000-0000-000036010000}"/>
    <cellStyle name="Millares 44 4" xfId="1942" xr:uid="{00000000-0005-0000-0000-000036010000}"/>
    <cellStyle name="Millares 44 4 2" xfId="3866" xr:uid="{00000000-0005-0000-0000-000036010000}"/>
    <cellStyle name="Millares 44 4 3" xfId="5818" xr:uid="{00000000-0005-0000-0000-000036010000}"/>
    <cellStyle name="Millares 44 4 4" xfId="7748" xr:uid="{00000000-0005-0000-0000-000036010000}"/>
    <cellStyle name="Millares 44 4 5" xfId="9756" xr:uid="{00000000-0005-0000-0000-000036010000}"/>
    <cellStyle name="Millares 44 5" xfId="2424" xr:uid="{00000000-0005-0000-0000-000036010000}"/>
    <cellStyle name="Millares 44 5 2" xfId="4345" xr:uid="{00000000-0005-0000-0000-000036010000}"/>
    <cellStyle name="Millares 44 5 3" xfId="6301" xr:uid="{00000000-0005-0000-0000-000036010000}"/>
    <cellStyle name="Millares 44 5 4" xfId="8227" xr:uid="{00000000-0005-0000-0000-000036010000}"/>
    <cellStyle name="Millares 44 5 5" xfId="10233" xr:uid="{00000000-0005-0000-0000-000036010000}"/>
    <cellStyle name="Millares 44 6" xfId="982" xr:uid="{00000000-0005-0000-0000-000036010000}"/>
    <cellStyle name="Millares 44 7" xfId="2906" xr:uid="{00000000-0005-0000-0000-000036010000}"/>
    <cellStyle name="Millares 44 8" xfId="4844" xr:uid="{00000000-0005-0000-0000-000036010000}"/>
    <cellStyle name="Millares 44 9" xfId="6785"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48 10" xfId="10725" xr:uid="{00000000-0005-0000-0000-00003E010000}"/>
    <cellStyle name="Millares 48 11" xfId="11205" xr:uid="{00000000-0005-0000-0000-00003E010000}"/>
    <cellStyle name="Millares 48 12" xfId="12346" xr:uid="{D71345E4-8A3F-47D3-BE05-85451A9AB985}"/>
    <cellStyle name="Millares 48 2" xfId="1469" xr:uid="{00000000-0005-0000-0000-00003E010000}"/>
    <cellStyle name="Millares 48 2 2" xfId="3393" xr:uid="{00000000-0005-0000-0000-00003E010000}"/>
    <cellStyle name="Millares 48 2 3" xfId="5345" xr:uid="{00000000-0005-0000-0000-00003E010000}"/>
    <cellStyle name="Millares 48 2 4" xfId="7275" xr:uid="{00000000-0005-0000-0000-00003E010000}"/>
    <cellStyle name="Millares 48 2 5" xfId="9285" xr:uid="{00000000-0005-0000-0000-00003E010000}"/>
    <cellStyle name="Millares 48 3" xfId="1949" xr:uid="{00000000-0005-0000-0000-00003E010000}"/>
    <cellStyle name="Millares 48 3 2" xfId="3873" xr:uid="{00000000-0005-0000-0000-00003E010000}"/>
    <cellStyle name="Millares 48 3 3" xfId="5825" xr:uid="{00000000-0005-0000-0000-00003E010000}"/>
    <cellStyle name="Millares 48 3 4" xfId="7755" xr:uid="{00000000-0005-0000-0000-00003E010000}"/>
    <cellStyle name="Millares 48 3 5" xfId="9763" xr:uid="{00000000-0005-0000-0000-00003E010000}"/>
    <cellStyle name="Millares 48 4" xfId="2431" xr:uid="{00000000-0005-0000-0000-00003E010000}"/>
    <cellStyle name="Millares 48 4 2" xfId="4352" xr:uid="{00000000-0005-0000-0000-00003E010000}"/>
    <cellStyle name="Millares 48 4 3" xfId="6308" xr:uid="{00000000-0005-0000-0000-00003E010000}"/>
    <cellStyle name="Millares 48 4 4" xfId="8234" xr:uid="{00000000-0005-0000-0000-00003E010000}"/>
    <cellStyle name="Millares 48 4 5" xfId="10240" xr:uid="{00000000-0005-0000-0000-00003E010000}"/>
    <cellStyle name="Millares 48 5" xfId="989" xr:uid="{00000000-0005-0000-0000-00003E010000}"/>
    <cellStyle name="Millares 48 6" xfId="2913" xr:uid="{00000000-0005-0000-0000-00003E010000}"/>
    <cellStyle name="Millares 48 7" xfId="4851" xr:uid="{00000000-0005-0000-0000-00003E010000}"/>
    <cellStyle name="Millares 48 8" xfId="6792" xr:uid="{00000000-0005-0000-0000-00003E010000}"/>
    <cellStyle name="Millares 48 9" xfId="8819" xr:uid="{00000000-0005-0000-0000-00003E010000}"/>
    <cellStyle name="Millares 49" xfId="485" xr:uid="{00000000-0005-0000-0000-0000F3010000}"/>
    <cellStyle name="Millares 49 10" xfId="10903" xr:uid="{00000000-0005-0000-0000-0000F3010000}"/>
    <cellStyle name="Millares 49 11" xfId="11383" xr:uid="{00000000-0005-0000-0000-0000F3010000}"/>
    <cellStyle name="Millares 49 12" xfId="12526" xr:uid="{627CE1A2-3D7B-4E9D-AFD5-8BD9E1A6D432}"/>
    <cellStyle name="Millares 49 2" xfId="1647" xr:uid="{00000000-0005-0000-0000-0000F3010000}"/>
    <cellStyle name="Millares 49 2 2" xfId="3571" xr:uid="{00000000-0005-0000-0000-0000F3010000}"/>
    <cellStyle name="Millares 49 2 3" xfId="5523" xr:uid="{00000000-0005-0000-0000-0000F3010000}"/>
    <cellStyle name="Millares 49 2 4" xfId="7453" xr:uid="{00000000-0005-0000-0000-0000F3010000}"/>
    <cellStyle name="Millares 49 2 5" xfId="9463" xr:uid="{00000000-0005-0000-0000-0000F3010000}"/>
    <cellStyle name="Millares 49 3" xfId="2127" xr:uid="{00000000-0005-0000-0000-0000F3010000}"/>
    <cellStyle name="Millares 49 3 2" xfId="4051" xr:uid="{00000000-0005-0000-0000-0000F3010000}"/>
    <cellStyle name="Millares 49 3 3" xfId="6003" xr:uid="{00000000-0005-0000-0000-0000F3010000}"/>
    <cellStyle name="Millares 49 3 4" xfId="7933" xr:uid="{00000000-0005-0000-0000-0000F3010000}"/>
    <cellStyle name="Millares 49 3 5" xfId="9941" xr:uid="{00000000-0005-0000-0000-0000F3010000}"/>
    <cellStyle name="Millares 49 4" xfId="2610" xr:uid="{00000000-0005-0000-0000-0000F3010000}"/>
    <cellStyle name="Millares 49 4 2" xfId="4531" xr:uid="{00000000-0005-0000-0000-0000F3010000}"/>
    <cellStyle name="Millares 49 4 3" xfId="6487" xr:uid="{00000000-0005-0000-0000-0000F3010000}"/>
    <cellStyle name="Millares 49 4 4" xfId="8413" xr:uid="{00000000-0005-0000-0000-0000F3010000}"/>
    <cellStyle name="Millares 49 4 5" xfId="10419" xr:uid="{00000000-0005-0000-0000-0000F3010000}"/>
    <cellStyle name="Millares 49 5" xfId="1168" xr:uid="{00000000-0005-0000-0000-0000F3010000}"/>
    <cellStyle name="Millares 49 6" xfId="3092" xr:uid="{00000000-0005-0000-0000-0000F3010000}"/>
    <cellStyle name="Millares 49 7" xfId="5030" xr:uid="{00000000-0005-0000-0000-0000F3010000}"/>
    <cellStyle name="Millares 49 8" xfId="6971" xr:uid="{00000000-0005-0000-0000-0000F3010000}"/>
    <cellStyle name="Millares 49 9" xfId="8989" xr:uid="{00000000-0005-0000-0000-0000F3010000}"/>
    <cellStyle name="Millares 5" xfId="36" xr:uid="{00000000-0005-0000-0000-000016000000}"/>
    <cellStyle name="Millares 5 10" xfId="1309" xr:uid="{00000000-0005-0000-0000-000016000000}"/>
    <cellStyle name="Millares 5 10 2" xfId="3233" xr:uid="{00000000-0005-0000-0000-000016000000}"/>
    <cellStyle name="Millares 5 10 3" xfId="5185" xr:uid="{00000000-0005-0000-0000-000016000000}"/>
    <cellStyle name="Millares 5 10 4" xfId="7115" xr:uid="{00000000-0005-0000-0000-000016000000}"/>
    <cellStyle name="Millares 5 10 5" xfId="9125" xr:uid="{00000000-0005-0000-0000-000016000000}"/>
    <cellStyle name="Millares 5 10 6" xfId="11564" xr:uid="{00000000-0005-0000-0000-00003C000000}"/>
    <cellStyle name="Millares 5 11" xfId="1789" xr:uid="{00000000-0005-0000-0000-000016000000}"/>
    <cellStyle name="Millares 5 11 2" xfId="3713" xr:uid="{00000000-0005-0000-0000-000016000000}"/>
    <cellStyle name="Millares 5 11 3" xfId="5665" xr:uid="{00000000-0005-0000-0000-000016000000}"/>
    <cellStyle name="Millares 5 11 4" xfId="7595" xr:uid="{00000000-0005-0000-0000-000016000000}"/>
    <cellStyle name="Millares 5 11 5" xfId="9603" xr:uid="{00000000-0005-0000-0000-000016000000}"/>
    <cellStyle name="Millares 5 11 6" xfId="12706" xr:uid="{5435D670-3516-4742-B53B-4D9038387CD6}"/>
    <cellStyle name="Millares 5 12" xfId="2271" xr:uid="{00000000-0005-0000-0000-000016000000}"/>
    <cellStyle name="Millares 5 12 2" xfId="4192" xr:uid="{00000000-0005-0000-0000-000016000000}"/>
    <cellStyle name="Millares 5 12 3" xfId="6148" xr:uid="{00000000-0005-0000-0000-000016000000}"/>
    <cellStyle name="Millares 5 12 4" xfId="8074" xr:uid="{00000000-0005-0000-0000-000016000000}"/>
    <cellStyle name="Millares 5 12 5" xfId="10080" xr:uid="{00000000-0005-0000-0000-000016000000}"/>
    <cellStyle name="Millares 5 13" xfId="829" xr:uid="{00000000-0005-0000-0000-000016000000}"/>
    <cellStyle name="Millares 5 14" xfId="2753" xr:uid="{00000000-0005-0000-0000-000016000000}"/>
    <cellStyle name="Millares 5 15" xfId="4682" xr:uid="{00000000-0005-0000-0000-000016000000}"/>
    <cellStyle name="Millares 5 16" xfId="6631" xr:uid="{00000000-0005-0000-0000-000016000000}"/>
    <cellStyle name="Millares 5 17" xfId="8600" xr:uid="{FB31E208-5B36-47D2-889A-C06DC3C7816A}"/>
    <cellStyle name="Millares 5 18" xfId="8576" xr:uid="{00000000-0005-0000-0000-000016000000}"/>
    <cellStyle name="Millares 5 19" xfId="10565" xr:uid="{00000000-0005-0000-0000-000016000000}"/>
    <cellStyle name="Millares 5 2" xfId="94" xr:uid="{00000000-0005-0000-0000-000016000000}"/>
    <cellStyle name="Millares 5 2 10" xfId="2780" xr:uid="{00000000-0005-0000-0000-000016000000}"/>
    <cellStyle name="Millares 5 2 11" xfId="4713" xr:uid="{00000000-0005-0000-0000-000016000000}"/>
    <cellStyle name="Millares 5 2 12" xfId="6659" xr:uid="{00000000-0005-0000-0000-000016000000}"/>
    <cellStyle name="Millares 5 2 13" xfId="8643" xr:uid="{FA18354D-8A1C-4533-8813-9EA91C35BBA0}"/>
    <cellStyle name="Millares 5 2 14" xfId="8694" xr:uid="{00000000-0005-0000-0000-000016000000}"/>
    <cellStyle name="Millares 5 2 15" xfId="10592" xr:uid="{00000000-0005-0000-0000-000016000000}"/>
    <cellStyle name="Millares 5 2 16" xfId="11072" xr:uid="{00000000-0005-0000-0000-000016000000}"/>
    <cellStyle name="Millares 5 2 17" xfId="12213" xr:uid="{B9DB2929-A1F8-4EDE-9159-C47E63285E56}"/>
    <cellStyle name="Millares 5 2 2" xfId="152" xr:uid="{00000000-0005-0000-0000-000016000000}"/>
    <cellStyle name="Millares 5 2 2 10" xfId="8741" xr:uid="{00000000-0005-0000-0000-000016000000}"/>
    <cellStyle name="Millares 5 2 2 11" xfId="10644" xr:uid="{00000000-0005-0000-0000-000016000000}"/>
    <cellStyle name="Millares 5 2 2 12" xfId="11124" xr:uid="{00000000-0005-0000-0000-000016000000}"/>
    <cellStyle name="Millares 5 2 2 13" xfId="12265" xr:uid="{931D0AC9-84D5-4579-90A2-1D8B9CB5AEE4}"/>
    <cellStyle name="Millares 5 2 2 2" xfId="370" xr:uid="{00000000-0005-0000-0000-000016000000}"/>
    <cellStyle name="Millares 5 2 2 2 10" xfId="10822" xr:uid="{00000000-0005-0000-0000-000016000000}"/>
    <cellStyle name="Millares 5 2 2 2 11" xfId="11302" xr:uid="{00000000-0005-0000-0000-000016000000}"/>
    <cellStyle name="Millares 5 2 2 2 12" xfId="12443" xr:uid="{2118F949-1D76-4C0E-A0F1-F32DF762CC63}"/>
    <cellStyle name="Millares 5 2 2 2 2" xfId="1566" xr:uid="{00000000-0005-0000-0000-000016000000}"/>
    <cellStyle name="Millares 5 2 2 2 2 2" xfId="3490" xr:uid="{00000000-0005-0000-0000-000016000000}"/>
    <cellStyle name="Millares 5 2 2 2 2 3" xfId="5442" xr:uid="{00000000-0005-0000-0000-000016000000}"/>
    <cellStyle name="Millares 5 2 2 2 2 4" xfId="7372" xr:uid="{00000000-0005-0000-0000-000016000000}"/>
    <cellStyle name="Millares 5 2 2 2 2 5" xfId="9382" xr:uid="{00000000-0005-0000-0000-000016000000}"/>
    <cellStyle name="Millares 5 2 2 2 3" xfId="2046" xr:uid="{00000000-0005-0000-0000-000016000000}"/>
    <cellStyle name="Millares 5 2 2 2 3 2" xfId="3970" xr:uid="{00000000-0005-0000-0000-000016000000}"/>
    <cellStyle name="Millares 5 2 2 2 3 3" xfId="5922" xr:uid="{00000000-0005-0000-0000-000016000000}"/>
    <cellStyle name="Millares 5 2 2 2 3 4" xfId="7852" xr:uid="{00000000-0005-0000-0000-000016000000}"/>
    <cellStyle name="Millares 5 2 2 2 3 5" xfId="9860" xr:uid="{00000000-0005-0000-0000-000016000000}"/>
    <cellStyle name="Millares 5 2 2 2 4" xfId="2528" xr:uid="{00000000-0005-0000-0000-000016000000}"/>
    <cellStyle name="Millares 5 2 2 2 4 2" xfId="4449" xr:uid="{00000000-0005-0000-0000-000016000000}"/>
    <cellStyle name="Millares 5 2 2 2 4 3" xfId="6405" xr:uid="{00000000-0005-0000-0000-000016000000}"/>
    <cellStyle name="Millares 5 2 2 2 4 4" xfId="8331" xr:uid="{00000000-0005-0000-0000-000016000000}"/>
    <cellStyle name="Millares 5 2 2 2 4 5" xfId="10337" xr:uid="{00000000-0005-0000-0000-000016000000}"/>
    <cellStyle name="Millares 5 2 2 2 5" xfId="1086" xr:uid="{00000000-0005-0000-0000-000016000000}"/>
    <cellStyle name="Millares 5 2 2 2 6" xfId="3010" xr:uid="{00000000-0005-0000-0000-000016000000}"/>
    <cellStyle name="Millares 5 2 2 2 7" xfId="4948" xr:uid="{00000000-0005-0000-0000-000016000000}"/>
    <cellStyle name="Millares 5 2 2 2 8" xfId="6889" xr:uid="{00000000-0005-0000-0000-000016000000}"/>
    <cellStyle name="Millares 5 2 2 2 9" xfId="8910" xr:uid="{00000000-0005-0000-0000-000016000000}"/>
    <cellStyle name="Millares 5 2 2 3" xfId="1388" xr:uid="{00000000-0005-0000-0000-000016000000}"/>
    <cellStyle name="Millares 5 2 2 3 2" xfId="3312" xr:uid="{00000000-0005-0000-0000-000016000000}"/>
    <cellStyle name="Millares 5 2 2 3 3" xfId="5264" xr:uid="{00000000-0005-0000-0000-000016000000}"/>
    <cellStyle name="Millares 5 2 2 3 4" xfId="7194" xr:uid="{00000000-0005-0000-0000-000016000000}"/>
    <cellStyle name="Millares 5 2 2 3 5" xfId="9204" xr:uid="{00000000-0005-0000-0000-000016000000}"/>
    <cellStyle name="Millares 5 2 2 4" xfId="1868" xr:uid="{00000000-0005-0000-0000-000016000000}"/>
    <cellStyle name="Millares 5 2 2 4 2" xfId="3792" xr:uid="{00000000-0005-0000-0000-000016000000}"/>
    <cellStyle name="Millares 5 2 2 4 3" xfId="5744" xr:uid="{00000000-0005-0000-0000-000016000000}"/>
    <cellStyle name="Millares 5 2 2 4 4" xfId="7674" xr:uid="{00000000-0005-0000-0000-000016000000}"/>
    <cellStyle name="Millares 5 2 2 4 5" xfId="9682" xr:uid="{00000000-0005-0000-0000-000016000000}"/>
    <cellStyle name="Millares 5 2 2 5" xfId="2350" xr:uid="{00000000-0005-0000-0000-000016000000}"/>
    <cellStyle name="Millares 5 2 2 5 2" xfId="4271" xr:uid="{00000000-0005-0000-0000-000016000000}"/>
    <cellStyle name="Millares 5 2 2 5 3" xfId="6227" xr:uid="{00000000-0005-0000-0000-000016000000}"/>
    <cellStyle name="Millares 5 2 2 5 4" xfId="8153" xr:uid="{00000000-0005-0000-0000-000016000000}"/>
    <cellStyle name="Millares 5 2 2 5 5" xfId="10159" xr:uid="{00000000-0005-0000-0000-000016000000}"/>
    <cellStyle name="Millares 5 2 2 6" xfId="908" xr:uid="{00000000-0005-0000-0000-000016000000}"/>
    <cellStyle name="Millares 5 2 2 7" xfId="2832" xr:uid="{00000000-0005-0000-0000-000016000000}"/>
    <cellStyle name="Millares 5 2 2 8" xfId="4765" xr:uid="{00000000-0005-0000-0000-000016000000}"/>
    <cellStyle name="Millares 5 2 2 9" xfId="6711" xr:uid="{00000000-0005-0000-0000-000016000000}"/>
    <cellStyle name="Millares 5 2 3" xfId="318" xr:uid="{00000000-0005-0000-0000-000016000000}"/>
    <cellStyle name="Millares 5 2 3 10" xfId="10770" xr:uid="{00000000-0005-0000-0000-000016000000}"/>
    <cellStyle name="Millares 5 2 3 11" xfId="11250" xr:uid="{00000000-0005-0000-0000-000016000000}"/>
    <cellStyle name="Millares 5 2 3 12" xfId="12391" xr:uid="{4F0D6F22-5B8B-4EDE-A10B-3B78E9054033}"/>
    <cellStyle name="Millares 5 2 3 2" xfId="1514" xr:uid="{00000000-0005-0000-0000-000016000000}"/>
    <cellStyle name="Millares 5 2 3 2 2" xfId="3438" xr:uid="{00000000-0005-0000-0000-000016000000}"/>
    <cellStyle name="Millares 5 2 3 2 3" xfId="5390" xr:uid="{00000000-0005-0000-0000-000016000000}"/>
    <cellStyle name="Millares 5 2 3 2 4" xfId="7320" xr:uid="{00000000-0005-0000-0000-000016000000}"/>
    <cellStyle name="Millares 5 2 3 2 5" xfId="9330" xr:uid="{00000000-0005-0000-0000-000016000000}"/>
    <cellStyle name="Millares 5 2 3 3" xfId="1994" xr:uid="{00000000-0005-0000-0000-000016000000}"/>
    <cellStyle name="Millares 5 2 3 3 2" xfId="3918" xr:uid="{00000000-0005-0000-0000-000016000000}"/>
    <cellStyle name="Millares 5 2 3 3 3" xfId="5870" xr:uid="{00000000-0005-0000-0000-000016000000}"/>
    <cellStyle name="Millares 5 2 3 3 4" xfId="7800" xr:uid="{00000000-0005-0000-0000-000016000000}"/>
    <cellStyle name="Millares 5 2 3 3 5" xfId="9808" xr:uid="{00000000-0005-0000-0000-000016000000}"/>
    <cellStyle name="Millares 5 2 3 4" xfId="2476" xr:uid="{00000000-0005-0000-0000-000016000000}"/>
    <cellStyle name="Millares 5 2 3 4 2" xfId="4397" xr:uid="{00000000-0005-0000-0000-000016000000}"/>
    <cellStyle name="Millares 5 2 3 4 3" xfId="6353" xr:uid="{00000000-0005-0000-0000-000016000000}"/>
    <cellStyle name="Millares 5 2 3 4 4" xfId="8279" xr:uid="{00000000-0005-0000-0000-000016000000}"/>
    <cellStyle name="Millares 5 2 3 4 5" xfId="10285" xr:uid="{00000000-0005-0000-0000-000016000000}"/>
    <cellStyle name="Millares 5 2 3 5" xfId="1034" xr:uid="{00000000-0005-0000-0000-000016000000}"/>
    <cellStyle name="Millares 5 2 3 6" xfId="2958" xr:uid="{00000000-0005-0000-0000-000016000000}"/>
    <cellStyle name="Millares 5 2 3 7" xfId="4896" xr:uid="{00000000-0005-0000-0000-000016000000}"/>
    <cellStyle name="Millares 5 2 3 8" xfId="6837" xr:uid="{00000000-0005-0000-0000-000016000000}"/>
    <cellStyle name="Millares 5 2 3 9" xfId="8862" xr:uid="{00000000-0005-0000-0000-000016000000}"/>
    <cellStyle name="Millares 5 2 4" xfId="612" xr:uid="{00000000-0005-0000-0000-00002A000000}"/>
    <cellStyle name="Millares 5 2 5" xfId="763" xr:uid="{9781A9F2-CDC2-48C0-9797-EB630CB8C0F8}"/>
    <cellStyle name="Millares 5 2 5 10" xfId="10999" xr:uid="{9781A9F2-CDC2-48C0-9797-EB630CB8C0F8}"/>
    <cellStyle name="Millares 5 2 5 11" xfId="11479" xr:uid="{9781A9F2-CDC2-48C0-9797-EB630CB8C0F8}"/>
    <cellStyle name="Millares 5 2 5 12" xfId="12623" xr:uid="{0891D8F6-F56C-4B3F-BAA9-47F3B8A3B1E3}"/>
    <cellStyle name="Millares 5 2 5 2" xfId="1743" xr:uid="{9781A9F2-CDC2-48C0-9797-EB630CB8C0F8}"/>
    <cellStyle name="Millares 5 2 5 2 2" xfId="3667" xr:uid="{9781A9F2-CDC2-48C0-9797-EB630CB8C0F8}"/>
    <cellStyle name="Millares 5 2 5 2 3" xfId="5619" xr:uid="{9781A9F2-CDC2-48C0-9797-EB630CB8C0F8}"/>
    <cellStyle name="Millares 5 2 5 2 4" xfId="7549" xr:uid="{9781A9F2-CDC2-48C0-9797-EB630CB8C0F8}"/>
    <cellStyle name="Millares 5 2 5 2 5" xfId="9557" xr:uid="{9781A9F2-CDC2-48C0-9797-EB630CB8C0F8}"/>
    <cellStyle name="Millares 5 2 5 3" xfId="2223" xr:uid="{9781A9F2-CDC2-48C0-9797-EB630CB8C0F8}"/>
    <cellStyle name="Millares 5 2 5 3 2" xfId="4147" xr:uid="{9781A9F2-CDC2-48C0-9797-EB630CB8C0F8}"/>
    <cellStyle name="Millares 5 2 5 3 3" xfId="6099" xr:uid="{9781A9F2-CDC2-48C0-9797-EB630CB8C0F8}"/>
    <cellStyle name="Millares 5 2 5 3 4" xfId="8029" xr:uid="{9781A9F2-CDC2-48C0-9797-EB630CB8C0F8}"/>
    <cellStyle name="Millares 5 2 5 3 5" xfId="10035" xr:uid="{9781A9F2-CDC2-48C0-9797-EB630CB8C0F8}"/>
    <cellStyle name="Millares 5 2 5 4" xfId="2706" xr:uid="{9781A9F2-CDC2-48C0-9797-EB630CB8C0F8}"/>
    <cellStyle name="Millares 5 2 5 4 2" xfId="4627" xr:uid="{9781A9F2-CDC2-48C0-9797-EB630CB8C0F8}"/>
    <cellStyle name="Millares 5 2 5 4 3" xfId="6583" xr:uid="{9781A9F2-CDC2-48C0-9797-EB630CB8C0F8}"/>
    <cellStyle name="Millares 5 2 5 4 4" xfId="8509" xr:uid="{9781A9F2-CDC2-48C0-9797-EB630CB8C0F8}"/>
    <cellStyle name="Millares 5 2 5 4 5" xfId="10514" xr:uid="{9781A9F2-CDC2-48C0-9797-EB630CB8C0F8}"/>
    <cellStyle name="Millares 5 2 5 5" xfId="1264" xr:uid="{9781A9F2-CDC2-48C0-9797-EB630CB8C0F8}"/>
    <cellStyle name="Millares 5 2 5 6" xfId="3188" xr:uid="{9781A9F2-CDC2-48C0-9797-EB630CB8C0F8}"/>
    <cellStyle name="Millares 5 2 5 7" xfId="5139" xr:uid="{9781A9F2-CDC2-48C0-9797-EB630CB8C0F8}"/>
    <cellStyle name="Millares 5 2 5 8" xfId="7070" xr:uid="{9781A9F2-CDC2-48C0-9797-EB630CB8C0F8}"/>
    <cellStyle name="Millares 5 2 5 9" xfId="9082" xr:uid="{9781A9F2-CDC2-48C0-9797-EB630CB8C0F8}"/>
    <cellStyle name="Millares 5 2 6" xfId="1336" xr:uid="{00000000-0005-0000-0000-000016000000}"/>
    <cellStyle name="Millares 5 2 6 2" xfId="3260" xr:uid="{00000000-0005-0000-0000-000016000000}"/>
    <cellStyle name="Millares 5 2 6 3" xfId="5212" xr:uid="{00000000-0005-0000-0000-000016000000}"/>
    <cellStyle name="Millares 5 2 6 4" xfId="7142" xr:uid="{00000000-0005-0000-0000-000016000000}"/>
    <cellStyle name="Millares 5 2 6 5" xfId="9152" xr:uid="{00000000-0005-0000-0000-000016000000}"/>
    <cellStyle name="Millares 5 2 6 6" xfId="11617" xr:uid="{F86C96DD-E5D7-4E12-B9DA-46004A67CF7F}"/>
    <cellStyle name="Millares 5 2 7" xfId="1816" xr:uid="{00000000-0005-0000-0000-000016000000}"/>
    <cellStyle name="Millares 5 2 7 2" xfId="3740" xr:uid="{00000000-0005-0000-0000-000016000000}"/>
    <cellStyle name="Millares 5 2 7 3" xfId="5692" xr:uid="{00000000-0005-0000-0000-000016000000}"/>
    <cellStyle name="Millares 5 2 7 4" xfId="7622" xr:uid="{00000000-0005-0000-0000-000016000000}"/>
    <cellStyle name="Millares 5 2 7 5" xfId="9630" xr:uid="{00000000-0005-0000-0000-000016000000}"/>
    <cellStyle name="Millares 5 2 7 6" xfId="12748" xr:uid="{7B863B3C-2C80-486C-BA82-850C699674AE}"/>
    <cellStyle name="Millares 5 2 8" xfId="2298" xr:uid="{00000000-0005-0000-0000-000016000000}"/>
    <cellStyle name="Millares 5 2 8 2" xfId="4219" xr:uid="{00000000-0005-0000-0000-000016000000}"/>
    <cellStyle name="Millares 5 2 8 3" xfId="6175" xr:uid="{00000000-0005-0000-0000-000016000000}"/>
    <cellStyle name="Millares 5 2 8 4" xfId="8101" xr:uid="{00000000-0005-0000-0000-000016000000}"/>
    <cellStyle name="Millares 5 2 8 5" xfId="10107" xr:uid="{00000000-0005-0000-0000-000016000000}"/>
    <cellStyle name="Millares 5 2 9" xfId="856" xr:uid="{00000000-0005-0000-0000-000016000000}"/>
    <cellStyle name="Millares 5 20" xfId="11045" xr:uid="{00000000-0005-0000-0000-000016000000}"/>
    <cellStyle name="Millares 5 21" xfId="12186" xr:uid="{BE044008-5AAD-4781-9945-ED22A177A4DD}"/>
    <cellStyle name="Millares 5 3" xfId="124" xr:uid="{00000000-0005-0000-0000-000016000000}"/>
    <cellStyle name="Millares 5 3 10" xfId="8717" xr:uid="{00000000-0005-0000-0000-000016000000}"/>
    <cellStyle name="Millares 5 3 11" xfId="10616" xr:uid="{00000000-0005-0000-0000-000016000000}"/>
    <cellStyle name="Millares 5 3 12" xfId="11096" xr:uid="{00000000-0005-0000-0000-000016000000}"/>
    <cellStyle name="Millares 5 3 13" xfId="12237" xr:uid="{A83644B3-F49F-42D2-B7FC-A9F850BF15AA}"/>
    <cellStyle name="Millares 5 3 2" xfId="342" xr:uid="{00000000-0005-0000-0000-000016000000}"/>
    <cellStyle name="Millares 5 3 2 10" xfId="10794" xr:uid="{00000000-0005-0000-0000-000016000000}"/>
    <cellStyle name="Millares 5 3 2 11" xfId="11274" xr:uid="{00000000-0005-0000-0000-000016000000}"/>
    <cellStyle name="Millares 5 3 2 12" xfId="12415" xr:uid="{0828BDF7-A1F2-4675-B409-2F71C31ED049}"/>
    <cellStyle name="Millares 5 3 2 2" xfId="1538" xr:uid="{00000000-0005-0000-0000-000016000000}"/>
    <cellStyle name="Millares 5 3 2 2 2" xfId="3462" xr:uid="{00000000-0005-0000-0000-000016000000}"/>
    <cellStyle name="Millares 5 3 2 2 3" xfId="5414" xr:uid="{00000000-0005-0000-0000-000016000000}"/>
    <cellStyle name="Millares 5 3 2 2 4" xfId="7344" xr:uid="{00000000-0005-0000-0000-000016000000}"/>
    <cellStyle name="Millares 5 3 2 2 5" xfId="9354" xr:uid="{00000000-0005-0000-0000-000016000000}"/>
    <cellStyle name="Millares 5 3 2 3" xfId="2018" xr:uid="{00000000-0005-0000-0000-000016000000}"/>
    <cellStyle name="Millares 5 3 2 3 2" xfId="3942" xr:uid="{00000000-0005-0000-0000-000016000000}"/>
    <cellStyle name="Millares 5 3 2 3 3" xfId="5894" xr:uid="{00000000-0005-0000-0000-000016000000}"/>
    <cellStyle name="Millares 5 3 2 3 4" xfId="7824" xr:uid="{00000000-0005-0000-0000-000016000000}"/>
    <cellStyle name="Millares 5 3 2 3 5" xfId="9832" xr:uid="{00000000-0005-0000-0000-000016000000}"/>
    <cellStyle name="Millares 5 3 2 4" xfId="2500" xr:uid="{00000000-0005-0000-0000-000016000000}"/>
    <cellStyle name="Millares 5 3 2 4 2" xfId="4421" xr:uid="{00000000-0005-0000-0000-000016000000}"/>
    <cellStyle name="Millares 5 3 2 4 3" xfId="6377" xr:uid="{00000000-0005-0000-0000-000016000000}"/>
    <cellStyle name="Millares 5 3 2 4 4" xfId="8303" xr:uid="{00000000-0005-0000-0000-000016000000}"/>
    <cellStyle name="Millares 5 3 2 4 5" xfId="10309" xr:uid="{00000000-0005-0000-0000-000016000000}"/>
    <cellStyle name="Millares 5 3 2 5" xfId="1058" xr:uid="{00000000-0005-0000-0000-000016000000}"/>
    <cellStyle name="Millares 5 3 2 6" xfId="2982" xr:uid="{00000000-0005-0000-0000-000016000000}"/>
    <cellStyle name="Millares 5 3 2 7" xfId="4920" xr:uid="{00000000-0005-0000-0000-000016000000}"/>
    <cellStyle name="Millares 5 3 2 8" xfId="6861" xr:uid="{00000000-0005-0000-0000-000016000000}"/>
    <cellStyle name="Millares 5 3 2 9" xfId="8885" xr:uid="{00000000-0005-0000-0000-000016000000}"/>
    <cellStyle name="Millares 5 3 3" xfId="1360" xr:uid="{00000000-0005-0000-0000-000016000000}"/>
    <cellStyle name="Millares 5 3 3 2" xfId="3284" xr:uid="{00000000-0005-0000-0000-000016000000}"/>
    <cellStyle name="Millares 5 3 3 3" xfId="5236" xr:uid="{00000000-0005-0000-0000-000016000000}"/>
    <cellStyle name="Millares 5 3 3 4" xfId="7166" xr:uid="{00000000-0005-0000-0000-000016000000}"/>
    <cellStyle name="Millares 5 3 3 5" xfId="9176" xr:uid="{00000000-0005-0000-0000-000016000000}"/>
    <cellStyle name="Millares 5 3 3 6" xfId="12029" xr:uid="{00000000-0005-0000-0000-000062010000}"/>
    <cellStyle name="Millares 5 3 4" xfId="1840" xr:uid="{00000000-0005-0000-0000-000016000000}"/>
    <cellStyle name="Millares 5 3 4 2" xfId="3764" xr:uid="{00000000-0005-0000-0000-000016000000}"/>
    <cellStyle name="Millares 5 3 4 3" xfId="5716" xr:uid="{00000000-0005-0000-0000-000016000000}"/>
    <cellStyle name="Millares 5 3 4 4" xfId="7646" xr:uid="{00000000-0005-0000-0000-000016000000}"/>
    <cellStyle name="Millares 5 3 4 5" xfId="9654" xr:uid="{00000000-0005-0000-0000-000016000000}"/>
    <cellStyle name="Millares 5 3 5" xfId="2322" xr:uid="{00000000-0005-0000-0000-000016000000}"/>
    <cellStyle name="Millares 5 3 5 2" xfId="4243" xr:uid="{00000000-0005-0000-0000-000016000000}"/>
    <cellStyle name="Millares 5 3 5 3" xfId="6199" xr:uid="{00000000-0005-0000-0000-000016000000}"/>
    <cellStyle name="Millares 5 3 5 4" xfId="8125" xr:uid="{00000000-0005-0000-0000-000016000000}"/>
    <cellStyle name="Millares 5 3 5 5" xfId="10131" xr:uid="{00000000-0005-0000-0000-000016000000}"/>
    <cellStyle name="Millares 5 3 6" xfId="880" xr:uid="{00000000-0005-0000-0000-000016000000}"/>
    <cellStyle name="Millares 5 3 7" xfId="2804" xr:uid="{00000000-0005-0000-0000-000016000000}"/>
    <cellStyle name="Millares 5 3 8" xfId="4737" xr:uid="{00000000-0005-0000-0000-000016000000}"/>
    <cellStyle name="Millares 5 3 9" xfId="6683" xr:uid="{00000000-0005-0000-0000-000016000000}"/>
    <cellStyle name="Millares 5 4" xfId="199" xr:uid="{36A4E28A-E546-43AF-8031-4C9D60BFA452}"/>
    <cellStyle name="Millares 5 4 10" xfId="8754" xr:uid="{36A4E28A-E546-43AF-8031-4C9D60BFA452}"/>
    <cellStyle name="Millares 5 4 11" xfId="10658" xr:uid="{36A4E28A-E546-43AF-8031-4C9D60BFA452}"/>
    <cellStyle name="Millares 5 4 12" xfId="11138" xr:uid="{36A4E28A-E546-43AF-8031-4C9D60BFA452}"/>
    <cellStyle name="Millares 5 4 13" xfId="12279" xr:uid="{878A80DF-1200-43A6-BC3E-AEF68E2CECFF}"/>
    <cellStyle name="Millares 5 4 2" xfId="384" xr:uid="{36A4E28A-E546-43AF-8031-4C9D60BFA452}"/>
    <cellStyle name="Millares 5 4 2 10" xfId="10836" xr:uid="{36A4E28A-E546-43AF-8031-4C9D60BFA452}"/>
    <cellStyle name="Millares 5 4 2 11" xfId="11316" xr:uid="{36A4E28A-E546-43AF-8031-4C9D60BFA452}"/>
    <cellStyle name="Millares 5 4 2 12" xfId="12457" xr:uid="{99FA4281-E956-471C-94F9-2D1072E598A8}"/>
    <cellStyle name="Millares 5 4 2 2" xfId="1580" xr:uid="{36A4E28A-E546-43AF-8031-4C9D60BFA452}"/>
    <cellStyle name="Millares 5 4 2 2 2" xfId="3504" xr:uid="{36A4E28A-E546-43AF-8031-4C9D60BFA452}"/>
    <cellStyle name="Millares 5 4 2 2 3" xfId="5456" xr:uid="{36A4E28A-E546-43AF-8031-4C9D60BFA452}"/>
    <cellStyle name="Millares 5 4 2 2 4" xfId="7386" xr:uid="{36A4E28A-E546-43AF-8031-4C9D60BFA452}"/>
    <cellStyle name="Millares 5 4 2 2 5" xfId="9396" xr:uid="{36A4E28A-E546-43AF-8031-4C9D60BFA452}"/>
    <cellStyle name="Millares 5 4 2 3" xfId="2060" xr:uid="{36A4E28A-E546-43AF-8031-4C9D60BFA452}"/>
    <cellStyle name="Millares 5 4 2 3 2" xfId="3984" xr:uid="{36A4E28A-E546-43AF-8031-4C9D60BFA452}"/>
    <cellStyle name="Millares 5 4 2 3 3" xfId="5936" xr:uid="{36A4E28A-E546-43AF-8031-4C9D60BFA452}"/>
    <cellStyle name="Millares 5 4 2 3 4" xfId="7866" xr:uid="{36A4E28A-E546-43AF-8031-4C9D60BFA452}"/>
    <cellStyle name="Millares 5 4 2 3 5" xfId="9874" xr:uid="{36A4E28A-E546-43AF-8031-4C9D60BFA452}"/>
    <cellStyle name="Millares 5 4 2 4" xfId="2542" xr:uid="{36A4E28A-E546-43AF-8031-4C9D60BFA452}"/>
    <cellStyle name="Millares 5 4 2 4 2" xfId="4463" xr:uid="{36A4E28A-E546-43AF-8031-4C9D60BFA452}"/>
    <cellStyle name="Millares 5 4 2 4 3" xfId="6419" xr:uid="{36A4E28A-E546-43AF-8031-4C9D60BFA452}"/>
    <cellStyle name="Millares 5 4 2 4 4" xfId="8345" xr:uid="{36A4E28A-E546-43AF-8031-4C9D60BFA452}"/>
    <cellStyle name="Millares 5 4 2 4 5" xfId="10351" xr:uid="{36A4E28A-E546-43AF-8031-4C9D60BFA452}"/>
    <cellStyle name="Millares 5 4 2 5" xfId="1100" xr:uid="{36A4E28A-E546-43AF-8031-4C9D60BFA452}"/>
    <cellStyle name="Millares 5 4 2 6" xfId="3024" xr:uid="{36A4E28A-E546-43AF-8031-4C9D60BFA452}"/>
    <cellStyle name="Millares 5 4 2 7" xfId="4962" xr:uid="{36A4E28A-E546-43AF-8031-4C9D60BFA452}"/>
    <cellStyle name="Millares 5 4 2 8" xfId="6903" xr:uid="{36A4E28A-E546-43AF-8031-4C9D60BFA452}"/>
    <cellStyle name="Millares 5 4 2 9" xfId="8923" xr:uid="{36A4E28A-E546-43AF-8031-4C9D60BFA452}"/>
    <cellStyle name="Millares 5 4 3" xfId="1402" xr:uid="{36A4E28A-E546-43AF-8031-4C9D60BFA452}"/>
    <cellStyle name="Millares 5 4 3 2" xfId="3326" xr:uid="{36A4E28A-E546-43AF-8031-4C9D60BFA452}"/>
    <cellStyle name="Millares 5 4 3 3" xfId="5278" xr:uid="{36A4E28A-E546-43AF-8031-4C9D60BFA452}"/>
    <cellStyle name="Millares 5 4 3 4" xfId="7208" xr:uid="{36A4E28A-E546-43AF-8031-4C9D60BFA452}"/>
    <cellStyle name="Millares 5 4 3 5" xfId="9218" xr:uid="{36A4E28A-E546-43AF-8031-4C9D60BFA452}"/>
    <cellStyle name="Millares 5 4 3 6" xfId="11793" xr:uid="{00000000-0005-0000-0000-000063010000}"/>
    <cellStyle name="Millares 5 4 4" xfId="1882" xr:uid="{36A4E28A-E546-43AF-8031-4C9D60BFA452}"/>
    <cellStyle name="Millares 5 4 4 2" xfId="3806" xr:uid="{36A4E28A-E546-43AF-8031-4C9D60BFA452}"/>
    <cellStyle name="Millares 5 4 4 3" xfId="5758" xr:uid="{36A4E28A-E546-43AF-8031-4C9D60BFA452}"/>
    <cellStyle name="Millares 5 4 4 4" xfId="7688" xr:uid="{36A4E28A-E546-43AF-8031-4C9D60BFA452}"/>
    <cellStyle name="Millares 5 4 4 5" xfId="9696" xr:uid="{36A4E28A-E546-43AF-8031-4C9D60BFA452}"/>
    <cellStyle name="Millares 5 4 5" xfId="2364" xr:uid="{36A4E28A-E546-43AF-8031-4C9D60BFA452}"/>
    <cellStyle name="Millares 5 4 5 2" xfId="4285" xr:uid="{36A4E28A-E546-43AF-8031-4C9D60BFA452}"/>
    <cellStyle name="Millares 5 4 5 3" xfId="6241" xr:uid="{36A4E28A-E546-43AF-8031-4C9D60BFA452}"/>
    <cellStyle name="Millares 5 4 5 4" xfId="8167" xr:uid="{36A4E28A-E546-43AF-8031-4C9D60BFA452}"/>
    <cellStyle name="Millares 5 4 5 5" xfId="10173" xr:uid="{36A4E28A-E546-43AF-8031-4C9D60BFA452}"/>
    <cellStyle name="Millares 5 4 6" xfId="922" xr:uid="{36A4E28A-E546-43AF-8031-4C9D60BFA452}"/>
    <cellStyle name="Millares 5 4 7" xfId="2846" xr:uid="{36A4E28A-E546-43AF-8031-4C9D60BFA452}"/>
    <cellStyle name="Millares 5 4 8" xfId="4784" xr:uid="{36A4E28A-E546-43AF-8031-4C9D60BFA452}"/>
    <cellStyle name="Millares 5 4 9" xfId="6725" xr:uid="{36A4E28A-E546-43AF-8031-4C9D60BFA452}"/>
    <cellStyle name="Millares 5 5" xfId="219" xr:uid="{00000000-0005-0000-0000-000016000000}"/>
    <cellStyle name="Millares 5 5 10" xfId="8773" xr:uid="{00000000-0005-0000-0000-000016000000}"/>
    <cellStyle name="Millares 5 5 11" xfId="10678" xr:uid="{00000000-0005-0000-0000-000016000000}"/>
    <cellStyle name="Millares 5 5 12" xfId="11158" xr:uid="{00000000-0005-0000-0000-000016000000}"/>
    <cellStyle name="Millares 5 5 13" xfId="12299" xr:uid="{6ACC5442-E58B-4E76-8BE5-6594B5548320}"/>
    <cellStyle name="Millares 5 5 2" xfId="404" xr:uid="{00000000-0005-0000-0000-000016000000}"/>
    <cellStyle name="Millares 5 5 2 10" xfId="10856" xr:uid="{00000000-0005-0000-0000-000016000000}"/>
    <cellStyle name="Millares 5 5 2 11" xfId="11336" xr:uid="{00000000-0005-0000-0000-000016000000}"/>
    <cellStyle name="Millares 5 5 2 12" xfId="12477" xr:uid="{66A024F7-7ECD-4707-912C-39C66BB5BD0F}"/>
    <cellStyle name="Millares 5 5 2 2" xfId="1600" xr:uid="{00000000-0005-0000-0000-000016000000}"/>
    <cellStyle name="Millares 5 5 2 2 2" xfId="3524" xr:uid="{00000000-0005-0000-0000-000016000000}"/>
    <cellStyle name="Millares 5 5 2 2 3" xfId="5476" xr:uid="{00000000-0005-0000-0000-000016000000}"/>
    <cellStyle name="Millares 5 5 2 2 4" xfId="7406" xr:uid="{00000000-0005-0000-0000-000016000000}"/>
    <cellStyle name="Millares 5 5 2 2 5" xfId="9416" xr:uid="{00000000-0005-0000-0000-000016000000}"/>
    <cellStyle name="Millares 5 5 2 3" xfId="2080" xr:uid="{00000000-0005-0000-0000-000016000000}"/>
    <cellStyle name="Millares 5 5 2 3 2" xfId="4004" xr:uid="{00000000-0005-0000-0000-000016000000}"/>
    <cellStyle name="Millares 5 5 2 3 3" xfId="5956" xr:uid="{00000000-0005-0000-0000-000016000000}"/>
    <cellStyle name="Millares 5 5 2 3 4" xfId="7886" xr:uid="{00000000-0005-0000-0000-000016000000}"/>
    <cellStyle name="Millares 5 5 2 3 5" xfId="9894" xr:uid="{00000000-0005-0000-0000-000016000000}"/>
    <cellStyle name="Millares 5 5 2 4" xfId="2562" xr:uid="{00000000-0005-0000-0000-000016000000}"/>
    <cellStyle name="Millares 5 5 2 4 2" xfId="4483" xr:uid="{00000000-0005-0000-0000-000016000000}"/>
    <cellStyle name="Millares 5 5 2 4 3" xfId="6439" xr:uid="{00000000-0005-0000-0000-000016000000}"/>
    <cellStyle name="Millares 5 5 2 4 4" xfId="8365" xr:uid="{00000000-0005-0000-0000-000016000000}"/>
    <cellStyle name="Millares 5 5 2 4 5" xfId="10371" xr:uid="{00000000-0005-0000-0000-000016000000}"/>
    <cellStyle name="Millares 5 5 2 5" xfId="1120" xr:uid="{00000000-0005-0000-0000-000016000000}"/>
    <cellStyle name="Millares 5 5 2 6" xfId="3044" xr:uid="{00000000-0005-0000-0000-000016000000}"/>
    <cellStyle name="Millares 5 5 2 7" xfId="4982" xr:uid="{00000000-0005-0000-0000-000016000000}"/>
    <cellStyle name="Millares 5 5 2 8" xfId="6923" xr:uid="{00000000-0005-0000-0000-000016000000}"/>
    <cellStyle name="Millares 5 5 2 9" xfId="8942" xr:uid="{00000000-0005-0000-0000-000016000000}"/>
    <cellStyle name="Millares 5 5 3" xfId="1422" xr:uid="{00000000-0005-0000-0000-000016000000}"/>
    <cellStyle name="Millares 5 5 3 2" xfId="3346" xr:uid="{00000000-0005-0000-0000-000016000000}"/>
    <cellStyle name="Millares 5 5 3 3" xfId="5298" xr:uid="{00000000-0005-0000-0000-000016000000}"/>
    <cellStyle name="Millares 5 5 3 4" xfId="7228" xr:uid="{00000000-0005-0000-0000-000016000000}"/>
    <cellStyle name="Millares 5 5 3 5" xfId="9238" xr:uid="{00000000-0005-0000-0000-000016000000}"/>
    <cellStyle name="Millares 5 5 4" xfId="1902" xr:uid="{00000000-0005-0000-0000-000016000000}"/>
    <cellStyle name="Millares 5 5 4 2" xfId="3826" xr:uid="{00000000-0005-0000-0000-000016000000}"/>
    <cellStyle name="Millares 5 5 4 3" xfId="5778" xr:uid="{00000000-0005-0000-0000-000016000000}"/>
    <cellStyle name="Millares 5 5 4 4" xfId="7708" xr:uid="{00000000-0005-0000-0000-000016000000}"/>
    <cellStyle name="Millares 5 5 4 5" xfId="9716" xr:uid="{00000000-0005-0000-0000-000016000000}"/>
    <cellStyle name="Millares 5 5 5" xfId="2384" xr:uid="{00000000-0005-0000-0000-000016000000}"/>
    <cellStyle name="Millares 5 5 5 2" xfId="4305" xr:uid="{00000000-0005-0000-0000-000016000000}"/>
    <cellStyle name="Millares 5 5 5 3" xfId="6261" xr:uid="{00000000-0005-0000-0000-000016000000}"/>
    <cellStyle name="Millares 5 5 5 4" xfId="8187" xr:uid="{00000000-0005-0000-0000-000016000000}"/>
    <cellStyle name="Millares 5 5 5 5" xfId="10193" xr:uid="{00000000-0005-0000-0000-000016000000}"/>
    <cellStyle name="Millares 5 5 6" xfId="942" xr:uid="{00000000-0005-0000-0000-000016000000}"/>
    <cellStyle name="Millares 5 5 7" xfId="2866" xr:uid="{00000000-0005-0000-0000-000016000000}"/>
    <cellStyle name="Millares 5 5 8" xfId="4804" xr:uid="{00000000-0005-0000-0000-000016000000}"/>
    <cellStyle name="Millares 5 5 9" xfId="6745" xr:uid="{00000000-0005-0000-0000-000016000000}"/>
    <cellStyle name="Millares 5 6" xfId="248" xr:uid="{00000000-0005-0000-0000-000016000000}"/>
    <cellStyle name="Millares 5 6 10" xfId="8801" xr:uid="{00000000-0005-0000-0000-000016000000}"/>
    <cellStyle name="Millares 5 6 11" xfId="10707" xr:uid="{00000000-0005-0000-0000-000016000000}"/>
    <cellStyle name="Millares 5 6 12" xfId="11187" xr:uid="{00000000-0005-0000-0000-000016000000}"/>
    <cellStyle name="Millares 5 6 13" xfId="12328" xr:uid="{C8F0CD2A-96CB-40BF-B8DD-F05E1B5FA47B}"/>
    <cellStyle name="Millares 5 6 2" xfId="433" xr:uid="{00000000-0005-0000-0000-000016000000}"/>
    <cellStyle name="Millares 5 6 2 10" xfId="10885" xr:uid="{00000000-0005-0000-0000-000016000000}"/>
    <cellStyle name="Millares 5 6 2 11" xfId="11365" xr:uid="{00000000-0005-0000-0000-000016000000}"/>
    <cellStyle name="Millares 5 6 2 12" xfId="12506" xr:uid="{BF8B0ADC-6B77-4835-A239-407AC398DC2D}"/>
    <cellStyle name="Millares 5 6 2 2" xfId="1629" xr:uid="{00000000-0005-0000-0000-000016000000}"/>
    <cellStyle name="Millares 5 6 2 2 2" xfId="3553" xr:uid="{00000000-0005-0000-0000-000016000000}"/>
    <cellStyle name="Millares 5 6 2 2 3" xfId="5505" xr:uid="{00000000-0005-0000-0000-000016000000}"/>
    <cellStyle name="Millares 5 6 2 2 4" xfId="7435" xr:uid="{00000000-0005-0000-0000-000016000000}"/>
    <cellStyle name="Millares 5 6 2 2 5" xfId="9445" xr:uid="{00000000-0005-0000-0000-000016000000}"/>
    <cellStyle name="Millares 5 6 2 3" xfId="2109" xr:uid="{00000000-0005-0000-0000-000016000000}"/>
    <cellStyle name="Millares 5 6 2 3 2" xfId="4033" xr:uid="{00000000-0005-0000-0000-000016000000}"/>
    <cellStyle name="Millares 5 6 2 3 3" xfId="5985" xr:uid="{00000000-0005-0000-0000-000016000000}"/>
    <cellStyle name="Millares 5 6 2 3 4" xfId="7915" xr:uid="{00000000-0005-0000-0000-000016000000}"/>
    <cellStyle name="Millares 5 6 2 3 5" xfId="9923" xr:uid="{00000000-0005-0000-0000-000016000000}"/>
    <cellStyle name="Millares 5 6 2 4" xfId="2591" xr:uid="{00000000-0005-0000-0000-000016000000}"/>
    <cellStyle name="Millares 5 6 2 4 2" xfId="4512" xr:uid="{00000000-0005-0000-0000-000016000000}"/>
    <cellStyle name="Millares 5 6 2 4 3" xfId="6468" xr:uid="{00000000-0005-0000-0000-000016000000}"/>
    <cellStyle name="Millares 5 6 2 4 4" xfId="8394" xr:uid="{00000000-0005-0000-0000-000016000000}"/>
    <cellStyle name="Millares 5 6 2 4 5" xfId="10400" xr:uid="{00000000-0005-0000-0000-000016000000}"/>
    <cellStyle name="Millares 5 6 2 5" xfId="1149" xr:uid="{00000000-0005-0000-0000-000016000000}"/>
    <cellStyle name="Millares 5 6 2 6" xfId="3073" xr:uid="{00000000-0005-0000-0000-000016000000}"/>
    <cellStyle name="Millares 5 6 2 7" xfId="5011" xr:uid="{00000000-0005-0000-0000-000016000000}"/>
    <cellStyle name="Millares 5 6 2 8" xfId="6952" xr:uid="{00000000-0005-0000-0000-000016000000}"/>
    <cellStyle name="Millares 5 6 2 9" xfId="8971" xr:uid="{00000000-0005-0000-0000-000016000000}"/>
    <cellStyle name="Millares 5 6 3" xfId="1451" xr:uid="{00000000-0005-0000-0000-000016000000}"/>
    <cellStyle name="Millares 5 6 3 2" xfId="3375" xr:uid="{00000000-0005-0000-0000-000016000000}"/>
    <cellStyle name="Millares 5 6 3 3" xfId="5327" xr:uid="{00000000-0005-0000-0000-000016000000}"/>
    <cellStyle name="Millares 5 6 3 4" xfId="7257" xr:uid="{00000000-0005-0000-0000-000016000000}"/>
    <cellStyle name="Millares 5 6 3 5" xfId="9267" xr:uid="{00000000-0005-0000-0000-000016000000}"/>
    <cellStyle name="Millares 5 6 4" xfId="1931" xr:uid="{00000000-0005-0000-0000-000016000000}"/>
    <cellStyle name="Millares 5 6 4 2" xfId="3855" xr:uid="{00000000-0005-0000-0000-000016000000}"/>
    <cellStyle name="Millares 5 6 4 3" xfId="5807" xr:uid="{00000000-0005-0000-0000-000016000000}"/>
    <cellStyle name="Millares 5 6 4 4" xfId="7737" xr:uid="{00000000-0005-0000-0000-000016000000}"/>
    <cellStyle name="Millares 5 6 4 5" xfId="9745" xr:uid="{00000000-0005-0000-0000-000016000000}"/>
    <cellStyle name="Millares 5 6 5" xfId="2413" xr:uid="{00000000-0005-0000-0000-000016000000}"/>
    <cellStyle name="Millares 5 6 5 2" xfId="4334" xr:uid="{00000000-0005-0000-0000-000016000000}"/>
    <cellStyle name="Millares 5 6 5 3" xfId="6290" xr:uid="{00000000-0005-0000-0000-000016000000}"/>
    <cellStyle name="Millares 5 6 5 4" xfId="8216" xr:uid="{00000000-0005-0000-0000-000016000000}"/>
    <cellStyle name="Millares 5 6 5 5" xfId="10222" xr:uid="{00000000-0005-0000-0000-000016000000}"/>
    <cellStyle name="Millares 5 6 6" xfId="971" xr:uid="{00000000-0005-0000-0000-000016000000}"/>
    <cellStyle name="Millares 5 6 7" xfId="2895" xr:uid="{00000000-0005-0000-0000-000016000000}"/>
    <cellStyle name="Millares 5 6 8" xfId="4833" xr:uid="{00000000-0005-0000-0000-000016000000}"/>
    <cellStyle name="Millares 5 6 9" xfId="6774" xr:uid="{00000000-0005-0000-0000-000016000000}"/>
    <cellStyle name="Millares 5 7" xfId="291" xr:uid="{00000000-0005-0000-0000-000016000000}"/>
    <cellStyle name="Millares 5 7 10" xfId="10743" xr:uid="{00000000-0005-0000-0000-000016000000}"/>
    <cellStyle name="Millares 5 7 11" xfId="11223" xr:uid="{00000000-0005-0000-0000-000016000000}"/>
    <cellStyle name="Millares 5 7 12" xfId="12364" xr:uid="{539AB7FD-6C60-404D-88AE-212AFD02F8BF}"/>
    <cellStyle name="Millares 5 7 2" xfId="1487" xr:uid="{00000000-0005-0000-0000-000016000000}"/>
    <cellStyle name="Millares 5 7 2 2" xfId="3411" xr:uid="{00000000-0005-0000-0000-000016000000}"/>
    <cellStyle name="Millares 5 7 2 3" xfId="5363" xr:uid="{00000000-0005-0000-0000-000016000000}"/>
    <cellStyle name="Millares 5 7 2 4" xfId="7293" xr:uid="{00000000-0005-0000-0000-000016000000}"/>
    <cellStyle name="Millares 5 7 2 5" xfId="9303" xr:uid="{00000000-0005-0000-0000-000016000000}"/>
    <cellStyle name="Millares 5 7 3" xfId="1967" xr:uid="{00000000-0005-0000-0000-000016000000}"/>
    <cellStyle name="Millares 5 7 3 2" xfId="3891" xr:uid="{00000000-0005-0000-0000-000016000000}"/>
    <cellStyle name="Millares 5 7 3 3" xfId="5843" xr:uid="{00000000-0005-0000-0000-000016000000}"/>
    <cellStyle name="Millares 5 7 3 4" xfId="7773" xr:uid="{00000000-0005-0000-0000-000016000000}"/>
    <cellStyle name="Millares 5 7 3 5" xfId="9781" xr:uid="{00000000-0005-0000-0000-000016000000}"/>
    <cellStyle name="Millares 5 7 4" xfId="2449" xr:uid="{00000000-0005-0000-0000-000016000000}"/>
    <cellStyle name="Millares 5 7 4 2" xfId="4370" xr:uid="{00000000-0005-0000-0000-000016000000}"/>
    <cellStyle name="Millares 5 7 4 3" xfId="6326" xr:uid="{00000000-0005-0000-0000-000016000000}"/>
    <cellStyle name="Millares 5 7 4 4" xfId="8252" xr:uid="{00000000-0005-0000-0000-000016000000}"/>
    <cellStyle name="Millares 5 7 4 5" xfId="10258" xr:uid="{00000000-0005-0000-0000-000016000000}"/>
    <cellStyle name="Millares 5 7 5" xfId="1007" xr:uid="{00000000-0005-0000-0000-000016000000}"/>
    <cellStyle name="Millares 5 7 6" xfId="2931" xr:uid="{00000000-0005-0000-0000-000016000000}"/>
    <cellStyle name="Millares 5 7 7" xfId="4869" xr:uid="{00000000-0005-0000-0000-000016000000}"/>
    <cellStyle name="Millares 5 7 8" xfId="6810" xr:uid="{00000000-0005-0000-0000-000016000000}"/>
    <cellStyle name="Millares 5 7 9" xfId="8837" xr:uid="{00000000-0005-0000-0000-000016000000}"/>
    <cellStyle name="Millares 5 8" xfId="583" xr:uid="{00000000-0005-0000-0000-000029000000}"/>
    <cellStyle name="Millares 5 8 10" xfId="10920" xr:uid="{00000000-0005-0000-0000-000029000000}"/>
    <cellStyle name="Millares 5 8 11" xfId="11400" xr:uid="{00000000-0005-0000-0000-000029000000}"/>
    <cellStyle name="Millares 5 8 12" xfId="12543" xr:uid="{1E67A5F2-F915-4F56-B65C-85535C20B8D1}"/>
    <cellStyle name="Millares 5 8 2" xfId="1664" xr:uid="{00000000-0005-0000-0000-000029000000}"/>
    <cellStyle name="Millares 5 8 2 2" xfId="3588" xr:uid="{00000000-0005-0000-0000-000029000000}"/>
    <cellStyle name="Millares 5 8 2 3" xfId="5540" xr:uid="{00000000-0005-0000-0000-000029000000}"/>
    <cellStyle name="Millares 5 8 2 4" xfId="7470" xr:uid="{00000000-0005-0000-0000-000029000000}"/>
    <cellStyle name="Millares 5 8 2 5" xfId="9480" xr:uid="{00000000-0005-0000-0000-000029000000}"/>
    <cellStyle name="Millares 5 8 3" xfId="2144" xr:uid="{00000000-0005-0000-0000-000029000000}"/>
    <cellStyle name="Millares 5 8 3 2" xfId="4068" xr:uid="{00000000-0005-0000-0000-000029000000}"/>
    <cellStyle name="Millares 5 8 3 3" xfId="6020" xr:uid="{00000000-0005-0000-0000-000029000000}"/>
    <cellStyle name="Millares 5 8 3 4" xfId="7950" xr:uid="{00000000-0005-0000-0000-000029000000}"/>
    <cellStyle name="Millares 5 8 3 5" xfId="9958" xr:uid="{00000000-0005-0000-0000-000029000000}"/>
    <cellStyle name="Millares 5 8 4" xfId="2627" xr:uid="{00000000-0005-0000-0000-000029000000}"/>
    <cellStyle name="Millares 5 8 4 2" xfId="4548" xr:uid="{00000000-0005-0000-0000-000029000000}"/>
    <cellStyle name="Millares 5 8 4 3" xfId="6504" xr:uid="{00000000-0005-0000-0000-000029000000}"/>
    <cellStyle name="Millares 5 8 4 4" xfId="8430" xr:uid="{00000000-0005-0000-0000-000029000000}"/>
    <cellStyle name="Millares 5 8 4 5" xfId="10436" xr:uid="{00000000-0005-0000-0000-000029000000}"/>
    <cellStyle name="Millares 5 8 5" xfId="1185" xr:uid="{00000000-0005-0000-0000-000029000000}"/>
    <cellStyle name="Millares 5 8 6" xfId="3109" xr:uid="{00000000-0005-0000-0000-000029000000}"/>
    <cellStyle name="Millares 5 8 7" xfId="5052" xr:uid="{00000000-0005-0000-0000-000029000000}"/>
    <cellStyle name="Millares 5 8 8" xfId="6990" xr:uid="{00000000-0005-0000-0000-000029000000}"/>
    <cellStyle name="Millares 5 8 9" xfId="9007" xr:uid="{00000000-0005-0000-0000-000029000000}"/>
    <cellStyle name="Millares 5 9" xfId="677" xr:uid="{00000000-0005-0000-0000-000040000000}"/>
    <cellStyle name="Millares 5 9 10" xfId="10957" xr:uid="{00000000-0005-0000-0000-000040000000}"/>
    <cellStyle name="Millares 5 9 11" xfId="11437" xr:uid="{00000000-0005-0000-0000-000040000000}"/>
    <cellStyle name="Millares 5 9 12" xfId="12581" xr:uid="{4C3695EB-096E-4B8F-8074-951BE4623214}"/>
    <cellStyle name="Millares 5 9 2" xfId="1701" xr:uid="{00000000-0005-0000-0000-000040000000}"/>
    <cellStyle name="Millares 5 9 2 2" xfId="3625" xr:uid="{00000000-0005-0000-0000-000040000000}"/>
    <cellStyle name="Millares 5 9 2 3" xfId="5577" xr:uid="{00000000-0005-0000-0000-000040000000}"/>
    <cellStyle name="Millares 5 9 2 4" xfId="7507" xr:uid="{00000000-0005-0000-0000-000040000000}"/>
    <cellStyle name="Millares 5 9 2 5" xfId="9516" xr:uid="{00000000-0005-0000-0000-000040000000}"/>
    <cellStyle name="Millares 5 9 3" xfId="2181" xr:uid="{00000000-0005-0000-0000-000040000000}"/>
    <cellStyle name="Millares 5 9 3 2" xfId="4105" xr:uid="{00000000-0005-0000-0000-000040000000}"/>
    <cellStyle name="Millares 5 9 3 3" xfId="6057" xr:uid="{00000000-0005-0000-0000-000040000000}"/>
    <cellStyle name="Millares 5 9 3 4" xfId="7987" xr:uid="{00000000-0005-0000-0000-000040000000}"/>
    <cellStyle name="Millares 5 9 3 5" xfId="9994" xr:uid="{00000000-0005-0000-0000-000040000000}"/>
    <cellStyle name="Millares 5 9 4" xfId="2664" xr:uid="{00000000-0005-0000-0000-000040000000}"/>
    <cellStyle name="Millares 5 9 4 2" xfId="4585" xr:uid="{00000000-0005-0000-0000-000040000000}"/>
    <cellStyle name="Millares 5 9 4 3" xfId="6541" xr:uid="{00000000-0005-0000-0000-000040000000}"/>
    <cellStyle name="Millares 5 9 4 4" xfId="8467" xr:uid="{00000000-0005-0000-0000-000040000000}"/>
    <cellStyle name="Millares 5 9 4 5" xfId="10472" xr:uid="{00000000-0005-0000-0000-000040000000}"/>
    <cellStyle name="Millares 5 9 5" xfId="1222" xr:uid="{00000000-0005-0000-0000-000040000000}"/>
    <cellStyle name="Millares 5 9 6" xfId="3146" xr:uid="{00000000-0005-0000-0000-000040000000}"/>
    <cellStyle name="Millares 5 9 7" xfId="5092" xr:uid="{00000000-0005-0000-0000-000040000000}"/>
    <cellStyle name="Millares 5 9 8" xfId="7028" xr:uid="{00000000-0005-0000-0000-000040000000}"/>
    <cellStyle name="Millares 5 9 9" xfId="9042" xr:uid="{00000000-0005-0000-0000-000040000000}"/>
    <cellStyle name="Millares 50" xfId="658" xr:uid="{00000000-0005-0000-0000-0000A4020000}"/>
    <cellStyle name="Millares 50 10" xfId="10943" xr:uid="{00000000-0005-0000-0000-0000A4020000}"/>
    <cellStyle name="Millares 50 11" xfId="11423" xr:uid="{00000000-0005-0000-0000-0000A4020000}"/>
    <cellStyle name="Millares 50 12" xfId="12567" xr:uid="{EAFAD202-1CA9-4D00-8835-CF286C29DD93}"/>
    <cellStyle name="Millares 50 2" xfId="1687" xr:uid="{00000000-0005-0000-0000-0000A4020000}"/>
    <cellStyle name="Millares 50 2 2" xfId="3611" xr:uid="{00000000-0005-0000-0000-0000A4020000}"/>
    <cellStyle name="Millares 50 2 3" xfId="5563" xr:uid="{00000000-0005-0000-0000-0000A4020000}"/>
    <cellStyle name="Millares 50 2 4" xfId="7493" xr:uid="{00000000-0005-0000-0000-0000A4020000}"/>
    <cellStyle name="Millares 50 2 5" xfId="9503" xr:uid="{00000000-0005-0000-0000-0000A4020000}"/>
    <cellStyle name="Millares 50 3" xfId="2167" xr:uid="{00000000-0005-0000-0000-0000A4020000}"/>
    <cellStyle name="Millares 50 3 2" xfId="4091" xr:uid="{00000000-0005-0000-0000-0000A4020000}"/>
    <cellStyle name="Millares 50 3 3" xfId="6043" xr:uid="{00000000-0005-0000-0000-0000A4020000}"/>
    <cellStyle name="Millares 50 3 4" xfId="7973" xr:uid="{00000000-0005-0000-0000-0000A4020000}"/>
    <cellStyle name="Millares 50 3 5" xfId="9981" xr:uid="{00000000-0005-0000-0000-0000A4020000}"/>
    <cellStyle name="Millares 50 4" xfId="2650" xr:uid="{00000000-0005-0000-0000-0000A4020000}"/>
    <cellStyle name="Millares 50 4 2" xfId="4571" xr:uid="{00000000-0005-0000-0000-0000A4020000}"/>
    <cellStyle name="Millares 50 4 3" xfId="6527" xr:uid="{00000000-0005-0000-0000-0000A4020000}"/>
    <cellStyle name="Millares 50 4 4" xfId="8453" xr:uid="{00000000-0005-0000-0000-0000A4020000}"/>
    <cellStyle name="Millares 50 4 5" xfId="10459" xr:uid="{00000000-0005-0000-0000-0000A4020000}"/>
    <cellStyle name="Millares 50 5" xfId="1208" xr:uid="{00000000-0005-0000-0000-0000A4020000}"/>
    <cellStyle name="Millares 50 6" xfId="3132" xr:uid="{00000000-0005-0000-0000-0000A4020000}"/>
    <cellStyle name="Millares 50 7" xfId="5076" xr:uid="{00000000-0005-0000-0000-0000A4020000}"/>
    <cellStyle name="Millares 50 8" xfId="7014" xr:uid="{00000000-0005-0000-0000-0000A4020000}"/>
    <cellStyle name="Millares 50 9" xfId="9030" xr:uid="{00000000-0005-0000-0000-0000A4020000}"/>
    <cellStyle name="Millares 51" xfId="735" xr:uid="{00000000-0005-0000-0000-000000030000}"/>
    <cellStyle name="Millares 51 10" xfId="10984" xr:uid="{00000000-0005-0000-0000-000000030000}"/>
    <cellStyle name="Millares 51 11" xfId="11464" xr:uid="{00000000-0005-0000-0000-000000030000}"/>
    <cellStyle name="Millares 51 12" xfId="12608" xr:uid="{7ADB177A-78F1-4289-8315-5AAF7722F146}"/>
    <cellStyle name="Millares 51 2" xfId="1728" xr:uid="{00000000-0005-0000-0000-000000030000}"/>
    <cellStyle name="Millares 51 2 2" xfId="3652" xr:uid="{00000000-0005-0000-0000-000000030000}"/>
    <cellStyle name="Millares 51 2 3" xfId="5604" xr:uid="{00000000-0005-0000-0000-000000030000}"/>
    <cellStyle name="Millares 51 2 4" xfId="7534" xr:uid="{00000000-0005-0000-0000-000000030000}"/>
    <cellStyle name="Millares 51 2 5" xfId="9542" xr:uid="{00000000-0005-0000-0000-000000030000}"/>
    <cellStyle name="Millares 51 3" xfId="2208" xr:uid="{00000000-0005-0000-0000-000000030000}"/>
    <cellStyle name="Millares 51 3 2" xfId="4132" xr:uid="{00000000-0005-0000-0000-000000030000}"/>
    <cellStyle name="Millares 51 3 3" xfId="6084" xr:uid="{00000000-0005-0000-0000-000000030000}"/>
    <cellStyle name="Millares 51 3 4" xfId="8014" xr:uid="{00000000-0005-0000-0000-000000030000}"/>
    <cellStyle name="Millares 51 3 5" xfId="10020" xr:uid="{00000000-0005-0000-0000-000000030000}"/>
    <cellStyle name="Millares 51 4" xfId="2691" xr:uid="{00000000-0005-0000-0000-000000030000}"/>
    <cellStyle name="Millares 51 4 2" xfId="4612" xr:uid="{00000000-0005-0000-0000-000000030000}"/>
    <cellStyle name="Millares 51 4 3" xfId="6568" xr:uid="{00000000-0005-0000-0000-000000030000}"/>
    <cellStyle name="Millares 51 4 4" xfId="8494" xr:uid="{00000000-0005-0000-0000-000000030000}"/>
    <cellStyle name="Millares 51 4 5" xfId="10499" xr:uid="{00000000-0005-0000-0000-000000030000}"/>
    <cellStyle name="Millares 51 5" xfId="1249" xr:uid="{00000000-0005-0000-0000-000000030000}"/>
    <cellStyle name="Millares 51 6" xfId="3173" xr:uid="{00000000-0005-0000-0000-000000030000}"/>
    <cellStyle name="Millares 51 7" xfId="5122" xr:uid="{00000000-0005-0000-0000-000000030000}"/>
    <cellStyle name="Millares 51 8" xfId="7055" xr:uid="{00000000-0005-0000-0000-000000030000}"/>
    <cellStyle name="Millares 51 9" xfId="9067" xr:uid="{00000000-0005-0000-0000-000000030000}"/>
    <cellStyle name="Millares 52" xfId="748" xr:uid="{00000000-0005-0000-0000-000004030000}"/>
    <cellStyle name="Millares 52 10" xfId="10991" xr:uid="{00000000-0005-0000-0000-000004030000}"/>
    <cellStyle name="Millares 52 11" xfId="11471" xr:uid="{00000000-0005-0000-0000-000004030000}"/>
    <cellStyle name="Millares 52 12" xfId="12615" xr:uid="{A481F15B-88A4-4AC0-8751-947648470560}"/>
    <cellStyle name="Millares 52 2" xfId="1735" xr:uid="{00000000-0005-0000-0000-000004030000}"/>
    <cellStyle name="Millares 52 2 2" xfId="3659" xr:uid="{00000000-0005-0000-0000-000004030000}"/>
    <cellStyle name="Millares 52 2 3" xfId="5611" xr:uid="{00000000-0005-0000-0000-000004030000}"/>
    <cellStyle name="Millares 52 2 4" xfId="7541" xr:uid="{00000000-0005-0000-0000-000004030000}"/>
    <cellStyle name="Millares 52 2 5" xfId="9549" xr:uid="{00000000-0005-0000-0000-000004030000}"/>
    <cellStyle name="Millares 52 3" xfId="2215" xr:uid="{00000000-0005-0000-0000-000004030000}"/>
    <cellStyle name="Millares 52 3 2" xfId="4139" xr:uid="{00000000-0005-0000-0000-000004030000}"/>
    <cellStyle name="Millares 52 3 3" xfId="6091" xr:uid="{00000000-0005-0000-0000-000004030000}"/>
    <cellStyle name="Millares 52 3 4" xfId="8021" xr:uid="{00000000-0005-0000-0000-000004030000}"/>
    <cellStyle name="Millares 52 3 5" xfId="10027" xr:uid="{00000000-0005-0000-0000-000004030000}"/>
    <cellStyle name="Millares 52 4" xfId="2698" xr:uid="{00000000-0005-0000-0000-000004030000}"/>
    <cellStyle name="Millares 52 4 2" xfId="4619" xr:uid="{00000000-0005-0000-0000-000004030000}"/>
    <cellStyle name="Millares 52 4 3" xfId="6575" xr:uid="{00000000-0005-0000-0000-000004030000}"/>
    <cellStyle name="Millares 52 4 4" xfId="8501" xr:uid="{00000000-0005-0000-0000-000004030000}"/>
    <cellStyle name="Millares 52 4 5" xfId="10506" xr:uid="{00000000-0005-0000-0000-000004030000}"/>
    <cellStyle name="Millares 52 5" xfId="1256" xr:uid="{00000000-0005-0000-0000-000004030000}"/>
    <cellStyle name="Millares 52 6" xfId="3180" xr:uid="{00000000-0005-0000-0000-000004030000}"/>
    <cellStyle name="Millares 52 7" xfId="5129" xr:uid="{00000000-0005-0000-0000-000004030000}"/>
    <cellStyle name="Millares 52 8" xfId="7062" xr:uid="{00000000-0005-0000-0000-000004030000}"/>
    <cellStyle name="Millares 52 9" xfId="9074" xr:uid="{00000000-0005-0000-0000-000004030000}"/>
    <cellStyle name="Millares 53" xfId="736" xr:uid="{00000000-0005-0000-0000-00000D030000}"/>
    <cellStyle name="Millares 54" xfId="800" xr:uid="{00000000-0005-0000-0000-00002B030000}"/>
    <cellStyle name="Millares 55" xfId="804" xr:uid="{00000000-0005-0000-0000-00002E030000}"/>
    <cellStyle name="Millares 55 2" xfId="2250" xr:uid="{00000000-0005-0000-0000-00002E030000}"/>
    <cellStyle name="Millares 55 3" xfId="1291" xr:uid="{00000000-0005-0000-0000-00003E030000}"/>
    <cellStyle name="Millares 55 4" xfId="3215" xr:uid="{00000000-0005-0000-0000-00003E030000}"/>
    <cellStyle name="Millares 55 5" xfId="5167" xr:uid="{00000000-0005-0000-0000-00003E030000}"/>
    <cellStyle name="Millares 55 6" xfId="7097" xr:uid="{00000000-0005-0000-0000-00003E030000}"/>
    <cellStyle name="Millares 55 7" xfId="9107" xr:uid="{00000000-0005-0000-0000-00003E030000}"/>
    <cellStyle name="Millares 56" xfId="806" xr:uid="{00000000-0005-0000-0000-000031030000}"/>
    <cellStyle name="Millares 56 2" xfId="2252" xr:uid="{00000000-0005-0000-0000-000031030000}"/>
    <cellStyle name="Millares 56 3" xfId="1770" xr:uid="{00000000-0005-0000-0000-00000D050000}"/>
    <cellStyle name="Millares 56 4" xfId="3694" xr:uid="{00000000-0005-0000-0000-00000D050000}"/>
    <cellStyle name="Millares 56 5" xfId="5646" xr:uid="{00000000-0005-0000-0000-00000D050000}"/>
    <cellStyle name="Millares 56 6" xfId="7576" xr:uid="{00000000-0005-0000-0000-00000D050000}"/>
    <cellStyle name="Millares 56 7" xfId="9584" xr:uid="{00000000-0005-0000-0000-00000D050000}"/>
    <cellStyle name="Millares 57" xfId="808" xr:uid="{00000000-0005-0000-0000-000033030000}"/>
    <cellStyle name="Millares 58" xfId="810" xr:uid="{00000000-0005-0000-0000-000035030000}"/>
    <cellStyle name="Millares 59" xfId="1771" xr:uid="{00000000-0005-0000-0000-00001E050000}"/>
    <cellStyle name="Millares 59 2" xfId="3695" xr:uid="{00000000-0005-0000-0000-00001E050000}"/>
    <cellStyle name="Millares 59 3" xfId="5647" xr:uid="{00000000-0005-0000-0000-00001E050000}"/>
    <cellStyle name="Millares 59 4" xfId="7577" xr:uid="{00000000-0005-0000-0000-00001E050000}"/>
    <cellStyle name="Millares 59 5" xfId="9585" xr:uid="{00000000-0005-0000-0000-00001E050000}"/>
    <cellStyle name="Millares 59 6" xfId="11558" xr:uid="{00000000-0005-0000-0000-000073030000}"/>
    <cellStyle name="Millares 6" xfId="6" xr:uid="{00000000-0005-0000-0000-000017000000}"/>
    <cellStyle name="Millares 6 10" xfId="1774" xr:uid="{00000000-0005-0000-0000-000017000000}"/>
    <cellStyle name="Millares 6 10 2" xfId="3698" xr:uid="{00000000-0005-0000-0000-000017000000}"/>
    <cellStyle name="Millares 6 10 3" xfId="5650" xr:uid="{00000000-0005-0000-0000-000017000000}"/>
    <cellStyle name="Millares 6 10 4" xfId="7580" xr:uid="{00000000-0005-0000-0000-000017000000}"/>
    <cellStyle name="Millares 6 10 5" xfId="9588" xr:uid="{00000000-0005-0000-0000-000017000000}"/>
    <cellStyle name="Millares 6 10 6" xfId="11726" xr:uid="{00000000-0005-0000-0000-000064010000}"/>
    <cellStyle name="Millares 6 11" xfId="2256" xr:uid="{00000000-0005-0000-0000-000017000000}"/>
    <cellStyle name="Millares 6 11 2" xfId="4177" xr:uid="{00000000-0005-0000-0000-000017000000}"/>
    <cellStyle name="Millares 6 11 3" xfId="6133" xr:uid="{00000000-0005-0000-0000-000017000000}"/>
    <cellStyle name="Millares 6 11 4" xfId="8059" xr:uid="{00000000-0005-0000-0000-000017000000}"/>
    <cellStyle name="Millares 6 11 5" xfId="10065" xr:uid="{00000000-0005-0000-0000-000017000000}"/>
    <cellStyle name="Millares 6 11 6" xfId="12705" xr:uid="{E58A56DD-21F4-4735-ABFF-974D464B5493}"/>
    <cellStyle name="Millares 6 12" xfId="814" xr:uid="{00000000-0005-0000-0000-000017000000}"/>
    <cellStyle name="Millares 6 13" xfId="2738" xr:uid="{00000000-0005-0000-0000-000017000000}"/>
    <cellStyle name="Millares 6 14" xfId="4666" xr:uid="{00000000-0005-0000-0000-000017000000}"/>
    <cellStyle name="Millares 6 15" xfId="6616" xr:uid="{00000000-0005-0000-0000-000017000000}"/>
    <cellStyle name="Millares 6 16" xfId="8599" xr:uid="{76283D5B-D5B1-4694-9FCA-B0C8A7AFF3A9}"/>
    <cellStyle name="Millares 6 17" xfId="8569" xr:uid="{00000000-0005-0000-0000-000017000000}"/>
    <cellStyle name="Millares 6 18" xfId="10550" xr:uid="{00000000-0005-0000-0000-000017000000}"/>
    <cellStyle name="Millares 6 19" xfId="11030" xr:uid="{00000000-0005-0000-0000-000017000000}"/>
    <cellStyle name="Millares 6 2" xfId="37" xr:uid="{00000000-0005-0000-0000-000018000000}"/>
    <cellStyle name="Millares 6 2 10" xfId="1790" xr:uid="{00000000-0005-0000-0000-000018000000}"/>
    <cellStyle name="Millares 6 2 10 2" xfId="3714" xr:uid="{00000000-0005-0000-0000-000018000000}"/>
    <cellStyle name="Millares 6 2 10 3" xfId="5666" xr:uid="{00000000-0005-0000-0000-000018000000}"/>
    <cellStyle name="Millares 6 2 10 4" xfId="7596" xr:uid="{00000000-0005-0000-0000-000018000000}"/>
    <cellStyle name="Millares 6 2 10 5" xfId="9604" xr:uid="{00000000-0005-0000-0000-000018000000}"/>
    <cellStyle name="Millares 6 2 10 6" xfId="11826" xr:uid="{00000000-0005-0000-0000-000065010000}"/>
    <cellStyle name="Millares 6 2 11" xfId="2272" xr:uid="{00000000-0005-0000-0000-000018000000}"/>
    <cellStyle name="Millares 6 2 11 2" xfId="4193" xr:uid="{00000000-0005-0000-0000-000018000000}"/>
    <cellStyle name="Millares 6 2 11 3" xfId="6149" xr:uid="{00000000-0005-0000-0000-000018000000}"/>
    <cellStyle name="Millares 6 2 11 4" xfId="8075" xr:uid="{00000000-0005-0000-0000-000018000000}"/>
    <cellStyle name="Millares 6 2 11 5" xfId="10081" xr:uid="{00000000-0005-0000-0000-000018000000}"/>
    <cellStyle name="Millares 6 2 11 6" xfId="12747" xr:uid="{45782830-FFB6-4C53-990B-4DA6A81399DD}"/>
    <cellStyle name="Millares 6 2 12" xfId="830" xr:uid="{00000000-0005-0000-0000-000018000000}"/>
    <cellStyle name="Millares 6 2 13" xfId="2754" xr:uid="{00000000-0005-0000-0000-000018000000}"/>
    <cellStyle name="Millares 6 2 14" xfId="4683" xr:uid="{00000000-0005-0000-0000-000018000000}"/>
    <cellStyle name="Millares 6 2 15" xfId="6632" xr:uid="{00000000-0005-0000-0000-000018000000}"/>
    <cellStyle name="Millares 6 2 16" xfId="8642" xr:uid="{7B3B55E1-F501-4A62-A7D4-A475830DF48E}"/>
    <cellStyle name="Millares 6 2 17" xfId="8575" xr:uid="{00000000-0005-0000-0000-000018000000}"/>
    <cellStyle name="Millares 6 2 18" xfId="10566" xr:uid="{00000000-0005-0000-0000-000018000000}"/>
    <cellStyle name="Millares 6 2 19" xfId="11046" xr:uid="{00000000-0005-0000-0000-000018000000}"/>
    <cellStyle name="Millares 6 2 2" xfId="95" xr:uid="{00000000-0005-0000-0000-000018000000}"/>
    <cellStyle name="Millares 6 2 2 10" xfId="6660" xr:uid="{00000000-0005-0000-0000-000018000000}"/>
    <cellStyle name="Millares 6 2 2 11" xfId="8695" xr:uid="{00000000-0005-0000-0000-000018000000}"/>
    <cellStyle name="Millares 6 2 2 12" xfId="10593" xr:uid="{00000000-0005-0000-0000-000018000000}"/>
    <cellStyle name="Millares 6 2 2 13" xfId="11073" xr:uid="{00000000-0005-0000-0000-000018000000}"/>
    <cellStyle name="Millares 6 2 2 14" xfId="12214" xr:uid="{0E3019FD-2A69-42D5-A087-BEC7AEB7D2BF}"/>
    <cellStyle name="Millares 6 2 2 2" xfId="153" xr:uid="{00000000-0005-0000-0000-000018000000}"/>
    <cellStyle name="Millares 6 2 2 2 10" xfId="8742" xr:uid="{00000000-0005-0000-0000-000018000000}"/>
    <cellStyle name="Millares 6 2 2 2 11" xfId="10645" xr:uid="{00000000-0005-0000-0000-000018000000}"/>
    <cellStyle name="Millares 6 2 2 2 12" xfId="11125" xr:uid="{00000000-0005-0000-0000-000018000000}"/>
    <cellStyle name="Millares 6 2 2 2 13" xfId="12266" xr:uid="{8C27BEFC-D29F-4B00-8608-522EA238859F}"/>
    <cellStyle name="Millares 6 2 2 2 2" xfId="371" xr:uid="{00000000-0005-0000-0000-000018000000}"/>
    <cellStyle name="Millares 6 2 2 2 2 10" xfId="10823" xr:uid="{00000000-0005-0000-0000-000018000000}"/>
    <cellStyle name="Millares 6 2 2 2 2 11" xfId="11303" xr:uid="{00000000-0005-0000-0000-000018000000}"/>
    <cellStyle name="Millares 6 2 2 2 2 12" xfId="12444" xr:uid="{A17A378C-4F1D-4CAA-AAFE-03610B2CB2B7}"/>
    <cellStyle name="Millares 6 2 2 2 2 2" xfId="1567" xr:uid="{00000000-0005-0000-0000-000018000000}"/>
    <cellStyle name="Millares 6 2 2 2 2 2 2" xfId="3491" xr:uid="{00000000-0005-0000-0000-000018000000}"/>
    <cellStyle name="Millares 6 2 2 2 2 2 3" xfId="5443" xr:uid="{00000000-0005-0000-0000-000018000000}"/>
    <cellStyle name="Millares 6 2 2 2 2 2 4" xfId="7373" xr:uid="{00000000-0005-0000-0000-000018000000}"/>
    <cellStyle name="Millares 6 2 2 2 2 2 5" xfId="9383" xr:uid="{00000000-0005-0000-0000-000018000000}"/>
    <cellStyle name="Millares 6 2 2 2 2 3" xfId="2047" xr:uid="{00000000-0005-0000-0000-000018000000}"/>
    <cellStyle name="Millares 6 2 2 2 2 3 2" xfId="3971" xr:uid="{00000000-0005-0000-0000-000018000000}"/>
    <cellStyle name="Millares 6 2 2 2 2 3 3" xfId="5923" xr:uid="{00000000-0005-0000-0000-000018000000}"/>
    <cellStyle name="Millares 6 2 2 2 2 3 4" xfId="7853" xr:uid="{00000000-0005-0000-0000-000018000000}"/>
    <cellStyle name="Millares 6 2 2 2 2 3 5" xfId="9861" xr:uid="{00000000-0005-0000-0000-000018000000}"/>
    <cellStyle name="Millares 6 2 2 2 2 4" xfId="2529" xr:uid="{00000000-0005-0000-0000-000018000000}"/>
    <cellStyle name="Millares 6 2 2 2 2 4 2" xfId="4450" xr:uid="{00000000-0005-0000-0000-000018000000}"/>
    <cellStyle name="Millares 6 2 2 2 2 4 3" xfId="6406" xr:uid="{00000000-0005-0000-0000-000018000000}"/>
    <cellStyle name="Millares 6 2 2 2 2 4 4" xfId="8332" xr:uid="{00000000-0005-0000-0000-000018000000}"/>
    <cellStyle name="Millares 6 2 2 2 2 4 5" xfId="10338" xr:uid="{00000000-0005-0000-0000-000018000000}"/>
    <cellStyle name="Millares 6 2 2 2 2 5" xfId="1087" xr:uid="{00000000-0005-0000-0000-000018000000}"/>
    <cellStyle name="Millares 6 2 2 2 2 6" xfId="3011" xr:uid="{00000000-0005-0000-0000-000018000000}"/>
    <cellStyle name="Millares 6 2 2 2 2 7" xfId="4949" xr:uid="{00000000-0005-0000-0000-000018000000}"/>
    <cellStyle name="Millares 6 2 2 2 2 8" xfId="6890" xr:uid="{00000000-0005-0000-0000-000018000000}"/>
    <cellStyle name="Millares 6 2 2 2 2 9" xfId="8911" xr:uid="{00000000-0005-0000-0000-000018000000}"/>
    <cellStyle name="Millares 6 2 2 2 3" xfId="1389" xr:uid="{00000000-0005-0000-0000-000018000000}"/>
    <cellStyle name="Millares 6 2 2 2 3 2" xfId="3313" xr:uid="{00000000-0005-0000-0000-000018000000}"/>
    <cellStyle name="Millares 6 2 2 2 3 3" xfId="5265" xr:uid="{00000000-0005-0000-0000-000018000000}"/>
    <cellStyle name="Millares 6 2 2 2 3 4" xfId="7195" xr:uid="{00000000-0005-0000-0000-000018000000}"/>
    <cellStyle name="Millares 6 2 2 2 3 5" xfId="9205" xr:uid="{00000000-0005-0000-0000-000018000000}"/>
    <cellStyle name="Millares 6 2 2 2 4" xfId="1869" xr:uid="{00000000-0005-0000-0000-000018000000}"/>
    <cellStyle name="Millares 6 2 2 2 4 2" xfId="3793" xr:uid="{00000000-0005-0000-0000-000018000000}"/>
    <cellStyle name="Millares 6 2 2 2 4 3" xfId="5745" xr:uid="{00000000-0005-0000-0000-000018000000}"/>
    <cellStyle name="Millares 6 2 2 2 4 4" xfId="7675" xr:uid="{00000000-0005-0000-0000-000018000000}"/>
    <cellStyle name="Millares 6 2 2 2 4 5" xfId="9683" xr:uid="{00000000-0005-0000-0000-000018000000}"/>
    <cellStyle name="Millares 6 2 2 2 5" xfId="2351" xr:uid="{00000000-0005-0000-0000-000018000000}"/>
    <cellStyle name="Millares 6 2 2 2 5 2" xfId="4272" xr:uid="{00000000-0005-0000-0000-000018000000}"/>
    <cellStyle name="Millares 6 2 2 2 5 3" xfId="6228" xr:uid="{00000000-0005-0000-0000-000018000000}"/>
    <cellStyle name="Millares 6 2 2 2 5 4" xfId="8154" xr:uid="{00000000-0005-0000-0000-000018000000}"/>
    <cellStyle name="Millares 6 2 2 2 5 5" xfId="10160" xr:uid="{00000000-0005-0000-0000-000018000000}"/>
    <cellStyle name="Millares 6 2 2 2 6" xfId="909" xr:uid="{00000000-0005-0000-0000-000018000000}"/>
    <cellStyle name="Millares 6 2 2 2 7" xfId="2833" xr:uid="{00000000-0005-0000-0000-000018000000}"/>
    <cellStyle name="Millares 6 2 2 2 8" xfId="4766" xr:uid="{00000000-0005-0000-0000-000018000000}"/>
    <cellStyle name="Millares 6 2 2 2 9" xfId="6712" xr:uid="{00000000-0005-0000-0000-000018000000}"/>
    <cellStyle name="Millares 6 2 2 3" xfId="319" xr:uid="{00000000-0005-0000-0000-000018000000}"/>
    <cellStyle name="Millares 6 2 2 3 10" xfId="10771" xr:uid="{00000000-0005-0000-0000-000018000000}"/>
    <cellStyle name="Millares 6 2 2 3 11" xfId="11251" xr:uid="{00000000-0005-0000-0000-000018000000}"/>
    <cellStyle name="Millares 6 2 2 3 12" xfId="12392" xr:uid="{F9717492-F2DB-4FB8-91F4-9052ECE34AB9}"/>
    <cellStyle name="Millares 6 2 2 3 2" xfId="1515" xr:uid="{00000000-0005-0000-0000-000018000000}"/>
    <cellStyle name="Millares 6 2 2 3 2 2" xfId="3439" xr:uid="{00000000-0005-0000-0000-000018000000}"/>
    <cellStyle name="Millares 6 2 2 3 2 3" xfId="5391" xr:uid="{00000000-0005-0000-0000-000018000000}"/>
    <cellStyle name="Millares 6 2 2 3 2 4" xfId="7321" xr:uid="{00000000-0005-0000-0000-000018000000}"/>
    <cellStyle name="Millares 6 2 2 3 2 5" xfId="9331" xr:uid="{00000000-0005-0000-0000-000018000000}"/>
    <cellStyle name="Millares 6 2 2 3 3" xfId="1995" xr:uid="{00000000-0005-0000-0000-000018000000}"/>
    <cellStyle name="Millares 6 2 2 3 3 2" xfId="3919" xr:uid="{00000000-0005-0000-0000-000018000000}"/>
    <cellStyle name="Millares 6 2 2 3 3 3" xfId="5871" xr:uid="{00000000-0005-0000-0000-000018000000}"/>
    <cellStyle name="Millares 6 2 2 3 3 4" xfId="7801" xr:uid="{00000000-0005-0000-0000-000018000000}"/>
    <cellStyle name="Millares 6 2 2 3 3 5" xfId="9809" xr:uid="{00000000-0005-0000-0000-000018000000}"/>
    <cellStyle name="Millares 6 2 2 3 4" xfId="2477" xr:uid="{00000000-0005-0000-0000-000018000000}"/>
    <cellStyle name="Millares 6 2 2 3 4 2" xfId="4398" xr:uid="{00000000-0005-0000-0000-000018000000}"/>
    <cellStyle name="Millares 6 2 2 3 4 3" xfId="6354" xr:uid="{00000000-0005-0000-0000-000018000000}"/>
    <cellStyle name="Millares 6 2 2 3 4 4" xfId="8280" xr:uid="{00000000-0005-0000-0000-000018000000}"/>
    <cellStyle name="Millares 6 2 2 3 4 5" xfId="10286" xr:uid="{00000000-0005-0000-0000-000018000000}"/>
    <cellStyle name="Millares 6 2 2 3 5" xfId="1035" xr:uid="{00000000-0005-0000-0000-000018000000}"/>
    <cellStyle name="Millares 6 2 2 3 6" xfId="2959" xr:uid="{00000000-0005-0000-0000-000018000000}"/>
    <cellStyle name="Millares 6 2 2 3 7" xfId="4897" xr:uid="{00000000-0005-0000-0000-000018000000}"/>
    <cellStyle name="Millares 6 2 2 3 8" xfId="6838" xr:uid="{00000000-0005-0000-0000-000018000000}"/>
    <cellStyle name="Millares 6 2 2 3 9" xfId="8863" xr:uid="{00000000-0005-0000-0000-000018000000}"/>
    <cellStyle name="Millares 6 2 2 4" xfId="1337" xr:uid="{00000000-0005-0000-0000-000018000000}"/>
    <cellStyle name="Millares 6 2 2 4 2" xfId="3261" xr:uid="{00000000-0005-0000-0000-000018000000}"/>
    <cellStyle name="Millares 6 2 2 4 3" xfId="5213" xr:uid="{00000000-0005-0000-0000-000018000000}"/>
    <cellStyle name="Millares 6 2 2 4 4" xfId="7143" xr:uid="{00000000-0005-0000-0000-000018000000}"/>
    <cellStyle name="Millares 6 2 2 4 5" xfId="9153" xr:uid="{00000000-0005-0000-0000-000018000000}"/>
    <cellStyle name="Millares 6 2 2 4 6" xfId="12059" xr:uid="{00000000-0005-0000-0000-000066010000}"/>
    <cellStyle name="Millares 6 2 2 5" xfId="1817" xr:uid="{00000000-0005-0000-0000-000018000000}"/>
    <cellStyle name="Millares 6 2 2 5 2" xfId="3741" xr:uid="{00000000-0005-0000-0000-000018000000}"/>
    <cellStyle name="Millares 6 2 2 5 3" xfId="5693" xr:uid="{00000000-0005-0000-0000-000018000000}"/>
    <cellStyle name="Millares 6 2 2 5 4" xfId="7623" xr:uid="{00000000-0005-0000-0000-000018000000}"/>
    <cellStyle name="Millares 6 2 2 5 5" xfId="9631" xr:uid="{00000000-0005-0000-0000-000018000000}"/>
    <cellStyle name="Millares 6 2 2 6" xfId="2299" xr:uid="{00000000-0005-0000-0000-000018000000}"/>
    <cellStyle name="Millares 6 2 2 6 2" xfId="4220" xr:uid="{00000000-0005-0000-0000-000018000000}"/>
    <cellStyle name="Millares 6 2 2 6 3" xfId="6176" xr:uid="{00000000-0005-0000-0000-000018000000}"/>
    <cellStyle name="Millares 6 2 2 6 4" xfId="8102" xr:uid="{00000000-0005-0000-0000-000018000000}"/>
    <cellStyle name="Millares 6 2 2 6 5" xfId="10108" xr:uid="{00000000-0005-0000-0000-000018000000}"/>
    <cellStyle name="Millares 6 2 2 7" xfId="857" xr:uid="{00000000-0005-0000-0000-000018000000}"/>
    <cellStyle name="Millares 6 2 2 8" xfId="2781" xr:uid="{00000000-0005-0000-0000-000018000000}"/>
    <cellStyle name="Millares 6 2 2 9" xfId="4714" xr:uid="{00000000-0005-0000-0000-000018000000}"/>
    <cellStyle name="Millares 6 2 20" xfId="12187" xr:uid="{EBDEF509-DC52-4A81-9943-3C00706CD993}"/>
    <cellStyle name="Millares 6 2 3" xfId="125" xr:uid="{00000000-0005-0000-0000-000018000000}"/>
    <cellStyle name="Millares 6 2 3 10" xfId="8718" xr:uid="{00000000-0005-0000-0000-000018000000}"/>
    <cellStyle name="Millares 6 2 3 11" xfId="10617" xr:uid="{00000000-0005-0000-0000-000018000000}"/>
    <cellStyle name="Millares 6 2 3 12" xfId="11097" xr:uid="{00000000-0005-0000-0000-000018000000}"/>
    <cellStyle name="Millares 6 2 3 13" xfId="12238" xr:uid="{72F24BF9-766A-4D70-9166-09ADFAAA172A}"/>
    <cellStyle name="Millares 6 2 3 2" xfId="343" xr:uid="{00000000-0005-0000-0000-000018000000}"/>
    <cellStyle name="Millares 6 2 3 2 10" xfId="10795" xr:uid="{00000000-0005-0000-0000-000018000000}"/>
    <cellStyle name="Millares 6 2 3 2 11" xfId="11275" xr:uid="{00000000-0005-0000-0000-000018000000}"/>
    <cellStyle name="Millares 6 2 3 2 12" xfId="12416" xr:uid="{447065BE-A3AA-48D6-839F-C46A2F6C652C}"/>
    <cellStyle name="Millares 6 2 3 2 2" xfId="1539" xr:uid="{00000000-0005-0000-0000-000018000000}"/>
    <cellStyle name="Millares 6 2 3 2 2 2" xfId="3463" xr:uid="{00000000-0005-0000-0000-000018000000}"/>
    <cellStyle name="Millares 6 2 3 2 2 3" xfId="5415" xr:uid="{00000000-0005-0000-0000-000018000000}"/>
    <cellStyle name="Millares 6 2 3 2 2 4" xfId="7345" xr:uid="{00000000-0005-0000-0000-000018000000}"/>
    <cellStyle name="Millares 6 2 3 2 2 5" xfId="9355" xr:uid="{00000000-0005-0000-0000-000018000000}"/>
    <cellStyle name="Millares 6 2 3 2 3" xfId="2019" xr:uid="{00000000-0005-0000-0000-000018000000}"/>
    <cellStyle name="Millares 6 2 3 2 3 2" xfId="3943" xr:uid="{00000000-0005-0000-0000-000018000000}"/>
    <cellStyle name="Millares 6 2 3 2 3 3" xfId="5895" xr:uid="{00000000-0005-0000-0000-000018000000}"/>
    <cellStyle name="Millares 6 2 3 2 3 4" xfId="7825" xr:uid="{00000000-0005-0000-0000-000018000000}"/>
    <cellStyle name="Millares 6 2 3 2 3 5" xfId="9833" xr:uid="{00000000-0005-0000-0000-000018000000}"/>
    <cellStyle name="Millares 6 2 3 2 4" xfId="2501" xr:uid="{00000000-0005-0000-0000-000018000000}"/>
    <cellStyle name="Millares 6 2 3 2 4 2" xfId="4422" xr:uid="{00000000-0005-0000-0000-000018000000}"/>
    <cellStyle name="Millares 6 2 3 2 4 3" xfId="6378" xr:uid="{00000000-0005-0000-0000-000018000000}"/>
    <cellStyle name="Millares 6 2 3 2 4 4" xfId="8304" xr:uid="{00000000-0005-0000-0000-000018000000}"/>
    <cellStyle name="Millares 6 2 3 2 4 5" xfId="10310" xr:uid="{00000000-0005-0000-0000-000018000000}"/>
    <cellStyle name="Millares 6 2 3 2 5" xfId="1059" xr:uid="{00000000-0005-0000-0000-000018000000}"/>
    <cellStyle name="Millares 6 2 3 2 6" xfId="2983" xr:uid="{00000000-0005-0000-0000-000018000000}"/>
    <cellStyle name="Millares 6 2 3 2 7" xfId="4921" xr:uid="{00000000-0005-0000-0000-000018000000}"/>
    <cellStyle name="Millares 6 2 3 2 8" xfId="6862" xr:uid="{00000000-0005-0000-0000-000018000000}"/>
    <cellStyle name="Millares 6 2 3 2 9" xfId="8886" xr:uid="{00000000-0005-0000-0000-000018000000}"/>
    <cellStyle name="Millares 6 2 3 3" xfId="1361" xr:uid="{00000000-0005-0000-0000-000018000000}"/>
    <cellStyle name="Millares 6 2 3 3 2" xfId="3285" xr:uid="{00000000-0005-0000-0000-000018000000}"/>
    <cellStyle name="Millares 6 2 3 3 3" xfId="5237" xr:uid="{00000000-0005-0000-0000-000018000000}"/>
    <cellStyle name="Millares 6 2 3 3 4" xfId="7167" xr:uid="{00000000-0005-0000-0000-000018000000}"/>
    <cellStyle name="Millares 6 2 3 3 5" xfId="9177" xr:uid="{00000000-0005-0000-0000-000018000000}"/>
    <cellStyle name="Millares 6 2 3 4" xfId="1841" xr:uid="{00000000-0005-0000-0000-000018000000}"/>
    <cellStyle name="Millares 6 2 3 4 2" xfId="3765" xr:uid="{00000000-0005-0000-0000-000018000000}"/>
    <cellStyle name="Millares 6 2 3 4 3" xfId="5717" xr:uid="{00000000-0005-0000-0000-000018000000}"/>
    <cellStyle name="Millares 6 2 3 4 4" xfId="7647" xr:uid="{00000000-0005-0000-0000-000018000000}"/>
    <cellStyle name="Millares 6 2 3 4 5" xfId="9655" xr:uid="{00000000-0005-0000-0000-000018000000}"/>
    <cellStyle name="Millares 6 2 3 5" xfId="2323" xr:uid="{00000000-0005-0000-0000-000018000000}"/>
    <cellStyle name="Millares 6 2 3 5 2" xfId="4244" xr:uid="{00000000-0005-0000-0000-000018000000}"/>
    <cellStyle name="Millares 6 2 3 5 3" xfId="6200" xr:uid="{00000000-0005-0000-0000-000018000000}"/>
    <cellStyle name="Millares 6 2 3 5 4" xfId="8126" xr:uid="{00000000-0005-0000-0000-000018000000}"/>
    <cellStyle name="Millares 6 2 3 5 5" xfId="10132" xr:uid="{00000000-0005-0000-0000-000018000000}"/>
    <cellStyle name="Millares 6 2 3 6" xfId="881" xr:uid="{00000000-0005-0000-0000-000018000000}"/>
    <cellStyle name="Millares 6 2 3 7" xfId="2805" xr:uid="{00000000-0005-0000-0000-000018000000}"/>
    <cellStyle name="Millares 6 2 3 8" xfId="4738" xr:uid="{00000000-0005-0000-0000-000018000000}"/>
    <cellStyle name="Millares 6 2 3 9" xfId="6684" xr:uid="{00000000-0005-0000-0000-000018000000}"/>
    <cellStyle name="Millares 6 2 4" xfId="220" xr:uid="{00000000-0005-0000-0000-000018000000}"/>
    <cellStyle name="Millares 6 2 4 10" xfId="8774" xr:uid="{00000000-0005-0000-0000-000018000000}"/>
    <cellStyle name="Millares 6 2 4 11" xfId="10679" xr:uid="{00000000-0005-0000-0000-000018000000}"/>
    <cellStyle name="Millares 6 2 4 12" xfId="11159" xr:uid="{00000000-0005-0000-0000-000018000000}"/>
    <cellStyle name="Millares 6 2 4 13" xfId="12300" xr:uid="{9864FAE0-97F4-4BBF-9FA6-D511FC0B2CEC}"/>
    <cellStyle name="Millares 6 2 4 2" xfId="405" xr:uid="{00000000-0005-0000-0000-000018000000}"/>
    <cellStyle name="Millares 6 2 4 2 10" xfId="10857" xr:uid="{00000000-0005-0000-0000-000018000000}"/>
    <cellStyle name="Millares 6 2 4 2 11" xfId="11337" xr:uid="{00000000-0005-0000-0000-000018000000}"/>
    <cellStyle name="Millares 6 2 4 2 12" xfId="12478" xr:uid="{99E972DA-4A60-4305-8AAD-92B110C00C4B}"/>
    <cellStyle name="Millares 6 2 4 2 2" xfId="1601" xr:uid="{00000000-0005-0000-0000-000018000000}"/>
    <cellStyle name="Millares 6 2 4 2 2 2" xfId="3525" xr:uid="{00000000-0005-0000-0000-000018000000}"/>
    <cellStyle name="Millares 6 2 4 2 2 3" xfId="5477" xr:uid="{00000000-0005-0000-0000-000018000000}"/>
    <cellStyle name="Millares 6 2 4 2 2 4" xfId="7407" xr:uid="{00000000-0005-0000-0000-000018000000}"/>
    <cellStyle name="Millares 6 2 4 2 2 5" xfId="9417" xr:uid="{00000000-0005-0000-0000-000018000000}"/>
    <cellStyle name="Millares 6 2 4 2 3" xfId="2081" xr:uid="{00000000-0005-0000-0000-000018000000}"/>
    <cellStyle name="Millares 6 2 4 2 3 2" xfId="4005" xr:uid="{00000000-0005-0000-0000-000018000000}"/>
    <cellStyle name="Millares 6 2 4 2 3 3" xfId="5957" xr:uid="{00000000-0005-0000-0000-000018000000}"/>
    <cellStyle name="Millares 6 2 4 2 3 4" xfId="7887" xr:uid="{00000000-0005-0000-0000-000018000000}"/>
    <cellStyle name="Millares 6 2 4 2 3 5" xfId="9895" xr:uid="{00000000-0005-0000-0000-000018000000}"/>
    <cellStyle name="Millares 6 2 4 2 4" xfId="2563" xr:uid="{00000000-0005-0000-0000-000018000000}"/>
    <cellStyle name="Millares 6 2 4 2 4 2" xfId="4484" xr:uid="{00000000-0005-0000-0000-000018000000}"/>
    <cellStyle name="Millares 6 2 4 2 4 3" xfId="6440" xr:uid="{00000000-0005-0000-0000-000018000000}"/>
    <cellStyle name="Millares 6 2 4 2 4 4" xfId="8366" xr:uid="{00000000-0005-0000-0000-000018000000}"/>
    <cellStyle name="Millares 6 2 4 2 4 5" xfId="10372" xr:uid="{00000000-0005-0000-0000-000018000000}"/>
    <cellStyle name="Millares 6 2 4 2 5" xfId="1121" xr:uid="{00000000-0005-0000-0000-000018000000}"/>
    <cellStyle name="Millares 6 2 4 2 6" xfId="3045" xr:uid="{00000000-0005-0000-0000-000018000000}"/>
    <cellStyle name="Millares 6 2 4 2 7" xfId="4983" xr:uid="{00000000-0005-0000-0000-000018000000}"/>
    <cellStyle name="Millares 6 2 4 2 8" xfId="6924" xr:uid="{00000000-0005-0000-0000-000018000000}"/>
    <cellStyle name="Millares 6 2 4 2 9" xfId="8943" xr:uid="{00000000-0005-0000-0000-000018000000}"/>
    <cellStyle name="Millares 6 2 4 3" xfId="1423" xr:uid="{00000000-0005-0000-0000-000018000000}"/>
    <cellStyle name="Millares 6 2 4 3 2" xfId="3347" xr:uid="{00000000-0005-0000-0000-000018000000}"/>
    <cellStyle name="Millares 6 2 4 3 3" xfId="5299" xr:uid="{00000000-0005-0000-0000-000018000000}"/>
    <cellStyle name="Millares 6 2 4 3 4" xfId="7229" xr:uid="{00000000-0005-0000-0000-000018000000}"/>
    <cellStyle name="Millares 6 2 4 3 5" xfId="9239" xr:uid="{00000000-0005-0000-0000-000018000000}"/>
    <cellStyle name="Millares 6 2 4 4" xfId="1903" xr:uid="{00000000-0005-0000-0000-000018000000}"/>
    <cellStyle name="Millares 6 2 4 4 2" xfId="3827" xr:uid="{00000000-0005-0000-0000-000018000000}"/>
    <cellStyle name="Millares 6 2 4 4 3" xfId="5779" xr:uid="{00000000-0005-0000-0000-000018000000}"/>
    <cellStyle name="Millares 6 2 4 4 4" xfId="7709" xr:uid="{00000000-0005-0000-0000-000018000000}"/>
    <cellStyle name="Millares 6 2 4 4 5" xfId="9717" xr:uid="{00000000-0005-0000-0000-000018000000}"/>
    <cellStyle name="Millares 6 2 4 5" xfId="2385" xr:uid="{00000000-0005-0000-0000-000018000000}"/>
    <cellStyle name="Millares 6 2 4 5 2" xfId="4306" xr:uid="{00000000-0005-0000-0000-000018000000}"/>
    <cellStyle name="Millares 6 2 4 5 3" xfId="6262" xr:uid="{00000000-0005-0000-0000-000018000000}"/>
    <cellStyle name="Millares 6 2 4 5 4" xfId="8188" xr:uid="{00000000-0005-0000-0000-000018000000}"/>
    <cellStyle name="Millares 6 2 4 5 5" xfId="10194" xr:uid="{00000000-0005-0000-0000-000018000000}"/>
    <cellStyle name="Millares 6 2 4 6" xfId="943" xr:uid="{00000000-0005-0000-0000-000018000000}"/>
    <cellStyle name="Millares 6 2 4 7" xfId="2867" xr:uid="{00000000-0005-0000-0000-000018000000}"/>
    <cellStyle name="Millares 6 2 4 8" xfId="4805" xr:uid="{00000000-0005-0000-0000-000018000000}"/>
    <cellStyle name="Millares 6 2 4 9" xfId="6746" xr:uid="{00000000-0005-0000-0000-000018000000}"/>
    <cellStyle name="Millares 6 2 5" xfId="249" xr:uid="{00000000-0005-0000-0000-000018000000}"/>
    <cellStyle name="Millares 6 2 5 10" xfId="8802" xr:uid="{00000000-0005-0000-0000-000018000000}"/>
    <cellStyle name="Millares 6 2 5 11" xfId="10708" xr:uid="{00000000-0005-0000-0000-000018000000}"/>
    <cellStyle name="Millares 6 2 5 12" xfId="11188" xr:uid="{00000000-0005-0000-0000-000018000000}"/>
    <cellStyle name="Millares 6 2 5 13" xfId="12329" xr:uid="{2CF5E8EE-EAA9-43A9-829E-4C912E06BEFC}"/>
    <cellStyle name="Millares 6 2 5 2" xfId="434" xr:uid="{00000000-0005-0000-0000-000018000000}"/>
    <cellStyle name="Millares 6 2 5 2 10" xfId="10886" xr:uid="{00000000-0005-0000-0000-000018000000}"/>
    <cellStyle name="Millares 6 2 5 2 11" xfId="11366" xr:uid="{00000000-0005-0000-0000-000018000000}"/>
    <cellStyle name="Millares 6 2 5 2 12" xfId="12507" xr:uid="{62B240C2-3924-4876-835D-D1299246EBA0}"/>
    <cellStyle name="Millares 6 2 5 2 2" xfId="1630" xr:uid="{00000000-0005-0000-0000-000018000000}"/>
    <cellStyle name="Millares 6 2 5 2 2 2" xfId="3554" xr:uid="{00000000-0005-0000-0000-000018000000}"/>
    <cellStyle name="Millares 6 2 5 2 2 3" xfId="5506" xr:uid="{00000000-0005-0000-0000-000018000000}"/>
    <cellStyle name="Millares 6 2 5 2 2 4" xfId="7436" xr:uid="{00000000-0005-0000-0000-000018000000}"/>
    <cellStyle name="Millares 6 2 5 2 2 5" xfId="9446" xr:uid="{00000000-0005-0000-0000-000018000000}"/>
    <cellStyle name="Millares 6 2 5 2 3" xfId="2110" xr:uid="{00000000-0005-0000-0000-000018000000}"/>
    <cellStyle name="Millares 6 2 5 2 3 2" xfId="4034" xr:uid="{00000000-0005-0000-0000-000018000000}"/>
    <cellStyle name="Millares 6 2 5 2 3 3" xfId="5986" xr:uid="{00000000-0005-0000-0000-000018000000}"/>
    <cellStyle name="Millares 6 2 5 2 3 4" xfId="7916" xr:uid="{00000000-0005-0000-0000-000018000000}"/>
    <cellStyle name="Millares 6 2 5 2 3 5" xfId="9924" xr:uid="{00000000-0005-0000-0000-000018000000}"/>
    <cellStyle name="Millares 6 2 5 2 4" xfId="2592" xr:uid="{00000000-0005-0000-0000-000018000000}"/>
    <cellStyle name="Millares 6 2 5 2 4 2" xfId="4513" xr:uid="{00000000-0005-0000-0000-000018000000}"/>
    <cellStyle name="Millares 6 2 5 2 4 3" xfId="6469" xr:uid="{00000000-0005-0000-0000-000018000000}"/>
    <cellStyle name="Millares 6 2 5 2 4 4" xfId="8395" xr:uid="{00000000-0005-0000-0000-000018000000}"/>
    <cellStyle name="Millares 6 2 5 2 4 5" xfId="10401" xr:uid="{00000000-0005-0000-0000-000018000000}"/>
    <cellStyle name="Millares 6 2 5 2 5" xfId="1150" xr:uid="{00000000-0005-0000-0000-000018000000}"/>
    <cellStyle name="Millares 6 2 5 2 6" xfId="3074" xr:uid="{00000000-0005-0000-0000-000018000000}"/>
    <cellStyle name="Millares 6 2 5 2 7" xfId="5012" xr:uid="{00000000-0005-0000-0000-000018000000}"/>
    <cellStyle name="Millares 6 2 5 2 8" xfId="6953" xr:uid="{00000000-0005-0000-0000-000018000000}"/>
    <cellStyle name="Millares 6 2 5 2 9" xfId="8972" xr:uid="{00000000-0005-0000-0000-000018000000}"/>
    <cellStyle name="Millares 6 2 5 3" xfId="1452" xr:uid="{00000000-0005-0000-0000-000018000000}"/>
    <cellStyle name="Millares 6 2 5 3 2" xfId="3376" xr:uid="{00000000-0005-0000-0000-000018000000}"/>
    <cellStyle name="Millares 6 2 5 3 3" xfId="5328" xr:uid="{00000000-0005-0000-0000-000018000000}"/>
    <cellStyle name="Millares 6 2 5 3 4" xfId="7258" xr:uid="{00000000-0005-0000-0000-000018000000}"/>
    <cellStyle name="Millares 6 2 5 3 5" xfId="9268" xr:uid="{00000000-0005-0000-0000-000018000000}"/>
    <cellStyle name="Millares 6 2 5 4" xfId="1932" xr:uid="{00000000-0005-0000-0000-000018000000}"/>
    <cellStyle name="Millares 6 2 5 4 2" xfId="3856" xr:uid="{00000000-0005-0000-0000-000018000000}"/>
    <cellStyle name="Millares 6 2 5 4 3" xfId="5808" xr:uid="{00000000-0005-0000-0000-000018000000}"/>
    <cellStyle name="Millares 6 2 5 4 4" xfId="7738" xr:uid="{00000000-0005-0000-0000-000018000000}"/>
    <cellStyle name="Millares 6 2 5 4 5" xfId="9746" xr:uid="{00000000-0005-0000-0000-000018000000}"/>
    <cellStyle name="Millares 6 2 5 5" xfId="2414" xr:uid="{00000000-0005-0000-0000-000018000000}"/>
    <cellStyle name="Millares 6 2 5 5 2" xfId="4335" xr:uid="{00000000-0005-0000-0000-000018000000}"/>
    <cellStyle name="Millares 6 2 5 5 3" xfId="6291" xr:uid="{00000000-0005-0000-0000-000018000000}"/>
    <cellStyle name="Millares 6 2 5 5 4" xfId="8217" xr:uid="{00000000-0005-0000-0000-000018000000}"/>
    <cellStyle name="Millares 6 2 5 5 5" xfId="10223" xr:uid="{00000000-0005-0000-0000-000018000000}"/>
    <cellStyle name="Millares 6 2 5 6" xfId="972" xr:uid="{00000000-0005-0000-0000-000018000000}"/>
    <cellStyle name="Millares 6 2 5 7" xfId="2896" xr:uid="{00000000-0005-0000-0000-000018000000}"/>
    <cellStyle name="Millares 6 2 5 8" xfId="4834" xr:uid="{00000000-0005-0000-0000-000018000000}"/>
    <cellStyle name="Millares 6 2 5 9" xfId="6775" xr:uid="{00000000-0005-0000-0000-000018000000}"/>
    <cellStyle name="Millares 6 2 6" xfId="292" xr:uid="{00000000-0005-0000-0000-000018000000}"/>
    <cellStyle name="Millares 6 2 6 10" xfId="10744" xr:uid="{00000000-0005-0000-0000-000018000000}"/>
    <cellStyle name="Millares 6 2 6 11" xfId="11224" xr:uid="{00000000-0005-0000-0000-000018000000}"/>
    <cellStyle name="Millares 6 2 6 12" xfId="12365" xr:uid="{1B269281-FAE9-49E5-9F3B-5DB268523345}"/>
    <cellStyle name="Millares 6 2 6 2" xfId="1488" xr:uid="{00000000-0005-0000-0000-000018000000}"/>
    <cellStyle name="Millares 6 2 6 2 2" xfId="3412" xr:uid="{00000000-0005-0000-0000-000018000000}"/>
    <cellStyle name="Millares 6 2 6 2 3" xfId="5364" xr:uid="{00000000-0005-0000-0000-000018000000}"/>
    <cellStyle name="Millares 6 2 6 2 4" xfId="7294" xr:uid="{00000000-0005-0000-0000-000018000000}"/>
    <cellStyle name="Millares 6 2 6 2 5" xfId="9304" xr:uid="{00000000-0005-0000-0000-000018000000}"/>
    <cellStyle name="Millares 6 2 6 3" xfId="1968" xr:uid="{00000000-0005-0000-0000-000018000000}"/>
    <cellStyle name="Millares 6 2 6 3 2" xfId="3892" xr:uid="{00000000-0005-0000-0000-000018000000}"/>
    <cellStyle name="Millares 6 2 6 3 3" xfId="5844" xr:uid="{00000000-0005-0000-0000-000018000000}"/>
    <cellStyle name="Millares 6 2 6 3 4" xfId="7774" xr:uid="{00000000-0005-0000-0000-000018000000}"/>
    <cellStyle name="Millares 6 2 6 3 5" xfId="9782" xr:uid="{00000000-0005-0000-0000-000018000000}"/>
    <cellStyle name="Millares 6 2 6 4" xfId="2450" xr:uid="{00000000-0005-0000-0000-000018000000}"/>
    <cellStyle name="Millares 6 2 6 4 2" xfId="4371" xr:uid="{00000000-0005-0000-0000-000018000000}"/>
    <cellStyle name="Millares 6 2 6 4 3" xfId="6327" xr:uid="{00000000-0005-0000-0000-000018000000}"/>
    <cellStyle name="Millares 6 2 6 4 4" xfId="8253" xr:uid="{00000000-0005-0000-0000-000018000000}"/>
    <cellStyle name="Millares 6 2 6 4 5" xfId="10259" xr:uid="{00000000-0005-0000-0000-000018000000}"/>
    <cellStyle name="Millares 6 2 6 5" xfId="1008" xr:uid="{00000000-0005-0000-0000-000018000000}"/>
    <cellStyle name="Millares 6 2 6 6" xfId="2932" xr:uid="{00000000-0005-0000-0000-000018000000}"/>
    <cellStyle name="Millares 6 2 6 7" xfId="4870" xr:uid="{00000000-0005-0000-0000-000018000000}"/>
    <cellStyle name="Millares 6 2 6 8" xfId="6811" xr:uid="{00000000-0005-0000-0000-000018000000}"/>
    <cellStyle name="Millares 6 2 6 9" xfId="8838" xr:uid="{00000000-0005-0000-0000-000018000000}"/>
    <cellStyle name="Millares 6 2 7" xfId="615" xr:uid="{00000000-0005-0000-0000-00002C000000}"/>
    <cellStyle name="Millares 6 2 8" xfId="778" xr:uid="{9B1509B4-088D-4280-B591-64911C00BFC9}"/>
    <cellStyle name="Millares 6 2 8 10" xfId="11011" xr:uid="{9B1509B4-088D-4280-B591-64911C00BFC9}"/>
    <cellStyle name="Millares 6 2 8 11" xfId="11491" xr:uid="{9B1509B4-088D-4280-B591-64911C00BFC9}"/>
    <cellStyle name="Millares 6 2 8 12" xfId="12635" xr:uid="{7ECC08CC-5179-4DDE-9C7B-6BF070AB5F7C}"/>
    <cellStyle name="Millares 6 2 8 2" xfId="1755" xr:uid="{9B1509B4-088D-4280-B591-64911C00BFC9}"/>
    <cellStyle name="Millares 6 2 8 2 2" xfId="3679" xr:uid="{9B1509B4-088D-4280-B591-64911C00BFC9}"/>
    <cellStyle name="Millares 6 2 8 2 3" xfId="5631" xr:uid="{9B1509B4-088D-4280-B591-64911C00BFC9}"/>
    <cellStyle name="Millares 6 2 8 2 4" xfId="7561" xr:uid="{9B1509B4-088D-4280-B591-64911C00BFC9}"/>
    <cellStyle name="Millares 6 2 8 2 5" xfId="9569" xr:uid="{9B1509B4-088D-4280-B591-64911C00BFC9}"/>
    <cellStyle name="Millares 6 2 8 3" xfId="2235" xr:uid="{9B1509B4-088D-4280-B591-64911C00BFC9}"/>
    <cellStyle name="Millares 6 2 8 3 2" xfId="4159" xr:uid="{9B1509B4-088D-4280-B591-64911C00BFC9}"/>
    <cellStyle name="Millares 6 2 8 3 3" xfId="6111" xr:uid="{9B1509B4-088D-4280-B591-64911C00BFC9}"/>
    <cellStyle name="Millares 6 2 8 3 4" xfId="8041" xr:uid="{9B1509B4-088D-4280-B591-64911C00BFC9}"/>
    <cellStyle name="Millares 6 2 8 3 5" xfId="10047" xr:uid="{9B1509B4-088D-4280-B591-64911C00BFC9}"/>
    <cellStyle name="Millares 6 2 8 4" xfId="2718" xr:uid="{9B1509B4-088D-4280-B591-64911C00BFC9}"/>
    <cellStyle name="Millares 6 2 8 4 2" xfId="4639" xr:uid="{9B1509B4-088D-4280-B591-64911C00BFC9}"/>
    <cellStyle name="Millares 6 2 8 4 3" xfId="6595" xr:uid="{9B1509B4-088D-4280-B591-64911C00BFC9}"/>
    <cellStyle name="Millares 6 2 8 4 4" xfId="8521" xr:uid="{9B1509B4-088D-4280-B591-64911C00BFC9}"/>
    <cellStyle name="Millares 6 2 8 4 5" xfId="10526" xr:uid="{9B1509B4-088D-4280-B591-64911C00BFC9}"/>
    <cellStyle name="Millares 6 2 8 5" xfId="1276" xr:uid="{9B1509B4-088D-4280-B591-64911C00BFC9}"/>
    <cellStyle name="Millares 6 2 8 6" xfId="3200" xr:uid="{9B1509B4-088D-4280-B591-64911C00BFC9}"/>
    <cellStyle name="Millares 6 2 8 7" xfId="5151" xr:uid="{9B1509B4-088D-4280-B591-64911C00BFC9}"/>
    <cellStyle name="Millares 6 2 8 8" xfId="7082" xr:uid="{9B1509B4-088D-4280-B591-64911C00BFC9}"/>
    <cellStyle name="Millares 6 2 8 9" xfId="9094" xr:uid="{9B1509B4-088D-4280-B591-64911C00BFC9}"/>
    <cellStyle name="Millares 6 2 9" xfId="1310" xr:uid="{00000000-0005-0000-0000-000018000000}"/>
    <cellStyle name="Millares 6 2 9 2" xfId="3234" xr:uid="{00000000-0005-0000-0000-000018000000}"/>
    <cellStyle name="Millares 6 2 9 3" xfId="5186" xr:uid="{00000000-0005-0000-0000-000018000000}"/>
    <cellStyle name="Millares 6 2 9 4" xfId="7116" xr:uid="{00000000-0005-0000-0000-000018000000}"/>
    <cellStyle name="Millares 6 2 9 5" xfId="9126" xr:uid="{00000000-0005-0000-0000-000018000000}"/>
    <cellStyle name="Millares 6 2 9 6" xfId="11618" xr:uid="{EC34BCAE-53DF-457A-BA9B-6A41884C8719}"/>
    <cellStyle name="Millares 6 20" xfId="12171" xr:uid="{E42D9A5C-964A-4027-9A5C-EBEA5FCF9E90}"/>
    <cellStyle name="Millares 6 3" xfId="79" xr:uid="{00000000-0005-0000-0000-000017000000}"/>
    <cellStyle name="Millares 6 3 10" xfId="4698" xr:uid="{00000000-0005-0000-0000-000017000000}"/>
    <cellStyle name="Millares 6 3 11" xfId="6644" xr:uid="{00000000-0005-0000-0000-000017000000}"/>
    <cellStyle name="Millares 6 3 12" xfId="8679" xr:uid="{00000000-0005-0000-0000-000017000000}"/>
    <cellStyle name="Millares 6 3 13" xfId="10577" xr:uid="{00000000-0005-0000-0000-000017000000}"/>
    <cellStyle name="Millares 6 3 14" xfId="11057" xr:uid="{00000000-0005-0000-0000-000017000000}"/>
    <cellStyle name="Millares 6 3 15" xfId="12198" xr:uid="{52D7005E-B1F3-46B5-978A-5C23EB005453}"/>
    <cellStyle name="Millares 6 3 2" xfId="137" xr:uid="{00000000-0005-0000-0000-000017000000}"/>
    <cellStyle name="Millares 6 3 2 10" xfId="8726" xr:uid="{00000000-0005-0000-0000-000017000000}"/>
    <cellStyle name="Millares 6 3 2 11" xfId="10629" xr:uid="{00000000-0005-0000-0000-000017000000}"/>
    <cellStyle name="Millares 6 3 2 12" xfId="11109" xr:uid="{00000000-0005-0000-0000-000017000000}"/>
    <cellStyle name="Millares 6 3 2 13" xfId="12250" xr:uid="{7C06E689-E633-4616-8CB8-E047F09D82E1}"/>
    <cellStyle name="Millares 6 3 2 2" xfId="355" xr:uid="{00000000-0005-0000-0000-000017000000}"/>
    <cellStyle name="Millares 6 3 2 2 10" xfId="10807" xr:uid="{00000000-0005-0000-0000-000017000000}"/>
    <cellStyle name="Millares 6 3 2 2 11" xfId="11287" xr:uid="{00000000-0005-0000-0000-000017000000}"/>
    <cellStyle name="Millares 6 3 2 2 12" xfId="12428" xr:uid="{473E289A-47D6-4D53-A791-6CAE1EF959D6}"/>
    <cellStyle name="Millares 6 3 2 2 2" xfId="1551" xr:uid="{00000000-0005-0000-0000-000017000000}"/>
    <cellStyle name="Millares 6 3 2 2 2 2" xfId="3475" xr:uid="{00000000-0005-0000-0000-000017000000}"/>
    <cellStyle name="Millares 6 3 2 2 2 3" xfId="5427" xr:uid="{00000000-0005-0000-0000-000017000000}"/>
    <cellStyle name="Millares 6 3 2 2 2 4" xfId="7357" xr:uid="{00000000-0005-0000-0000-000017000000}"/>
    <cellStyle name="Millares 6 3 2 2 2 5" xfId="9367" xr:uid="{00000000-0005-0000-0000-000017000000}"/>
    <cellStyle name="Millares 6 3 2 2 3" xfId="2031" xr:uid="{00000000-0005-0000-0000-000017000000}"/>
    <cellStyle name="Millares 6 3 2 2 3 2" xfId="3955" xr:uid="{00000000-0005-0000-0000-000017000000}"/>
    <cellStyle name="Millares 6 3 2 2 3 3" xfId="5907" xr:uid="{00000000-0005-0000-0000-000017000000}"/>
    <cellStyle name="Millares 6 3 2 2 3 4" xfId="7837" xr:uid="{00000000-0005-0000-0000-000017000000}"/>
    <cellStyle name="Millares 6 3 2 2 3 5" xfId="9845" xr:uid="{00000000-0005-0000-0000-000017000000}"/>
    <cellStyle name="Millares 6 3 2 2 4" xfId="2513" xr:uid="{00000000-0005-0000-0000-000017000000}"/>
    <cellStyle name="Millares 6 3 2 2 4 2" xfId="4434" xr:uid="{00000000-0005-0000-0000-000017000000}"/>
    <cellStyle name="Millares 6 3 2 2 4 3" xfId="6390" xr:uid="{00000000-0005-0000-0000-000017000000}"/>
    <cellStyle name="Millares 6 3 2 2 4 4" xfId="8316" xr:uid="{00000000-0005-0000-0000-000017000000}"/>
    <cellStyle name="Millares 6 3 2 2 4 5" xfId="10322" xr:uid="{00000000-0005-0000-0000-000017000000}"/>
    <cellStyle name="Millares 6 3 2 2 5" xfId="1071" xr:uid="{00000000-0005-0000-0000-000017000000}"/>
    <cellStyle name="Millares 6 3 2 2 6" xfId="2995" xr:uid="{00000000-0005-0000-0000-000017000000}"/>
    <cellStyle name="Millares 6 3 2 2 7" xfId="4933" xr:uid="{00000000-0005-0000-0000-000017000000}"/>
    <cellStyle name="Millares 6 3 2 2 8" xfId="6874" xr:uid="{00000000-0005-0000-0000-000017000000}"/>
    <cellStyle name="Millares 6 3 2 2 9" xfId="8895" xr:uid="{00000000-0005-0000-0000-000017000000}"/>
    <cellStyle name="Millares 6 3 2 3" xfId="1373" xr:uid="{00000000-0005-0000-0000-000017000000}"/>
    <cellStyle name="Millares 6 3 2 3 2" xfId="3297" xr:uid="{00000000-0005-0000-0000-000017000000}"/>
    <cellStyle name="Millares 6 3 2 3 3" xfId="5249" xr:uid="{00000000-0005-0000-0000-000017000000}"/>
    <cellStyle name="Millares 6 3 2 3 4" xfId="7179" xr:uid="{00000000-0005-0000-0000-000017000000}"/>
    <cellStyle name="Millares 6 3 2 3 5" xfId="9189" xr:uid="{00000000-0005-0000-0000-000017000000}"/>
    <cellStyle name="Millares 6 3 2 4" xfId="1853" xr:uid="{00000000-0005-0000-0000-000017000000}"/>
    <cellStyle name="Millares 6 3 2 4 2" xfId="3777" xr:uid="{00000000-0005-0000-0000-000017000000}"/>
    <cellStyle name="Millares 6 3 2 4 3" xfId="5729" xr:uid="{00000000-0005-0000-0000-000017000000}"/>
    <cellStyle name="Millares 6 3 2 4 4" xfId="7659" xr:uid="{00000000-0005-0000-0000-000017000000}"/>
    <cellStyle name="Millares 6 3 2 4 5" xfId="9667" xr:uid="{00000000-0005-0000-0000-000017000000}"/>
    <cellStyle name="Millares 6 3 2 5" xfId="2335" xr:uid="{00000000-0005-0000-0000-000017000000}"/>
    <cellStyle name="Millares 6 3 2 5 2" xfId="4256" xr:uid="{00000000-0005-0000-0000-000017000000}"/>
    <cellStyle name="Millares 6 3 2 5 3" xfId="6212" xr:uid="{00000000-0005-0000-0000-000017000000}"/>
    <cellStyle name="Millares 6 3 2 5 4" xfId="8138" xr:uid="{00000000-0005-0000-0000-000017000000}"/>
    <cellStyle name="Millares 6 3 2 5 5" xfId="10144" xr:uid="{00000000-0005-0000-0000-000017000000}"/>
    <cellStyle name="Millares 6 3 2 6" xfId="893" xr:uid="{00000000-0005-0000-0000-000017000000}"/>
    <cellStyle name="Millares 6 3 2 7" xfId="2817" xr:uid="{00000000-0005-0000-0000-000017000000}"/>
    <cellStyle name="Millares 6 3 2 8" xfId="4750" xr:uid="{00000000-0005-0000-0000-000017000000}"/>
    <cellStyle name="Millares 6 3 2 9" xfId="6696" xr:uid="{00000000-0005-0000-0000-000017000000}"/>
    <cellStyle name="Millares 6 3 3" xfId="303" xr:uid="{00000000-0005-0000-0000-000017000000}"/>
    <cellStyle name="Millares 6 3 3 10" xfId="10755" xr:uid="{00000000-0005-0000-0000-000017000000}"/>
    <cellStyle name="Millares 6 3 3 11" xfId="11235" xr:uid="{00000000-0005-0000-0000-000017000000}"/>
    <cellStyle name="Millares 6 3 3 12" xfId="12376" xr:uid="{56A41BF7-6839-401F-A1BE-8D1727A8AFD0}"/>
    <cellStyle name="Millares 6 3 3 2" xfId="1499" xr:uid="{00000000-0005-0000-0000-000017000000}"/>
    <cellStyle name="Millares 6 3 3 2 2" xfId="3423" xr:uid="{00000000-0005-0000-0000-000017000000}"/>
    <cellStyle name="Millares 6 3 3 2 3" xfId="5375" xr:uid="{00000000-0005-0000-0000-000017000000}"/>
    <cellStyle name="Millares 6 3 3 2 4" xfId="7305" xr:uid="{00000000-0005-0000-0000-000017000000}"/>
    <cellStyle name="Millares 6 3 3 2 5" xfId="9315" xr:uid="{00000000-0005-0000-0000-000017000000}"/>
    <cellStyle name="Millares 6 3 3 3" xfId="1979" xr:uid="{00000000-0005-0000-0000-000017000000}"/>
    <cellStyle name="Millares 6 3 3 3 2" xfId="3903" xr:uid="{00000000-0005-0000-0000-000017000000}"/>
    <cellStyle name="Millares 6 3 3 3 3" xfId="5855" xr:uid="{00000000-0005-0000-0000-000017000000}"/>
    <cellStyle name="Millares 6 3 3 3 4" xfId="7785" xr:uid="{00000000-0005-0000-0000-000017000000}"/>
    <cellStyle name="Millares 6 3 3 3 5" xfId="9793" xr:uid="{00000000-0005-0000-0000-000017000000}"/>
    <cellStyle name="Millares 6 3 3 4" xfId="2461" xr:uid="{00000000-0005-0000-0000-000017000000}"/>
    <cellStyle name="Millares 6 3 3 4 2" xfId="4382" xr:uid="{00000000-0005-0000-0000-000017000000}"/>
    <cellStyle name="Millares 6 3 3 4 3" xfId="6338" xr:uid="{00000000-0005-0000-0000-000017000000}"/>
    <cellStyle name="Millares 6 3 3 4 4" xfId="8264" xr:uid="{00000000-0005-0000-0000-000017000000}"/>
    <cellStyle name="Millares 6 3 3 4 5" xfId="10270" xr:uid="{00000000-0005-0000-0000-000017000000}"/>
    <cellStyle name="Millares 6 3 3 5" xfId="1019" xr:uid="{00000000-0005-0000-0000-000017000000}"/>
    <cellStyle name="Millares 6 3 3 6" xfId="2943" xr:uid="{00000000-0005-0000-0000-000017000000}"/>
    <cellStyle name="Millares 6 3 3 7" xfId="4881" xr:uid="{00000000-0005-0000-0000-000017000000}"/>
    <cellStyle name="Millares 6 3 3 8" xfId="6822" xr:uid="{00000000-0005-0000-0000-000017000000}"/>
    <cellStyle name="Millares 6 3 3 9" xfId="8847" xr:uid="{00000000-0005-0000-0000-000017000000}"/>
    <cellStyle name="Millares 6 3 4" xfId="775" xr:uid="{BC5DD612-757F-4BBB-BE8D-0AD44A4F92F7}"/>
    <cellStyle name="Millares 6 3 4 10" xfId="11010" xr:uid="{BC5DD612-757F-4BBB-BE8D-0AD44A4F92F7}"/>
    <cellStyle name="Millares 6 3 4 11" xfId="11490" xr:uid="{BC5DD612-757F-4BBB-BE8D-0AD44A4F92F7}"/>
    <cellStyle name="Millares 6 3 4 12" xfId="12634" xr:uid="{439FE46B-10FA-42E5-AD71-FBBC2ED338AA}"/>
    <cellStyle name="Millares 6 3 4 2" xfId="1754" xr:uid="{BC5DD612-757F-4BBB-BE8D-0AD44A4F92F7}"/>
    <cellStyle name="Millares 6 3 4 2 2" xfId="3678" xr:uid="{BC5DD612-757F-4BBB-BE8D-0AD44A4F92F7}"/>
    <cellStyle name="Millares 6 3 4 2 3" xfId="5630" xr:uid="{BC5DD612-757F-4BBB-BE8D-0AD44A4F92F7}"/>
    <cellStyle name="Millares 6 3 4 2 4" xfId="7560" xr:uid="{BC5DD612-757F-4BBB-BE8D-0AD44A4F92F7}"/>
    <cellStyle name="Millares 6 3 4 2 5" xfId="9568" xr:uid="{BC5DD612-757F-4BBB-BE8D-0AD44A4F92F7}"/>
    <cellStyle name="Millares 6 3 4 3" xfId="2234" xr:uid="{BC5DD612-757F-4BBB-BE8D-0AD44A4F92F7}"/>
    <cellStyle name="Millares 6 3 4 3 2" xfId="4158" xr:uid="{BC5DD612-757F-4BBB-BE8D-0AD44A4F92F7}"/>
    <cellStyle name="Millares 6 3 4 3 3" xfId="6110" xr:uid="{BC5DD612-757F-4BBB-BE8D-0AD44A4F92F7}"/>
    <cellStyle name="Millares 6 3 4 3 4" xfId="8040" xr:uid="{BC5DD612-757F-4BBB-BE8D-0AD44A4F92F7}"/>
    <cellStyle name="Millares 6 3 4 3 5" xfId="10046" xr:uid="{BC5DD612-757F-4BBB-BE8D-0AD44A4F92F7}"/>
    <cellStyle name="Millares 6 3 4 4" xfId="2717" xr:uid="{BC5DD612-757F-4BBB-BE8D-0AD44A4F92F7}"/>
    <cellStyle name="Millares 6 3 4 4 2" xfId="4638" xr:uid="{BC5DD612-757F-4BBB-BE8D-0AD44A4F92F7}"/>
    <cellStyle name="Millares 6 3 4 4 3" xfId="6594" xr:uid="{BC5DD612-757F-4BBB-BE8D-0AD44A4F92F7}"/>
    <cellStyle name="Millares 6 3 4 4 4" xfId="8520" xr:uid="{BC5DD612-757F-4BBB-BE8D-0AD44A4F92F7}"/>
    <cellStyle name="Millares 6 3 4 4 5" xfId="10525" xr:uid="{BC5DD612-757F-4BBB-BE8D-0AD44A4F92F7}"/>
    <cellStyle name="Millares 6 3 4 5" xfId="1275" xr:uid="{BC5DD612-757F-4BBB-BE8D-0AD44A4F92F7}"/>
    <cellStyle name="Millares 6 3 4 6" xfId="3199" xr:uid="{BC5DD612-757F-4BBB-BE8D-0AD44A4F92F7}"/>
    <cellStyle name="Millares 6 3 4 7" xfId="5150" xr:uid="{BC5DD612-757F-4BBB-BE8D-0AD44A4F92F7}"/>
    <cellStyle name="Millares 6 3 4 8" xfId="7081" xr:uid="{BC5DD612-757F-4BBB-BE8D-0AD44A4F92F7}"/>
    <cellStyle name="Millares 6 3 4 9" xfId="9093" xr:uid="{BC5DD612-757F-4BBB-BE8D-0AD44A4F92F7}"/>
    <cellStyle name="Millares 6 3 5" xfId="1321" xr:uid="{00000000-0005-0000-0000-000017000000}"/>
    <cellStyle name="Millares 6 3 5 2" xfId="3245" xr:uid="{00000000-0005-0000-0000-000017000000}"/>
    <cellStyle name="Millares 6 3 5 3" xfId="5197" xr:uid="{00000000-0005-0000-0000-000017000000}"/>
    <cellStyle name="Millares 6 3 5 4" xfId="7127" xr:uid="{00000000-0005-0000-0000-000017000000}"/>
    <cellStyle name="Millares 6 3 5 5" xfId="9137" xr:uid="{00000000-0005-0000-0000-000017000000}"/>
    <cellStyle name="Millares 6 3 5 6" xfId="11967" xr:uid="{00000000-0005-0000-0000-000067010000}"/>
    <cellStyle name="Millares 6 3 6" xfId="1801" xr:uid="{00000000-0005-0000-0000-000017000000}"/>
    <cellStyle name="Millares 6 3 6 2" xfId="3725" xr:uid="{00000000-0005-0000-0000-000017000000}"/>
    <cellStyle name="Millares 6 3 6 3" xfId="5677" xr:uid="{00000000-0005-0000-0000-000017000000}"/>
    <cellStyle name="Millares 6 3 6 4" xfId="7607" xr:uid="{00000000-0005-0000-0000-000017000000}"/>
    <cellStyle name="Millares 6 3 6 5" xfId="9615" xr:uid="{00000000-0005-0000-0000-000017000000}"/>
    <cellStyle name="Millares 6 3 7" xfId="2283" xr:uid="{00000000-0005-0000-0000-000017000000}"/>
    <cellStyle name="Millares 6 3 7 2" xfId="4204" xr:uid="{00000000-0005-0000-0000-000017000000}"/>
    <cellStyle name="Millares 6 3 7 3" xfId="6160" xr:uid="{00000000-0005-0000-0000-000017000000}"/>
    <cellStyle name="Millares 6 3 7 4" xfId="8086" xr:uid="{00000000-0005-0000-0000-000017000000}"/>
    <cellStyle name="Millares 6 3 7 5" xfId="10092" xr:uid="{00000000-0005-0000-0000-000017000000}"/>
    <cellStyle name="Millares 6 3 8" xfId="841" xr:uid="{00000000-0005-0000-0000-000017000000}"/>
    <cellStyle name="Millares 6 3 9" xfId="2765" xr:uid="{00000000-0005-0000-0000-000017000000}"/>
    <cellStyle name="Millares 6 4" xfId="109" xr:uid="{00000000-0005-0000-0000-000017000000}"/>
    <cellStyle name="Millares 6 4 10" xfId="8702" xr:uid="{00000000-0005-0000-0000-000017000000}"/>
    <cellStyle name="Millares 6 4 11" xfId="10601" xr:uid="{00000000-0005-0000-0000-000017000000}"/>
    <cellStyle name="Millares 6 4 12" xfId="11081" xr:uid="{00000000-0005-0000-0000-000017000000}"/>
    <cellStyle name="Millares 6 4 13" xfId="12222" xr:uid="{34CCEF6C-821C-42F1-B698-5054ECE5737D}"/>
    <cellStyle name="Millares 6 4 2" xfId="327" xr:uid="{00000000-0005-0000-0000-000017000000}"/>
    <cellStyle name="Millares 6 4 2 10" xfId="10779" xr:uid="{00000000-0005-0000-0000-000017000000}"/>
    <cellStyle name="Millares 6 4 2 11" xfId="11259" xr:uid="{00000000-0005-0000-0000-000017000000}"/>
    <cellStyle name="Millares 6 4 2 12" xfId="12400" xr:uid="{64302BB0-275A-4CFC-B3D6-55591F49E416}"/>
    <cellStyle name="Millares 6 4 2 2" xfId="1523" xr:uid="{00000000-0005-0000-0000-000017000000}"/>
    <cellStyle name="Millares 6 4 2 2 2" xfId="3447" xr:uid="{00000000-0005-0000-0000-000017000000}"/>
    <cellStyle name="Millares 6 4 2 2 3" xfId="5399" xr:uid="{00000000-0005-0000-0000-000017000000}"/>
    <cellStyle name="Millares 6 4 2 2 4" xfId="7329" xr:uid="{00000000-0005-0000-0000-000017000000}"/>
    <cellStyle name="Millares 6 4 2 2 5" xfId="9339" xr:uid="{00000000-0005-0000-0000-000017000000}"/>
    <cellStyle name="Millares 6 4 2 3" xfId="2003" xr:uid="{00000000-0005-0000-0000-000017000000}"/>
    <cellStyle name="Millares 6 4 2 3 2" xfId="3927" xr:uid="{00000000-0005-0000-0000-000017000000}"/>
    <cellStyle name="Millares 6 4 2 3 3" xfId="5879" xr:uid="{00000000-0005-0000-0000-000017000000}"/>
    <cellStyle name="Millares 6 4 2 3 4" xfId="7809" xr:uid="{00000000-0005-0000-0000-000017000000}"/>
    <cellStyle name="Millares 6 4 2 3 5" xfId="9817" xr:uid="{00000000-0005-0000-0000-000017000000}"/>
    <cellStyle name="Millares 6 4 2 4" xfId="2485" xr:uid="{00000000-0005-0000-0000-000017000000}"/>
    <cellStyle name="Millares 6 4 2 4 2" xfId="4406" xr:uid="{00000000-0005-0000-0000-000017000000}"/>
    <cellStyle name="Millares 6 4 2 4 3" xfId="6362" xr:uid="{00000000-0005-0000-0000-000017000000}"/>
    <cellStyle name="Millares 6 4 2 4 4" xfId="8288" xr:uid="{00000000-0005-0000-0000-000017000000}"/>
    <cellStyle name="Millares 6 4 2 4 5" xfId="10294" xr:uid="{00000000-0005-0000-0000-000017000000}"/>
    <cellStyle name="Millares 6 4 2 5" xfId="1043" xr:uid="{00000000-0005-0000-0000-000017000000}"/>
    <cellStyle name="Millares 6 4 2 6" xfId="2967" xr:uid="{00000000-0005-0000-0000-000017000000}"/>
    <cellStyle name="Millares 6 4 2 7" xfId="4905" xr:uid="{00000000-0005-0000-0000-000017000000}"/>
    <cellStyle name="Millares 6 4 2 8" xfId="6846" xr:uid="{00000000-0005-0000-0000-000017000000}"/>
    <cellStyle name="Millares 6 4 2 9" xfId="8870" xr:uid="{00000000-0005-0000-0000-000017000000}"/>
    <cellStyle name="Millares 6 4 3" xfId="1345" xr:uid="{00000000-0005-0000-0000-000017000000}"/>
    <cellStyle name="Millares 6 4 3 2" xfId="3269" xr:uid="{00000000-0005-0000-0000-000017000000}"/>
    <cellStyle name="Millares 6 4 3 3" xfId="5221" xr:uid="{00000000-0005-0000-0000-000017000000}"/>
    <cellStyle name="Millares 6 4 3 4" xfId="7151" xr:uid="{00000000-0005-0000-0000-000017000000}"/>
    <cellStyle name="Millares 6 4 3 5" xfId="9161" xr:uid="{00000000-0005-0000-0000-000017000000}"/>
    <cellStyle name="Millares 6 4 3 6" xfId="12044" xr:uid="{00000000-0005-0000-0000-000068010000}"/>
    <cellStyle name="Millares 6 4 4" xfId="1825" xr:uid="{00000000-0005-0000-0000-000017000000}"/>
    <cellStyle name="Millares 6 4 4 2" xfId="3749" xr:uid="{00000000-0005-0000-0000-000017000000}"/>
    <cellStyle name="Millares 6 4 4 3" xfId="5701" xr:uid="{00000000-0005-0000-0000-000017000000}"/>
    <cellStyle name="Millares 6 4 4 4" xfId="7631" xr:uid="{00000000-0005-0000-0000-000017000000}"/>
    <cellStyle name="Millares 6 4 4 5" xfId="9639" xr:uid="{00000000-0005-0000-0000-000017000000}"/>
    <cellStyle name="Millares 6 4 5" xfId="2307" xr:uid="{00000000-0005-0000-0000-000017000000}"/>
    <cellStyle name="Millares 6 4 5 2" xfId="4228" xr:uid="{00000000-0005-0000-0000-000017000000}"/>
    <cellStyle name="Millares 6 4 5 3" xfId="6184" xr:uid="{00000000-0005-0000-0000-000017000000}"/>
    <cellStyle name="Millares 6 4 5 4" xfId="8110" xr:uid="{00000000-0005-0000-0000-000017000000}"/>
    <cellStyle name="Millares 6 4 5 5" xfId="10116" xr:uid="{00000000-0005-0000-0000-000017000000}"/>
    <cellStyle name="Millares 6 4 6" xfId="865" xr:uid="{00000000-0005-0000-0000-000017000000}"/>
    <cellStyle name="Millares 6 4 7" xfId="2789" xr:uid="{00000000-0005-0000-0000-000017000000}"/>
    <cellStyle name="Millares 6 4 8" xfId="4722" xr:uid="{00000000-0005-0000-0000-000017000000}"/>
    <cellStyle name="Millares 6 4 9" xfId="6668" xr:uid="{00000000-0005-0000-0000-000017000000}"/>
    <cellStyle name="Millares 6 5" xfId="203" xr:uid="{00000000-0005-0000-0000-000017000000}"/>
    <cellStyle name="Millares 6 5 10" xfId="8757" xr:uid="{00000000-0005-0000-0000-000017000000}"/>
    <cellStyle name="Millares 6 5 11" xfId="10662" xr:uid="{00000000-0005-0000-0000-000017000000}"/>
    <cellStyle name="Millares 6 5 12" xfId="11142" xr:uid="{00000000-0005-0000-0000-000017000000}"/>
    <cellStyle name="Millares 6 5 13" xfId="12283" xr:uid="{870062EA-7D79-483B-B948-5E843DA1BA76}"/>
    <cellStyle name="Millares 6 5 2" xfId="388" xr:uid="{00000000-0005-0000-0000-000017000000}"/>
    <cellStyle name="Millares 6 5 2 10" xfId="10840" xr:uid="{00000000-0005-0000-0000-000017000000}"/>
    <cellStyle name="Millares 6 5 2 11" xfId="11320" xr:uid="{00000000-0005-0000-0000-000017000000}"/>
    <cellStyle name="Millares 6 5 2 12" xfId="12461" xr:uid="{4E4E07AF-988B-46B8-9A98-9CD3F5020072}"/>
    <cellStyle name="Millares 6 5 2 2" xfId="1584" xr:uid="{00000000-0005-0000-0000-000017000000}"/>
    <cellStyle name="Millares 6 5 2 2 2" xfId="3508" xr:uid="{00000000-0005-0000-0000-000017000000}"/>
    <cellStyle name="Millares 6 5 2 2 3" xfId="5460" xr:uid="{00000000-0005-0000-0000-000017000000}"/>
    <cellStyle name="Millares 6 5 2 2 4" xfId="7390" xr:uid="{00000000-0005-0000-0000-000017000000}"/>
    <cellStyle name="Millares 6 5 2 2 5" xfId="9400" xr:uid="{00000000-0005-0000-0000-000017000000}"/>
    <cellStyle name="Millares 6 5 2 3" xfId="2064" xr:uid="{00000000-0005-0000-0000-000017000000}"/>
    <cellStyle name="Millares 6 5 2 3 2" xfId="3988" xr:uid="{00000000-0005-0000-0000-000017000000}"/>
    <cellStyle name="Millares 6 5 2 3 3" xfId="5940" xr:uid="{00000000-0005-0000-0000-000017000000}"/>
    <cellStyle name="Millares 6 5 2 3 4" xfId="7870" xr:uid="{00000000-0005-0000-0000-000017000000}"/>
    <cellStyle name="Millares 6 5 2 3 5" xfId="9878" xr:uid="{00000000-0005-0000-0000-000017000000}"/>
    <cellStyle name="Millares 6 5 2 4" xfId="2546" xr:uid="{00000000-0005-0000-0000-000017000000}"/>
    <cellStyle name="Millares 6 5 2 4 2" xfId="4467" xr:uid="{00000000-0005-0000-0000-000017000000}"/>
    <cellStyle name="Millares 6 5 2 4 3" xfId="6423" xr:uid="{00000000-0005-0000-0000-000017000000}"/>
    <cellStyle name="Millares 6 5 2 4 4" xfId="8349" xr:uid="{00000000-0005-0000-0000-000017000000}"/>
    <cellStyle name="Millares 6 5 2 4 5" xfId="10355" xr:uid="{00000000-0005-0000-0000-000017000000}"/>
    <cellStyle name="Millares 6 5 2 5" xfId="1104" xr:uid="{00000000-0005-0000-0000-000017000000}"/>
    <cellStyle name="Millares 6 5 2 6" xfId="3028" xr:uid="{00000000-0005-0000-0000-000017000000}"/>
    <cellStyle name="Millares 6 5 2 7" xfId="4966" xr:uid="{00000000-0005-0000-0000-000017000000}"/>
    <cellStyle name="Millares 6 5 2 8" xfId="6907" xr:uid="{00000000-0005-0000-0000-000017000000}"/>
    <cellStyle name="Millares 6 5 2 9" xfId="8926" xr:uid="{00000000-0005-0000-0000-000017000000}"/>
    <cellStyle name="Millares 6 5 3" xfId="1406" xr:uid="{00000000-0005-0000-0000-000017000000}"/>
    <cellStyle name="Millares 6 5 3 2" xfId="3330" xr:uid="{00000000-0005-0000-0000-000017000000}"/>
    <cellStyle name="Millares 6 5 3 3" xfId="5282" xr:uid="{00000000-0005-0000-0000-000017000000}"/>
    <cellStyle name="Millares 6 5 3 4" xfId="7212" xr:uid="{00000000-0005-0000-0000-000017000000}"/>
    <cellStyle name="Millares 6 5 3 5" xfId="9222" xr:uid="{00000000-0005-0000-0000-000017000000}"/>
    <cellStyle name="Millares 6 5 3 6" xfId="11808" xr:uid="{00000000-0005-0000-0000-000069010000}"/>
    <cellStyle name="Millares 6 5 4" xfId="1886" xr:uid="{00000000-0005-0000-0000-000017000000}"/>
    <cellStyle name="Millares 6 5 4 2" xfId="3810" xr:uid="{00000000-0005-0000-0000-000017000000}"/>
    <cellStyle name="Millares 6 5 4 3" xfId="5762" xr:uid="{00000000-0005-0000-0000-000017000000}"/>
    <cellStyle name="Millares 6 5 4 4" xfId="7692" xr:uid="{00000000-0005-0000-0000-000017000000}"/>
    <cellStyle name="Millares 6 5 4 5" xfId="9700" xr:uid="{00000000-0005-0000-0000-000017000000}"/>
    <cellStyle name="Millares 6 5 5" xfId="2368" xr:uid="{00000000-0005-0000-0000-000017000000}"/>
    <cellStyle name="Millares 6 5 5 2" xfId="4289" xr:uid="{00000000-0005-0000-0000-000017000000}"/>
    <cellStyle name="Millares 6 5 5 3" xfId="6245" xr:uid="{00000000-0005-0000-0000-000017000000}"/>
    <cellStyle name="Millares 6 5 5 4" xfId="8171" xr:uid="{00000000-0005-0000-0000-000017000000}"/>
    <cellStyle name="Millares 6 5 5 5" xfId="10177" xr:uid="{00000000-0005-0000-0000-000017000000}"/>
    <cellStyle name="Millares 6 5 6" xfId="926" xr:uid="{00000000-0005-0000-0000-000017000000}"/>
    <cellStyle name="Millares 6 5 7" xfId="2850" xr:uid="{00000000-0005-0000-0000-000017000000}"/>
    <cellStyle name="Millares 6 5 8" xfId="4788" xr:uid="{00000000-0005-0000-0000-000017000000}"/>
    <cellStyle name="Millares 6 5 9" xfId="6729" xr:uid="{00000000-0005-0000-0000-000017000000}"/>
    <cellStyle name="Millares 6 6" xfId="232" xr:uid="{00000000-0005-0000-0000-000017000000}"/>
    <cellStyle name="Millares 6 6 10" xfId="8785" xr:uid="{00000000-0005-0000-0000-000017000000}"/>
    <cellStyle name="Millares 6 6 11" xfId="10691" xr:uid="{00000000-0005-0000-0000-000017000000}"/>
    <cellStyle name="Millares 6 6 12" xfId="11171" xr:uid="{00000000-0005-0000-0000-000017000000}"/>
    <cellStyle name="Millares 6 6 13" xfId="12312" xr:uid="{F4D9DFEA-61CE-4A27-AFA6-F8769E315E26}"/>
    <cellStyle name="Millares 6 6 2" xfId="417" xr:uid="{00000000-0005-0000-0000-000017000000}"/>
    <cellStyle name="Millares 6 6 2 10" xfId="10869" xr:uid="{00000000-0005-0000-0000-000017000000}"/>
    <cellStyle name="Millares 6 6 2 11" xfId="11349" xr:uid="{00000000-0005-0000-0000-000017000000}"/>
    <cellStyle name="Millares 6 6 2 12" xfId="12490" xr:uid="{84585C25-01FA-4119-A6DF-17920A146211}"/>
    <cellStyle name="Millares 6 6 2 2" xfId="1613" xr:uid="{00000000-0005-0000-0000-000017000000}"/>
    <cellStyle name="Millares 6 6 2 2 2" xfId="3537" xr:uid="{00000000-0005-0000-0000-000017000000}"/>
    <cellStyle name="Millares 6 6 2 2 3" xfId="5489" xr:uid="{00000000-0005-0000-0000-000017000000}"/>
    <cellStyle name="Millares 6 6 2 2 4" xfId="7419" xr:uid="{00000000-0005-0000-0000-000017000000}"/>
    <cellStyle name="Millares 6 6 2 2 5" xfId="9429" xr:uid="{00000000-0005-0000-0000-000017000000}"/>
    <cellStyle name="Millares 6 6 2 3" xfId="2093" xr:uid="{00000000-0005-0000-0000-000017000000}"/>
    <cellStyle name="Millares 6 6 2 3 2" xfId="4017" xr:uid="{00000000-0005-0000-0000-000017000000}"/>
    <cellStyle name="Millares 6 6 2 3 3" xfId="5969" xr:uid="{00000000-0005-0000-0000-000017000000}"/>
    <cellStyle name="Millares 6 6 2 3 4" xfId="7899" xr:uid="{00000000-0005-0000-0000-000017000000}"/>
    <cellStyle name="Millares 6 6 2 3 5" xfId="9907" xr:uid="{00000000-0005-0000-0000-000017000000}"/>
    <cellStyle name="Millares 6 6 2 4" xfId="2575" xr:uid="{00000000-0005-0000-0000-000017000000}"/>
    <cellStyle name="Millares 6 6 2 4 2" xfId="4496" xr:uid="{00000000-0005-0000-0000-000017000000}"/>
    <cellStyle name="Millares 6 6 2 4 3" xfId="6452" xr:uid="{00000000-0005-0000-0000-000017000000}"/>
    <cellStyle name="Millares 6 6 2 4 4" xfId="8378" xr:uid="{00000000-0005-0000-0000-000017000000}"/>
    <cellStyle name="Millares 6 6 2 4 5" xfId="10384" xr:uid="{00000000-0005-0000-0000-000017000000}"/>
    <cellStyle name="Millares 6 6 2 5" xfId="1133" xr:uid="{00000000-0005-0000-0000-000017000000}"/>
    <cellStyle name="Millares 6 6 2 6" xfId="3057" xr:uid="{00000000-0005-0000-0000-000017000000}"/>
    <cellStyle name="Millares 6 6 2 7" xfId="4995" xr:uid="{00000000-0005-0000-0000-000017000000}"/>
    <cellStyle name="Millares 6 6 2 8" xfId="6936" xr:uid="{00000000-0005-0000-0000-000017000000}"/>
    <cellStyle name="Millares 6 6 2 9" xfId="8955" xr:uid="{00000000-0005-0000-0000-000017000000}"/>
    <cellStyle name="Millares 6 6 3" xfId="1435" xr:uid="{00000000-0005-0000-0000-000017000000}"/>
    <cellStyle name="Millares 6 6 3 2" xfId="3359" xr:uid="{00000000-0005-0000-0000-000017000000}"/>
    <cellStyle name="Millares 6 6 3 3" xfId="5311" xr:uid="{00000000-0005-0000-0000-000017000000}"/>
    <cellStyle name="Millares 6 6 3 4" xfId="7241" xr:uid="{00000000-0005-0000-0000-000017000000}"/>
    <cellStyle name="Millares 6 6 3 5" xfId="9251" xr:uid="{00000000-0005-0000-0000-000017000000}"/>
    <cellStyle name="Millares 6 6 4" xfId="1915" xr:uid="{00000000-0005-0000-0000-000017000000}"/>
    <cellStyle name="Millares 6 6 4 2" xfId="3839" xr:uid="{00000000-0005-0000-0000-000017000000}"/>
    <cellStyle name="Millares 6 6 4 3" xfId="5791" xr:uid="{00000000-0005-0000-0000-000017000000}"/>
    <cellStyle name="Millares 6 6 4 4" xfId="7721" xr:uid="{00000000-0005-0000-0000-000017000000}"/>
    <cellStyle name="Millares 6 6 4 5" xfId="9729" xr:uid="{00000000-0005-0000-0000-000017000000}"/>
    <cellStyle name="Millares 6 6 5" xfId="2397" xr:uid="{00000000-0005-0000-0000-000017000000}"/>
    <cellStyle name="Millares 6 6 5 2" xfId="4318" xr:uid="{00000000-0005-0000-0000-000017000000}"/>
    <cellStyle name="Millares 6 6 5 3" xfId="6274" xr:uid="{00000000-0005-0000-0000-000017000000}"/>
    <cellStyle name="Millares 6 6 5 4" xfId="8200" xr:uid="{00000000-0005-0000-0000-000017000000}"/>
    <cellStyle name="Millares 6 6 5 5" xfId="10206" xr:uid="{00000000-0005-0000-0000-000017000000}"/>
    <cellStyle name="Millares 6 6 6" xfId="955" xr:uid="{00000000-0005-0000-0000-000017000000}"/>
    <cellStyle name="Millares 6 6 7" xfId="2879" xr:uid="{00000000-0005-0000-0000-000017000000}"/>
    <cellStyle name="Millares 6 6 8" xfId="4817" xr:uid="{00000000-0005-0000-0000-000017000000}"/>
    <cellStyle name="Millares 6 6 9" xfId="6758" xr:uid="{00000000-0005-0000-0000-000017000000}"/>
    <cellStyle name="Millares 6 7" xfId="276" xr:uid="{00000000-0005-0000-0000-000017000000}"/>
    <cellStyle name="Millares 6 7 10" xfId="10728" xr:uid="{00000000-0005-0000-0000-000017000000}"/>
    <cellStyle name="Millares 6 7 11" xfId="11208" xr:uid="{00000000-0005-0000-0000-000017000000}"/>
    <cellStyle name="Millares 6 7 12" xfId="12349" xr:uid="{89AC0947-1C43-4BE9-BE4A-AD3ACE661211}"/>
    <cellStyle name="Millares 6 7 2" xfId="1472" xr:uid="{00000000-0005-0000-0000-000017000000}"/>
    <cellStyle name="Millares 6 7 2 2" xfId="3396" xr:uid="{00000000-0005-0000-0000-000017000000}"/>
    <cellStyle name="Millares 6 7 2 3" xfId="5348" xr:uid="{00000000-0005-0000-0000-000017000000}"/>
    <cellStyle name="Millares 6 7 2 4" xfId="7278" xr:uid="{00000000-0005-0000-0000-000017000000}"/>
    <cellStyle name="Millares 6 7 2 5" xfId="9288" xr:uid="{00000000-0005-0000-0000-000017000000}"/>
    <cellStyle name="Millares 6 7 3" xfId="1952" xr:uid="{00000000-0005-0000-0000-000017000000}"/>
    <cellStyle name="Millares 6 7 3 2" xfId="3876" xr:uid="{00000000-0005-0000-0000-000017000000}"/>
    <cellStyle name="Millares 6 7 3 3" xfId="5828" xr:uid="{00000000-0005-0000-0000-000017000000}"/>
    <cellStyle name="Millares 6 7 3 4" xfId="7758" xr:uid="{00000000-0005-0000-0000-000017000000}"/>
    <cellStyle name="Millares 6 7 3 5" xfId="9766" xr:uid="{00000000-0005-0000-0000-000017000000}"/>
    <cellStyle name="Millares 6 7 4" xfId="2434" xr:uid="{00000000-0005-0000-0000-000017000000}"/>
    <cellStyle name="Millares 6 7 4 2" xfId="4355" xr:uid="{00000000-0005-0000-0000-000017000000}"/>
    <cellStyle name="Millares 6 7 4 3" xfId="6311" xr:uid="{00000000-0005-0000-0000-000017000000}"/>
    <cellStyle name="Millares 6 7 4 4" xfId="8237" xr:uid="{00000000-0005-0000-0000-000017000000}"/>
    <cellStyle name="Millares 6 7 4 5" xfId="10243" xr:uid="{00000000-0005-0000-0000-000017000000}"/>
    <cellStyle name="Millares 6 7 5" xfId="992" xr:uid="{00000000-0005-0000-0000-000017000000}"/>
    <cellStyle name="Millares 6 7 6" xfId="2916" xr:uid="{00000000-0005-0000-0000-000017000000}"/>
    <cellStyle name="Millares 6 7 7" xfId="4854" xr:uid="{00000000-0005-0000-0000-000017000000}"/>
    <cellStyle name="Millares 6 7 8" xfId="6795" xr:uid="{00000000-0005-0000-0000-000017000000}"/>
    <cellStyle name="Millares 6 7 9" xfId="8822" xr:uid="{00000000-0005-0000-0000-000017000000}"/>
    <cellStyle name="Millares 6 8" xfId="584" xr:uid="{00000000-0005-0000-0000-00002B000000}"/>
    <cellStyle name="Millares 6 8 10" xfId="10921" xr:uid="{00000000-0005-0000-0000-00002B000000}"/>
    <cellStyle name="Millares 6 8 11" xfId="11401" xr:uid="{00000000-0005-0000-0000-00002B000000}"/>
    <cellStyle name="Millares 6 8 12" xfId="12544" xr:uid="{7CD05D4A-7DAC-441B-BF18-7FAA79D8D3AD}"/>
    <cellStyle name="Millares 6 8 2" xfId="1665" xr:uid="{00000000-0005-0000-0000-00002B000000}"/>
    <cellStyle name="Millares 6 8 2 2" xfId="3589" xr:uid="{00000000-0005-0000-0000-00002B000000}"/>
    <cellStyle name="Millares 6 8 2 3" xfId="5541" xr:uid="{00000000-0005-0000-0000-00002B000000}"/>
    <cellStyle name="Millares 6 8 2 4" xfId="7471" xr:uid="{00000000-0005-0000-0000-00002B000000}"/>
    <cellStyle name="Millares 6 8 2 5" xfId="9481" xr:uid="{00000000-0005-0000-0000-00002B000000}"/>
    <cellStyle name="Millares 6 8 3" xfId="2145" xr:uid="{00000000-0005-0000-0000-00002B000000}"/>
    <cellStyle name="Millares 6 8 3 2" xfId="4069" xr:uid="{00000000-0005-0000-0000-00002B000000}"/>
    <cellStyle name="Millares 6 8 3 3" xfId="6021" xr:uid="{00000000-0005-0000-0000-00002B000000}"/>
    <cellStyle name="Millares 6 8 3 4" xfId="7951" xr:uid="{00000000-0005-0000-0000-00002B000000}"/>
    <cellStyle name="Millares 6 8 3 5" xfId="9959" xr:uid="{00000000-0005-0000-0000-00002B000000}"/>
    <cellStyle name="Millares 6 8 4" xfId="2628" xr:uid="{00000000-0005-0000-0000-00002B000000}"/>
    <cellStyle name="Millares 6 8 4 2" xfId="4549" xr:uid="{00000000-0005-0000-0000-00002B000000}"/>
    <cellStyle name="Millares 6 8 4 3" xfId="6505" xr:uid="{00000000-0005-0000-0000-00002B000000}"/>
    <cellStyle name="Millares 6 8 4 4" xfId="8431" xr:uid="{00000000-0005-0000-0000-00002B000000}"/>
    <cellStyle name="Millares 6 8 4 5" xfId="10437" xr:uid="{00000000-0005-0000-0000-00002B000000}"/>
    <cellStyle name="Millares 6 8 5" xfId="1186" xr:uid="{00000000-0005-0000-0000-00002B000000}"/>
    <cellStyle name="Millares 6 8 6" xfId="3110" xr:uid="{00000000-0005-0000-0000-00002B000000}"/>
    <cellStyle name="Millares 6 8 7" xfId="5053" xr:uid="{00000000-0005-0000-0000-00002B000000}"/>
    <cellStyle name="Millares 6 8 8" xfId="6991" xr:uid="{00000000-0005-0000-0000-00002B000000}"/>
    <cellStyle name="Millares 6 8 9" xfId="9008" xr:uid="{00000000-0005-0000-0000-00002B000000}"/>
    <cellStyle name="Millares 6 9" xfId="1294" xr:uid="{00000000-0005-0000-0000-000017000000}"/>
    <cellStyle name="Millares 6 9 2" xfId="3218" xr:uid="{00000000-0005-0000-0000-000017000000}"/>
    <cellStyle name="Millares 6 9 3" xfId="5170" xr:uid="{00000000-0005-0000-0000-000017000000}"/>
    <cellStyle name="Millares 6 9 4" xfId="7100" xr:uid="{00000000-0005-0000-0000-000017000000}"/>
    <cellStyle name="Millares 6 9 5" xfId="9110" xr:uid="{00000000-0005-0000-0000-000017000000}"/>
    <cellStyle name="Millares 6 9 6" xfId="11565" xr:uid="{00000000-0005-0000-0000-00003D000000}"/>
    <cellStyle name="Millares 60" xfId="2253" xr:uid="{00000000-0005-0000-0000-000006070000}"/>
    <cellStyle name="Millares 60 2" xfId="4174" xr:uid="{00000000-0005-0000-0000-000006070000}"/>
    <cellStyle name="Millares 60 3" xfId="6130" xr:uid="{00000000-0005-0000-0000-000006070000}"/>
    <cellStyle name="Millares 60 4" xfId="8056" xr:uid="{00000000-0005-0000-0000-000006070000}"/>
    <cellStyle name="Millares 60 5" xfId="10062" xr:uid="{00000000-0005-0000-0000-000006070000}"/>
    <cellStyle name="Millares 60 6" xfId="11574" xr:uid="{00000000-0005-0000-0000-0000CB030000}"/>
    <cellStyle name="Millares 61" xfId="2609" xr:uid="{00000000-0005-0000-0000-0000D5080000}"/>
    <cellStyle name="Millares 61 2" xfId="4530" xr:uid="{00000000-0005-0000-0000-0000D5080000}"/>
    <cellStyle name="Millares 61 3" xfId="6486" xr:uid="{00000000-0005-0000-0000-0000D5080000}"/>
    <cellStyle name="Millares 61 4" xfId="8412" xr:uid="{00000000-0005-0000-0000-0000D5080000}"/>
    <cellStyle name="Millares 61 5" xfId="10418" xr:uid="{00000000-0005-0000-0000-0000D5080000}"/>
    <cellStyle name="Millares 61 6" xfId="11626" xr:uid="{00000000-0005-0000-0000-0000CD030000}"/>
    <cellStyle name="Millares 62" xfId="2733" xr:uid="{00000000-0005-0000-0000-0000D6080000}"/>
    <cellStyle name="Millares 62 2" xfId="4654" xr:uid="{00000000-0005-0000-0000-0000D6080000}"/>
    <cellStyle name="Millares 62 3" xfId="6610" xr:uid="{00000000-0005-0000-0000-0000D6080000}"/>
    <cellStyle name="Millares 62 4" xfId="8536" xr:uid="{00000000-0005-0000-0000-0000D6080000}"/>
    <cellStyle name="Millares 62 5" xfId="10541" xr:uid="{00000000-0005-0000-0000-0000D6080000}"/>
    <cellStyle name="Millares 62 6" xfId="11572" xr:uid="{00000000-0005-0000-0000-0000CF030000}"/>
    <cellStyle name="Millares 63" xfId="811" xr:uid="{00000000-0005-0000-0000-000077030000}"/>
    <cellStyle name="Millares 63 2" xfId="11576" xr:uid="{00000000-0005-0000-0000-000038010000}"/>
    <cellStyle name="Millares 64" xfId="1167" xr:uid="{00000000-0005-0000-0000-0000B90A0000}"/>
    <cellStyle name="Millares 64 2" xfId="11662" xr:uid="{00000000-0005-0000-0000-000038010000}"/>
    <cellStyle name="Millares 65" xfId="2734" xr:uid="{00000000-0005-0000-0000-0000BA0A0000}"/>
    <cellStyle name="Millares 65 2" xfId="11665" xr:uid="{00000000-0005-0000-0000-000038010000}"/>
    <cellStyle name="Millares 654 2 2" xfId="568" xr:uid="{00000000-0005-0000-0000-00002D000000}"/>
    <cellStyle name="Millares 656" xfId="578" xr:uid="{00000000-0005-0000-0000-00002E000000}"/>
    <cellStyle name="Millares 656 10" xfId="6987" xr:uid="{00000000-0005-0000-0000-00002E000000}"/>
    <cellStyle name="Millares 656 11" xfId="9004" xr:uid="{00000000-0005-0000-0000-00002E000000}"/>
    <cellStyle name="Millares 656 12" xfId="10917" xr:uid="{00000000-0005-0000-0000-00002E000000}"/>
    <cellStyle name="Millares 656 13" xfId="11397" xr:uid="{00000000-0005-0000-0000-00002E000000}"/>
    <cellStyle name="Millares 656 14" xfId="12540" xr:uid="{7014C0CC-B87D-41DD-BC44-C3A617FB86C3}"/>
    <cellStyle name="Millares 656 2" xfId="771" xr:uid="{2C42FD04-0BD7-4DBB-B22A-CE5D5D2FFD69}"/>
    <cellStyle name="Millares 656 2 10" xfId="11007" xr:uid="{2C42FD04-0BD7-4DBB-B22A-CE5D5D2FFD69}"/>
    <cellStyle name="Millares 656 2 11" xfId="11487" xr:uid="{2C42FD04-0BD7-4DBB-B22A-CE5D5D2FFD69}"/>
    <cellStyle name="Millares 656 2 12" xfId="12631" xr:uid="{EBF1D52D-B12E-447A-A160-77C46242DDC5}"/>
    <cellStyle name="Millares 656 2 2" xfId="1751" xr:uid="{2C42FD04-0BD7-4DBB-B22A-CE5D5D2FFD69}"/>
    <cellStyle name="Millares 656 2 2 2" xfId="3675" xr:uid="{2C42FD04-0BD7-4DBB-B22A-CE5D5D2FFD69}"/>
    <cellStyle name="Millares 656 2 2 3" xfId="5627" xr:uid="{2C42FD04-0BD7-4DBB-B22A-CE5D5D2FFD69}"/>
    <cellStyle name="Millares 656 2 2 4" xfId="7557" xr:uid="{2C42FD04-0BD7-4DBB-B22A-CE5D5D2FFD69}"/>
    <cellStyle name="Millares 656 2 2 5" xfId="9565" xr:uid="{2C42FD04-0BD7-4DBB-B22A-CE5D5D2FFD69}"/>
    <cellStyle name="Millares 656 2 3" xfId="2231" xr:uid="{2C42FD04-0BD7-4DBB-B22A-CE5D5D2FFD69}"/>
    <cellStyle name="Millares 656 2 3 2" xfId="4155" xr:uid="{2C42FD04-0BD7-4DBB-B22A-CE5D5D2FFD69}"/>
    <cellStyle name="Millares 656 2 3 3" xfId="6107" xr:uid="{2C42FD04-0BD7-4DBB-B22A-CE5D5D2FFD69}"/>
    <cellStyle name="Millares 656 2 3 4" xfId="8037" xr:uid="{2C42FD04-0BD7-4DBB-B22A-CE5D5D2FFD69}"/>
    <cellStyle name="Millares 656 2 3 5" xfId="10043" xr:uid="{2C42FD04-0BD7-4DBB-B22A-CE5D5D2FFD69}"/>
    <cellStyle name="Millares 656 2 4" xfId="2714" xr:uid="{2C42FD04-0BD7-4DBB-B22A-CE5D5D2FFD69}"/>
    <cellStyle name="Millares 656 2 4 2" xfId="4635" xr:uid="{2C42FD04-0BD7-4DBB-B22A-CE5D5D2FFD69}"/>
    <cellStyle name="Millares 656 2 4 3" xfId="6591" xr:uid="{2C42FD04-0BD7-4DBB-B22A-CE5D5D2FFD69}"/>
    <cellStyle name="Millares 656 2 4 4" xfId="8517" xr:uid="{2C42FD04-0BD7-4DBB-B22A-CE5D5D2FFD69}"/>
    <cellStyle name="Millares 656 2 4 5" xfId="10522" xr:uid="{2C42FD04-0BD7-4DBB-B22A-CE5D5D2FFD69}"/>
    <cellStyle name="Millares 656 2 5" xfId="1272" xr:uid="{2C42FD04-0BD7-4DBB-B22A-CE5D5D2FFD69}"/>
    <cellStyle name="Millares 656 2 6" xfId="3196" xr:uid="{2C42FD04-0BD7-4DBB-B22A-CE5D5D2FFD69}"/>
    <cellStyle name="Millares 656 2 7" xfId="5147" xr:uid="{2C42FD04-0BD7-4DBB-B22A-CE5D5D2FFD69}"/>
    <cellStyle name="Millares 656 2 8" xfId="7078" xr:uid="{2C42FD04-0BD7-4DBB-B22A-CE5D5D2FFD69}"/>
    <cellStyle name="Millares 656 2 9" xfId="9090" xr:uid="{2C42FD04-0BD7-4DBB-B22A-CE5D5D2FFD69}"/>
    <cellStyle name="Millares 656 3" xfId="668" xr:uid="{00000000-0005-0000-0000-00000C000000}"/>
    <cellStyle name="Millares 656 3 10" xfId="10950" xr:uid="{00000000-0005-0000-0000-00000C000000}"/>
    <cellStyle name="Millares 656 3 11" xfId="11430" xr:uid="{00000000-0005-0000-0000-00000C000000}"/>
    <cellStyle name="Millares 656 3 12" xfId="12574" xr:uid="{5F1B86D8-5460-4961-8736-62C32FF69ABA}"/>
    <cellStyle name="Millares 656 3 2" xfId="1694" xr:uid="{00000000-0005-0000-0000-00000C000000}"/>
    <cellStyle name="Millares 656 3 2 2" xfId="3618" xr:uid="{00000000-0005-0000-0000-00000C000000}"/>
    <cellStyle name="Millares 656 3 2 3" xfId="5570" xr:uid="{00000000-0005-0000-0000-00000C000000}"/>
    <cellStyle name="Millares 656 3 2 4" xfId="7500" xr:uid="{00000000-0005-0000-0000-00000C000000}"/>
    <cellStyle name="Millares 656 3 2 5" xfId="9510" xr:uid="{00000000-0005-0000-0000-00000C000000}"/>
    <cellStyle name="Millares 656 3 3" xfId="2174" xr:uid="{00000000-0005-0000-0000-00000C000000}"/>
    <cellStyle name="Millares 656 3 3 2" xfId="4098" xr:uid="{00000000-0005-0000-0000-00000C000000}"/>
    <cellStyle name="Millares 656 3 3 3" xfId="6050" xr:uid="{00000000-0005-0000-0000-00000C000000}"/>
    <cellStyle name="Millares 656 3 3 4" xfId="7980" xr:uid="{00000000-0005-0000-0000-00000C000000}"/>
    <cellStyle name="Millares 656 3 3 5" xfId="9988" xr:uid="{00000000-0005-0000-0000-00000C000000}"/>
    <cellStyle name="Millares 656 3 4" xfId="2657" xr:uid="{00000000-0005-0000-0000-00000C000000}"/>
    <cellStyle name="Millares 656 3 4 2" xfId="4578" xr:uid="{00000000-0005-0000-0000-00000C000000}"/>
    <cellStyle name="Millares 656 3 4 3" xfId="6534" xr:uid="{00000000-0005-0000-0000-00000C000000}"/>
    <cellStyle name="Millares 656 3 4 4" xfId="8460" xr:uid="{00000000-0005-0000-0000-00000C000000}"/>
    <cellStyle name="Millares 656 3 4 5" xfId="10466" xr:uid="{00000000-0005-0000-0000-00000C000000}"/>
    <cellStyle name="Millares 656 3 5" xfId="1215" xr:uid="{00000000-0005-0000-0000-00000C000000}"/>
    <cellStyle name="Millares 656 3 6" xfId="3139" xr:uid="{00000000-0005-0000-0000-00000C000000}"/>
    <cellStyle name="Millares 656 3 7" xfId="5083" xr:uid="{00000000-0005-0000-0000-00000C000000}"/>
    <cellStyle name="Millares 656 3 8" xfId="7021" xr:uid="{00000000-0005-0000-0000-00000C000000}"/>
    <cellStyle name="Millares 656 3 9" xfId="9037" xr:uid="{00000000-0005-0000-0000-00000C000000}"/>
    <cellStyle name="Millares 656 4" xfId="1661" xr:uid="{00000000-0005-0000-0000-00002E000000}"/>
    <cellStyle name="Millares 656 4 2" xfId="3585" xr:uid="{00000000-0005-0000-0000-00002E000000}"/>
    <cellStyle name="Millares 656 4 3" xfId="5537" xr:uid="{00000000-0005-0000-0000-00002E000000}"/>
    <cellStyle name="Millares 656 4 4" xfId="7467" xr:uid="{00000000-0005-0000-0000-00002E000000}"/>
    <cellStyle name="Millares 656 4 5" xfId="9477" xr:uid="{00000000-0005-0000-0000-00002E000000}"/>
    <cellStyle name="Millares 656 5" xfId="2141" xr:uid="{00000000-0005-0000-0000-00002E000000}"/>
    <cellStyle name="Millares 656 5 2" xfId="4065" xr:uid="{00000000-0005-0000-0000-00002E000000}"/>
    <cellStyle name="Millares 656 5 3" xfId="6017" xr:uid="{00000000-0005-0000-0000-00002E000000}"/>
    <cellStyle name="Millares 656 5 4" xfId="7947" xr:uid="{00000000-0005-0000-0000-00002E000000}"/>
    <cellStyle name="Millares 656 5 5" xfId="9955" xr:uid="{00000000-0005-0000-0000-00002E000000}"/>
    <cellStyle name="Millares 656 6" xfId="2624" xr:uid="{00000000-0005-0000-0000-00002E000000}"/>
    <cellStyle name="Millares 656 6 2" xfId="4545" xr:uid="{00000000-0005-0000-0000-00002E000000}"/>
    <cellStyle name="Millares 656 6 3" xfId="6501" xr:uid="{00000000-0005-0000-0000-00002E000000}"/>
    <cellStyle name="Millares 656 6 4" xfId="8427" xr:uid="{00000000-0005-0000-0000-00002E000000}"/>
    <cellStyle name="Millares 656 6 5" xfId="10433" xr:uid="{00000000-0005-0000-0000-00002E000000}"/>
    <cellStyle name="Millares 656 7" xfId="1182" xr:uid="{00000000-0005-0000-0000-00002E000000}"/>
    <cellStyle name="Millares 656 8" xfId="3106" xr:uid="{00000000-0005-0000-0000-00002E000000}"/>
    <cellStyle name="Millares 656 9" xfId="5049" xr:uid="{00000000-0005-0000-0000-00002E000000}"/>
    <cellStyle name="Millares 657" xfId="571" xr:uid="{00000000-0005-0000-0000-00002F000000}"/>
    <cellStyle name="Millares 657 10" xfId="6984" xr:uid="{00000000-0005-0000-0000-00002F000000}"/>
    <cellStyle name="Millares 657 11" xfId="9001" xr:uid="{00000000-0005-0000-0000-00002F000000}"/>
    <cellStyle name="Millares 657 12" xfId="10914" xr:uid="{00000000-0005-0000-0000-00002F000000}"/>
    <cellStyle name="Millares 657 13" xfId="11394" xr:uid="{00000000-0005-0000-0000-00002F000000}"/>
    <cellStyle name="Millares 657 14" xfId="12537" xr:uid="{DA248F14-A962-4C37-A28E-A1AD8D221A05}"/>
    <cellStyle name="Millares 657 2" xfId="769" xr:uid="{1A8E5154-9946-4419-A09B-968C2AAE865E}"/>
    <cellStyle name="Millares 657 2 10" xfId="11005" xr:uid="{1A8E5154-9946-4419-A09B-968C2AAE865E}"/>
    <cellStyle name="Millares 657 2 11" xfId="11485" xr:uid="{1A8E5154-9946-4419-A09B-968C2AAE865E}"/>
    <cellStyle name="Millares 657 2 12" xfId="12629" xr:uid="{D8CC5CC4-8B8E-413F-980E-6AD5B0AF6F3B}"/>
    <cellStyle name="Millares 657 2 2" xfId="1749" xr:uid="{1A8E5154-9946-4419-A09B-968C2AAE865E}"/>
    <cellStyle name="Millares 657 2 2 2" xfId="3673" xr:uid="{1A8E5154-9946-4419-A09B-968C2AAE865E}"/>
    <cellStyle name="Millares 657 2 2 3" xfId="5625" xr:uid="{1A8E5154-9946-4419-A09B-968C2AAE865E}"/>
    <cellStyle name="Millares 657 2 2 4" xfId="7555" xr:uid="{1A8E5154-9946-4419-A09B-968C2AAE865E}"/>
    <cellStyle name="Millares 657 2 2 5" xfId="9563" xr:uid="{1A8E5154-9946-4419-A09B-968C2AAE865E}"/>
    <cellStyle name="Millares 657 2 3" xfId="2229" xr:uid="{1A8E5154-9946-4419-A09B-968C2AAE865E}"/>
    <cellStyle name="Millares 657 2 3 2" xfId="4153" xr:uid="{1A8E5154-9946-4419-A09B-968C2AAE865E}"/>
    <cellStyle name="Millares 657 2 3 3" xfId="6105" xr:uid="{1A8E5154-9946-4419-A09B-968C2AAE865E}"/>
    <cellStyle name="Millares 657 2 3 4" xfId="8035" xr:uid="{1A8E5154-9946-4419-A09B-968C2AAE865E}"/>
    <cellStyle name="Millares 657 2 3 5" xfId="10041" xr:uid="{1A8E5154-9946-4419-A09B-968C2AAE865E}"/>
    <cellStyle name="Millares 657 2 4" xfId="2712" xr:uid="{1A8E5154-9946-4419-A09B-968C2AAE865E}"/>
    <cellStyle name="Millares 657 2 4 2" xfId="4633" xr:uid="{1A8E5154-9946-4419-A09B-968C2AAE865E}"/>
    <cellStyle name="Millares 657 2 4 3" xfId="6589" xr:uid="{1A8E5154-9946-4419-A09B-968C2AAE865E}"/>
    <cellStyle name="Millares 657 2 4 4" xfId="8515" xr:uid="{1A8E5154-9946-4419-A09B-968C2AAE865E}"/>
    <cellStyle name="Millares 657 2 4 5" xfId="10520" xr:uid="{1A8E5154-9946-4419-A09B-968C2AAE865E}"/>
    <cellStyle name="Millares 657 2 5" xfId="1270" xr:uid="{1A8E5154-9946-4419-A09B-968C2AAE865E}"/>
    <cellStyle name="Millares 657 2 6" xfId="3194" xr:uid="{1A8E5154-9946-4419-A09B-968C2AAE865E}"/>
    <cellStyle name="Millares 657 2 7" xfId="5145" xr:uid="{1A8E5154-9946-4419-A09B-968C2AAE865E}"/>
    <cellStyle name="Millares 657 2 8" xfId="7076" xr:uid="{1A8E5154-9946-4419-A09B-968C2AAE865E}"/>
    <cellStyle name="Millares 657 2 9" xfId="9088" xr:uid="{1A8E5154-9946-4419-A09B-968C2AAE865E}"/>
    <cellStyle name="Millares 657 3" xfId="707" xr:uid="{00000000-0005-0000-0000-00000D000000}"/>
    <cellStyle name="Millares 657 3 10" xfId="10975" xr:uid="{00000000-0005-0000-0000-00000D000000}"/>
    <cellStyle name="Millares 657 3 11" xfId="11455" xr:uid="{00000000-0005-0000-0000-00000D000000}"/>
    <cellStyle name="Millares 657 3 12" xfId="12599" xr:uid="{34858416-0D24-4EB2-944C-17C3E05759DC}"/>
    <cellStyle name="Millares 657 3 2" xfId="1719" xr:uid="{00000000-0005-0000-0000-00000D000000}"/>
    <cellStyle name="Millares 657 3 2 2" xfId="3643" xr:uid="{00000000-0005-0000-0000-00000D000000}"/>
    <cellStyle name="Millares 657 3 2 3" xfId="5595" xr:uid="{00000000-0005-0000-0000-00000D000000}"/>
    <cellStyle name="Millares 657 3 2 4" xfId="7525" xr:uid="{00000000-0005-0000-0000-00000D000000}"/>
    <cellStyle name="Millares 657 3 2 5" xfId="9533" xr:uid="{00000000-0005-0000-0000-00000D000000}"/>
    <cellStyle name="Millares 657 3 3" xfId="2199" xr:uid="{00000000-0005-0000-0000-00000D000000}"/>
    <cellStyle name="Millares 657 3 3 2" xfId="4123" xr:uid="{00000000-0005-0000-0000-00000D000000}"/>
    <cellStyle name="Millares 657 3 3 3" xfId="6075" xr:uid="{00000000-0005-0000-0000-00000D000000}"/>
    <cellStyle name="Millares 657 3 3 4" xfId="8005" xr:uid="{00000000-0005-0000-0000-00000D000000}"/>
    <cellStyle name="Millares 657 3 3 5" xfId="10011" xr:uid="{00000000-0005-0000-0000-00000D000000}"/>
    <cellStyle name="Millares 657 3 4" xfId="2682" xr:uid="{00000000-0005-0000-0000-00000D000000}"/>
    <cellStyle name="Millares 657 3 4 2" xfId="4603" xr:uid="{00000000-0005-0000-0000-00000D000000}"/>
    <cellStyle name="Millares 657 3 4 3" xfId="6559" xr:uid="{00000000-0005-0000-0000-00000D000000}"/>
    <cellStyle name="Millares 657 3 4 4" xfId="8485" xr:uid="{00000000-0005-0000-0000-00000D000000}"/>
    <cellStyle name="Millares 657 3 4 5" xfId="10490" xr:uid="{00000000-0005-0000-0000-00000D000000}"/>
    <cellStyle name="Millares 657 3 5" xfId="1240" xr:uid="{00000000-0005-0000-0000-00000D000000}"/>
    <cellStyle name="Millares 657 3 6" xfId="3164" xr:uid="{00000000-0005-0000-0000-00000D000000}"/>
    <cellStyle name="Millares 657 3 7" xfId="5111" xr:uid="{00000000-0005-0000-0000-00000D000000}"/>
    <cellStyle name="Millares 657 3 8" xfId="7046" xr:uid="{00000000-0005-0000-0000-00000D000000}"/>
    <cellStyle name="Millares 657 3 9" xfId="9058" xr:uid="{00000000-0005-0000-0000-00000D000000}"/>
    <cellStyle name="Millares 657 4" xfId="1658" xr:uid="{00000000-0005-0000-0000-00002F000000}"/>
    <cellStyle name="Millares 657 4 2" xfId="3582" xr:uid="{00000000-0005-0000-0000-00002F000000}"/>
    <cellStyle name="Millares 657 4 3" xfId="5534" xr:uid="{00000000-0005-0000-0000-00002F000000}"/>
    <cellStyle name="Millares 657 4 4" xfId="7464" xr:uid="{00000000-0005-0000-0000-00002F000000}"/>
    <cellStyle name="Millares 657 4 5" xfId="9474" xr:uid="{00000000-0005-0000-0000-00002F000000}"/>
    <cellStyle name="Millares 657 5" xfId="2138" xr:uid="{00000000-0005-0000-0000-00002F000000}"/>
    <cellStyle name="Millares 657 5 2" xfId="4062" xr:uid="{00000000-0005-0000-0000-00002F000000}"/>
    <cellStyle name="Millares 657 5 3" xfId="6014" xr:uid="{00000000-0005-0000-0000-00002F000000}"/>
    <cellStyle name="Millares 657 5 4" xfId="7944" xr:uid="{00000000-0005-0000-0000-00002F000000}"/>
    <cellStyle name="Millares 657 5 5" xfId="9952" xr:uid="{00000000-0005-0000-0000-00002F000000}"/>
    <cellStyle name="Millares 657 6" xfId="2621" xr:uid="{00000000-0005-0000-0000-00002F000000}"/>
    <cellStyle name="Millares 657 6 2" xfId="4542" xr:uid="{00000000-0005-0000-0000-00002F000000}"/>
    <cellStyle name="Millares 657 6 3" xfId="6498" xr:uid="{00000000-0005-0000-0000-00002F000000}"/>
    <cellStyle name="Millares 657 6 4" xfId="8424" xr:uid="{00000000-0005-0000-0000-00002F000000}"/>
    <cellStyle name="Millares 657 6 5" xfId="10430" xr:uid="{00000000-0005-0000-0000-00002F000000}"/>
    <cellStyle name="Millares 657 7" xfId="1179" xr:uid="{00000000-0005-0000-0000-00002F000000}"/>
    <cellStyle name="Millares 657 8" xfId="3103" xr:uid="{00000000-0005-0000-0000-00002F000000}"/>
    <cellStyle name="Millares 657 9" xfId="5045" xr:uid="{00000000-0005-0000-0000-00002F000000}"/>
    <cellStyle name="Millares 66" xfId="2735" xr:uid="{00000000-0005-0000-0000-0000FB0A0000}"/>
    <cellStyle name="Millares 66 2" xfId="12081" xr:uid="{00000000-0005-0000-0000-00005C050000}"/>
    <cellStyle name="Millares 66 3" xfId="12689" xr:uid="{E8157211-29E8-4AD3-8E4B-81B7B5575B34}"/>
    <cellStyle name="Millares 67" xfId="3091" xr:uid="{00000000-0005-0000-0000-00003A120000}"/>
    <cellStyle name="Millares 67 2" xfId="12077" xr:uid="{00000000-0005-0000-0000-0000BB050000}"/>
    <cellStyle name="Millares 67 3" xfId="12688" xr:uid="{83601488-72F6-4BAA-8E4E-7E8C451838E5}"/>
    <cellStyle name="Millares 68" xfId="4655" xr:uid="{00000000-0005-0000-0000-00003B120000}"/>
    <cellStyle name="Millares 68 2" xfId="11668" xr:uid="{00000000-0005-0000-0000-0000BD050000}"/>
    <cellStyle name="Millares 68 3" xfId="12672" xr:uid="{CD84BA61-83E9-481C-AF00-535577F01C11}"/>
    <cellStyle name="Millares 69" xfId="4657" xr:uid="{00000000-0005-0000-0000-00003C120000}"/>
    <cellStyle name="Millares 69 2" xfId="12153" xr:uid="{00000000-0005-0000-0000-0000BF050000}"/>
    <cellStyle name="Millares 69 3" xfId="12690" xr:uid="{58357BA3-B3A0-496B-B0C1-C68A5BD68C0F}"/>
    <cellStyle name="Millares 7" xfId="38" xr:uid="{00000000-0005-0000-0000-000019000000}"/>
    <cellStyle name="Millares 7 10" xfId="2273" xr:uid="{00000000-0005-0000-0000-000019000000}"/>
    <cellStyle name="Millares 7 10 2" xfId="4194" xr:uid="{00000000-0005-0000-0000-000019000000}"/>
    <cellStyle name="Millares 7 10 3" xfId="6150" xr:uid="{00000000-0005-0000-0000-000019000000}"/>
    <cellStyle name="Millares 7 10 4" xfId="8076" xr:uid="{00000000-0005-0000-0000-000019000000}"/>
    <cellStyle name="Millares 7 10 5" xfId="10082" xr:uid="{00000000-0005-0000-0000-000019000000}"/>
    <cellStyle name="Millares 7 10 6" xfId="12709" xr:uid="{AC09C8D8-148A-4613-8F58-6A4DCCA10F80}"/>
    <cellStyle name="Millares 7 11" xfId="831" xr:uid="{00000000-0005-0000-0000-000019000000}"/>
    <cellStyle name="Millares 7 12" xfId="2755" xr:uid="{00000000-0005-0000-0000-000019000000}"/>
    <cellStyle name="Millares 7 13" xfId="4684" xr:uid="{00000000-0005-0000-0000-000019000000}"/>
    <cellStyle name="Millares 7 14" xfId="6633" xr:uid="{00000000-0005-0000-0000-000019000000}"/>
    <cellStyle name="Millares 7 15" xfId="8603" xr:uid="{7E6765A2-69C6-46AB-9521-869AE17430D2}"/>
    <cellStyle name="Millares 7 16" xfId="8574" xr:uid="{00000000-0005-0000-0000-000019000000}"/>
    <cellStyle name="Millares 7 17" xfId="10567" xr:uid="{00000000-0005-0000-0000-000019000000}"/>
    <cellStyle name="Millares 7 18" xfId="11047" xr:uid="{00000000-0005-0000-0000-000019000000}"/>
    <cellStyle name="Millares 7 19" xfId="12188" xr:uid="{774E7075-2A36-49B7-BE45-F07CE12C14CC}"/>
    <cellStyle name="Millares 7 2" xfId="96" xr:uid="{00000000-0005-0000-0000-000019000000}"/>
    <cellStyle name="Millares 7 2 10" xfId="4715" xr:uid="{00000000-0005-0000-0000-000019000000}"/>
    <cellStyle name="Millares 7 2 11" xfId="4777" xr:uid="{13E28E34-9CFB-49EA-B55E-5723BCE09F0C}"/>
    <cellStyle name="Millares 7 2 12" xfId="6661" xr:uid="{00000000-0005-0000-0000-000019000000}"/>
    <cellStyle name="Millares 7 2 13" xfId="8561" xr:uid="{13E28E34-9CFB-49EA-B55E-5723BCE09F0C}"/>
    <cellStyle name="Millares 7 2 14" xfId="8646" xr:uid="{13E28E34-9CFB-49EA-B55E-5723BCE09F0C}"/>
    <cellStyle name="Millares 7 2 15" xfId="8696" xr:uid="{00000000-0005-0000-0000-000019000000}"/>
    <cellStyle name="Millares 7 2 16" xfId="10594" xr:uid="{00000000-0005-0000-0000-000019000000}"/>
    <cellStyle name="Millares 7 2 17" xfId="11074" xr:uid="{00000000-0005-0000-0000-000019000000}"/>
    <cellStyle name="Millares 7 2 18" xfId="12215" xr:uid="{5198528E-A48C-47B4-806A-AA3FD06B22F6}"/>
    <cellStyle name="Millares 7 2 2" xfId="154" xr:uid="{00000000-0005-0000-0000-000019000000}"/>
    <cellStyle name="Millares 7 2 2 10" xfId="8743" xr:uid="{00000000-0005-0000-0000-000019000000}"/>
    <cellStyle name="Millares 7 2 2 11" xfId="10646" xr:uid="{00000000-0005-0000-0000-000019000000}"/>
    <cellStyle name="Millares 7 2 2 12" xfId="11126" xr:uid="{00000000-0005-0000-0000-000019000000}"/>
    <cellStyle name="Millares 7 2 2 13" xfId="12267" xr:uid="{2B325C82-7D67-4BEA-AB1E-DD64725023E7}"/>
    <cellStyle name="Millares 7 2 2 2" xfId="372" xr:uid="{00000000-0005-0000-0000-000019000000}"/>
    <cellStyle name="Millares 7 2 2 2 10" xfId="10824" xr:uid="{00000000-0005-0000-0000-000019000000}"/>
    <cellStyle name="Millares 7 2 2 2 11" xfId="11304" xr:uid="{00000000-0005-0000-0000-000019000000}"/>
    <cellStyle name="Millares 7 2 2 2 12" xfId="12445" xr:uid="{03E97807-D848-42D8-903B-3C9BF3FD5268}"/>
    <cellStyle name="Millares 7 2 2 2 2" xfId="1568" xr:uid="{00000000-0005-0000-0000-000019000000}"/>
    <cellStyle name="Millares 7 2 2 2 2 2" xfId="3492" xr:uid="{00000000-0005-0000-0000-000019000000}"/>
    <cellStyle name="Millares 7 2 2 2 2 3" xfId="5444" xr:uid="{00000000-0005-0000-0000-000019000000}"/>
    <cellStyle name="Millares 7 2 2 2 2 4" xfId="7374" xr:uid="{00000000-0005-0000-0000-000019000000}"/>
    <cellStyle name="Millares 7 2 2 2 2 5" xfId="9384" xr:uid="{00000000-0005-0000-0000-000019000000}"/>
    <cellStyle name="Millares 7 2 2 2 3" xfId="2048" xr:uid="{00000000-0005-0000-0000-000019000000}"/>
    <cellStyle name="Millares 7 2 2 2 3 2" xfId="3972" xr:uid="{00000000-0005-0000-0000-000019000000}"/>
    <cellStyle name="Millares 7 2 2 2 3 3" xfId="5924" xr:uid="{00000000-0005-0000-0000-000019000000}"/>
    <cellStyle name="Millares 7 2 2 2 3 4" xfId="7854" xr:uid="{00000000-0005-0000-0000-000019000000}"/>
    <cellStyle name="Millares 7 2 2 2 3 5" xfId="9862" xr:uid="{00000000-0005-0000-0000-000019000000}"/>
    <cellStyle name="Millares 7 2 2 2 4" xfId="2530" xr:uid="{00000000-0005-0000-0000-000019000000}"/>
    <cellStyle name="Millares 7 2 2 2 4 2" xfId="4451" xr:uid="{00000000-0005-0000-0000-000019000000}"/>
    <cellStyle name="Millares 7 2 2 2 4 3" xfId="6407" xr:uid="{00000000-0005-0000-0000-000019000000}"/>
    <cellStyle name="Millares 7 2 2 2 4 4" xfId="8333" xr:uid="{00000000-0005-0000-0000-000019000000}"/>
    <cellStyle name="Millares 7 2 2 2 4 5" xfId="10339" xr:uid="{00000000-0005-0000-0000-000019000000}"/>
    <cellStyle name="Millares 7 2 2 2 5" xfId="1088" xr:uid="{00000000-0005-0000-0000-000019000000}"/>
    <cellStyle name="Millares 7 2 2 2 6" xfId="3012" xr:uid="{00000000-0005-0000-0000-000019000000}"/>
    <cellStyle name="Millares 7 2 2 2 7" xfId="4950" xr:uid="{00000000-0005-0000-0000-000019000000}"/>
    <cellStyle name="Millares 7 2 2 2 8" xfId="6891" xr:uid="{00000000-0005-0000-0000-000019000000}"/>
    <cellStyle name="Millares 7 2 2 2 9" xfId="8912" xr:uid="{00000000-0005-0000-0000-000019000000}"/>
    <cellStyle name="Millares 7 2 2 3" xfId="1390" xr:uid="{00000000-0005-0000-0000-000019000000}"/>
    <cellStyle name="Millares 7 2 2 3 2" xfId="3314" xr:uid="{00000000-0005-0000-0000-000019000000}"/>
    <cellStyle name="Millares 7 2 2 3 3" xfId="5266" xr:uid="{00000000-0005-0000-0000-000019000000}"/>
    <cellStyle name="Millares 7 2 2 3 4" xfId="7196" xr:uid="{00000000-0005-0000-0000-000019000000}"/>
    <cellStyle name="Millares 7 2 2 3 5" xfId="9206" xr:uid="{00000000-0005-0000-0000-000019000000}"/>
    <cellStyle name="Millares 7 2 2 4" xfId="1870" xr:uid="{00000000-0005-0000-0000-000019000000}"/>
    <cellStyle name="Millares 7 2 2 4 2" xfId="3794" xr:uid="{00000000-0005-0000-0000-000019000000}"/>
    <cellStyle name="Millares 7 2 2 4 3" xfId="5746" xr:uid="{00000000-0005-0000-0000-000019000000}"/>
    <cellStyle name="Millares 7 2 2 4 4" xfId="7676" xr:uid="{00000000-0005-0000-0000-000019000000}"/>
    <cellStyle name="Millares 7 2 2 4 5" xfId="9684" xr:uid="{00000000-0005-0000-0000-000019000000}"/>
    <cellStyle name="Millares 7 2 2 5" xfId="2352" xr:uid="{00000000-0005-0000-0000-000019000000}"/>
    <cellStyle name="Millares 7 2 2 5 2" xfId="4273" xr:uid="{00000000-0005-0000-0000-000019000000}"/>
    <cellStyle name="Millares 7 2 2 5 3" xfId="6229" xr:uid="{00000000-0005-0000-0000-000019000000}"/>
    <cellStyle name="Millares 7 2 2 5 4" xfId="8155" xr:uid="{00000000-0005-0000-0000-000019000000}"/>
    <cellStyle name="Millares 7 2 2 5 5" xfId="10161" xr:uid="{00000000-0005-0000-0000-000019000000}"/>
    <cellStyle name="Millares 7 2 2 6" xfId="910" xr:uid="{00000000-0005-0000-0000-000019000000}"/>
    <cellStyle name="Millares 7 2 2 7" xfId="2834" xr:uid="{00000000-0005-0000-0000-000019000000}"/>
    <cellStyle name="Millares 7 2 2 8" xfId="4767" xr:uid="{00000000-0005-0000-0000-000019000000}"/>
    <cellStyle name="Millares 7 2 2 9" xfId="6713" xr:uid="{00000000-0005-0000-0000-000019000000}"/>
    <cellStyle name="Millares 7 2 3" xfId="320" xr:uid="{00000000-0005-0000-0000-000019000000}"/>
    <cellStyle name="Millares 7 2 3 10" xfId="10772" xr:uid="{00000000-0005-0000-0000-000019000000}"/>
    <cellStyle name="Millares 7 2 3 11" xfId="11252" xr:uid="{00000000-0005-0000-0000-000019000000}"/>
    <cellStyle name="Millares 7 2 3 12" xfId="12393" xr:uid="{54CB4AC7-6C77-47F7-BD44-092629915DF7}"/>
    <cellStyle name="Millares 7 2 3 2" xfId="1516" xr:uid="{00000000-0005-0000-0000-000019000000}"/>
    <cellStyle name="Millares 7 2 3 2 2" xfId="3440" xr:uid="{00000000-0005-0000-0000-000019000000}"/>
    <cellStyle name="Millares 7 2 3 2 3" xfId="5392" xr:uid="{00000000-0005-0000-0000-000019000000}"/>
    <cellStyle name="Millares 7 2 3 2 4" xfId="7322" xr:uid="{00000000-0005-0000-0000-000019000000}"/>
    <cellStyle name="Millares 7 2 3 2 5" xfId="9332" xr:uid="{00000000-0005-0000-0000-000019000000}"/>
    <cellStyle name="Millares 7 2 3 3" xfId="1996" xr:uid="{00000000-0005-0000-0000-000019000000}"/>
    <cellStyle name="Millares 7 2 3 3 2" xfId="3920" xr:uid="{00000000-0005-0000-0000-000019000000}"/>
    <cellStyle name="Millares 7 2 3 3 3" xfId="5872" xr:uid="{00000000-0005-0000-0000-000019000000}"/>
    <cellStyle name="Millares 7 2 3 3 4" xfId="7802" xr:uid="{00000000-0005-0000-0000-000019000000}"/>
    <cellStyle name="Millares 7 2 3 3 5" xfId="9810" xr:uid="{00000000-0005-0000-0000-000019000000}"/>
    <cellStyle name="Millares 7 2 3 4" xfId="2478" xr:uid="{00000000-0005-0000-0000-000019000000}"/>
    <cellStyle name="Millares 7 2 3 4 2" xfId="4399" xr:uid="{00000000-0005-0000-0000-000019000000}"/>
    <cellStyle name="Millares 7 2 3 4 3" xfId="6355" xr:uid="{00000000-0005-0000-0000-000019000000}"/>
    <cellStyle name="Millares 7 2 3 4 4" xfId="8281" xr:uid="{00000000-0005-0000-0000-000019000000}"/>
    <cellStyle name="Millares 7 2 3 4 5" xfId="10287" xr:uid="{00000000-0005-0000-0000-000019000000}"/>
    <cellStyle name="Millares 7 2 3 5" xfId="1036" xr:uid="{00000000-0005-0000-0000-000019000000}"/>
    <cellStyle name="Millares 7 2 3 6" xfId="2960" xr:uid="{00000000-0005-0000-0000-000019000000}"/>
    <cellStyle name="Millares 7 2 3 7" xfId="4898" xr:uid="{00000000-0005-0000-0000-000019000000}"/>
    <cellStyle name="Millares 7 2 3 8" xfId="6839" xr:uid="{00000000-0005-0000-0000-000019000000}"/>
    <cellStyle name="Millares 7 2 3 9" xfId="8864" xr:uid="{00000000-0005-0000-0000-000019000000}"/>
    <cellStyle name="Millares 7 2 4" xfId="617" xr:uid="{00000000-0005-0000-0000-000031000000}"/>
    <cellStyle name="Millares 7 2 5" xfId="1338" xr:uid="{00000000-0005-0000-0000-000019000000}"/>
    <cellStyle name="Millares 7 2 5 2" xfId="3262" xr:uid="{00000000-0005-0000-0000-000019000000}"/>
    <cellStyle name="Millares 7 2 5 3" xfId="5214" xr:uid="{00000000-0005-0000-0000-000019000000}"/>
    <cellStyle name="Millares 7 2 5 4" xfId="7144" xr:uid="{00000000-0005-0000-0000-000019000000}"/>
    <cellStyle name="Millares 7 2 5 5" xfId="9154" xr:uid="{00000000-0005-0000-0000-000019000000}"/>
    <cellStyle name="Millares 7 2 5 6" xfId="12068" xr:uid="{00000000-0005-0000-0000-00006B010000}"/>
    <cellStyle name="Millares 7 2 5 7" xfId="12687" xr:uid="{ADE71F0D-F2C0-495D-8F19-E50466E499A6}"/>
    <cellStyle name="Millares 7 2 6" xfId="1818" xr:uid="{00000000-0005-0000-0000-000019000000}"/>
    <cellStyle name="Millares 7 2 6 2" xfId="3742" xr:uid="{00000000-0005-0000-0000-000019000000}"/>
    <cellStyle name="Millares 7 2 6 3" xfId="5694" xr:uid="{00000000-0005-0000-0000-000019000000}"/>
    <cellStyle name="Millares 7 2 6 4" xfId="7624" xr:uid="{00000000-0005-0000-0000-000019000000}"/>
    <cellStyle name="Millares 7 2 6 5" xfId="9632" xr:uid="{00000000-0005-0000-0000-000019000000}"/>
    <cellStyle name="Millares 7 2 6 6" xfId="12751" xr:uid="{A66F8F2D-F20F-4004-8681-824CA4FCC93E}"/>
    <cellStyle name="Millares 7 2 7" xfId="2300" xr:uid="{00000000-0005-0000-0000-000019000000}"/>
    <cellStyle name="Millares 7 2 7 2" xfId="4221" xr:uid="{00000000-0005-0000-0000-000019000000}"/>
    <cellStyle name="Millares 7 2 7 3" xfId="6177" xr:uid="{00000000-0005-0000-0000-000019000000}"/>
    <cellStyle name="Millares 7 2 7 4" xfId="8103" xr:uid="{00000000-0005-0000-0000-000019000000}"/>
    <cellStyle name="Millares 7 2 7 5" xfId="10109" xr:uid="{00000000-0005-0000-0000-000019000000}"/>
    <cellStyle name="Millares 7 2 8" xfId="858" xr:uid="{00000000-0005-0000-0000-000019000000}"/>
    <cellStyle name="Millares 7 2 9" xfId="2782" xr:uid="{00000000-0005-0000-0000-000019000000}"/>
    <cellStyle name="Millares 7 3" xfId="126" xr:uid="{00000000-0005-0000-0000-000019000000}"/>
    <cellStyle name="Millares 7 3 10" xfId="8719" xr:uid="{00000000-0005-0000-0000-000019000000}"/>
    <cellStyle name="Millares 7 3 11" xfId="10618" xr:uid="{00000000-0005-0000-0000-000019000000}"/>
    <cellStyle name="Millares 7 3 12" xfId="11098" xr:uid="{00000000-0005-0000-0000-000019000000}"/>
    <cellStyle name="Millares 7 3 13" xfId="12239" xr:uid="{56745C1B-CD8F-4234-91E6-F72D353D99CD}"/>
    <cellStyle name="Millares 7 3 2" xfId="344" xr:uid="{00000000-0005-0000-0000-000019000000}"/>
    <cellStyle name="Millares 7 3 2 10" xfId="10796" xr:uid="{00000000-0005-0000-0000-000019000000}"/>
    <cellStyle name="Millares 7 3 2 11" xfId="11276" xr:uid="{00000000-0005-0000-0000-000019000000}"/>
    <cellStyle name="Millares 7 3 2 12" xfId="12417" xr:uid="{4F86F01C-9D4C-4E3F-BE95-74B04AE7F5E0}"/>
    <cellStyle name="Millares 7 3 2 2" xfId="1540" xr:uid="{00000000-0005-0000-0000-000019000000}"/>
    <cellStyle name="Millares 7 3 2 2 2" xfId="3464" xr:uid="{00000000-0005-0000-0000-000019000000}"/>
    <cellStyle name="Millares 7 3 2 2 3" xfId="5416" xr:uid="{00000000-0005-0000-0000-000019000000}"/>
    <cellStyle name="Millares 7 3 2 2 4" xfId="7346" xr:uid="{00000000-0005-0000-0000-000019000000}"/>
    <cellStyle name="Millares 7 3 2 2 5" xfId="9356" xr:uid="{00000000-0005-0000-0000-000019000000}"/>
    <cellStyle name="Millares 7 3 2 3" xfId="2020" xr:uid="{00000000-0005-0000-0000-000019000000}"/>
    <cellStyle name="Millares 7 3 2 3 2" xfId="3944" xr:uid="{00000000-0005-0000-0000-000019000000}"/>
    <cellStyle name="Millares 7 3 2 3 3" xfId="5896" xr:uid="{00000000-0005-0000-0000-000019000000}"/>
    <cellStyle name="Millares 7 3 2 3 4" xfId="7826" xr:uid="{00000000-0005-0000-0000-000019000000}"/>
    <cellStyle name="Millares 7 3 2 3 5" xfId="9834" xr:uid="{00000000-0005-0000-0000-000019000000}"/>
    <cellStyle name="Millares 7 3 2 4" xfId="2502" xr:uid="{00000000-0005-0000-0000-000019000000}"/>
    <cellStyle name="Millares 7 3 2 4 2" xfId="4423" xr:uid="{00000000-0005-0000-0000-000019000000}"/>
    <cellStyle name="Millares 7 3 2 4 3" xfId="6379" xr:uid="{00000000-0005-0000-0000-000019000000}"/>
    <cellStyle name="Millares 7 3 2 4 4" xfId="8305" xr:uid="{00000000-0005-0000-0000-000019000000}"/>
    <cellStyle name="Millares 7 3 2 4 5" xfId="10311" xr:uid="{00000000-0005-0000-0000-000019000000}"/>
    <cellStyle name="Millares 7 3 2 5" xfId="1060" xr:uid="{00000000-0005-0000-0000-000019000000}"/>
    <cellStyle name="Millares 7 3 2 6" xfId="2984" xr:uid="{00000000-0005-0000-0000-000019000000}"/>
    <cellStyle name="Millares 7 3 2 7" xfId="4922" xr:uid="{00000000-0005-0000-0000-000019000000}"/>
    <cellStyle name="Millares 7 3 2 8" xfId="6863" xr:uid="{00000000-0005-0000-0000-000019000000}"/>
    <cellStyle name="Millares 7 3 2 9" xfId="8887" xr:uid="{00000000-0005-0000-0000-000019000000}"/>
    <cellStyle name="Millares 7 3 3" xfId="1362" xr:uid="{00000000-0005-0000-0000-000019000000}"/>
    <cellStyle name="Millares 7 3 3 2" xfId="3286" xr:uid="{00000000-0005-0000-0000-000019000000}"/>
    <cellStyle name="Millares 7 3 3 3" xfId="5238" xr:uid="{00000000-0005-0000-0000-000019000000}"/>
    <cellStyle name="Millares 7 3 3 4" xfId="7168" xr:uid="{00000000-0005-0000-0000-000019000000}"/>
    <cellStyle name="Millares 7 3 3 5" xfId="9178" xr:uid="{00000000-0005-0000-0000-000019000000}"/>
    <cellStyle name="Millares 7 3 3 6" xfId="11758" xr:uid="{00000000-0005-0000-0000-00006C010000}"/>
    <cellStyle name="Millares 7 3 4" xfId="1842" xr:uid="{00000000-0005-0000-0000-000019000000}"/>
    <cellStyle name="Millares 7 3 4 2" xfId="3766" xr:uid="{00000000-0005-0000-0000-000019000000}"/>
    <cellStyle name="Millares 7 3 4 3" xfId="5718" xr:uid="{00000000-0005-0000-0000-000019000000}"/>
    <cellStyle name="Millares 7 3 4 4" xfId="7648" xr:uid="{00000000-0005-0000-0000-000019000000}"/>
    <cellStyle name="Millares 7 3 4 5" xfId="9656" xr:uid="{00000000-0005-0000-0000-000019000000}"/>
    <cellStyle name="Millares 7 3 5" xfId="2324" xr:uid="{00000000-0005-0000-0000-000019000000}"/>
    <cellStyle name="Millares 7 3 5 2" xfId="4245" xr:uid="{00000000-0005-0000-0000-000019000000}"/>
    <cellStyle name="Millares 7 3 5 3" xfId="6201" xr:uid="{00000000-0005-0000-0000-000019000000}"/>
    <cellStyle name="Millares 7 3 5 4" xfId="8127" xr:uid="{00000000-0005-0000-0000-000019000000}"/>
    <cellStyle name="Millares 7 3 5 5" xfId="10133" xr:uid="{00000000-0005-0000-0000-000019000000}"/>
    <cellStyle name="Millares 7 3 6" xfId="882" xr:uid="{00000000-0005-0000-0000-000019000000}"/>
    <cellStyle name="Millares 7 3 7" xfId="2806" xr:uid="{00000000-0005-0000-0000-000019000000}"/>
    <cellStyle name="Millares 7 3 8" xfId="4739" xr:uid="{00000000-0005-0000-0000-000019000000}"/>
    <cellStyle name="Millares 7 3 9" xfId="6685" xr:uid="{00000000-0005-0000-0000-000019000000}"/>
    <cellStyle name="Millares 7 4" xfId="221" xr:uid="{00000000-0005-0000-0000-000019000000}"/>
    <cellStyle name="Millares 7 4 10" xfId="8775" xr:uid="{00000000-0005-0000-0000-000019000000}"/>
    <cellStyle name="Millares 7 4 11" xfId="10680" xr:uid="{00000000-0005-0000-0000-000019000000}"/>
    <cellStyle name="Millares 7 4 12" xfId="11160" xr:uid="{00000000-0005-0000-0000-000019000000}"/>
    <cellStyle name="Millares 7 4 13" xfId="12301" xr:uid="{C2CC3F1E-4ECC-448E-9DD4-D8F04B342CB4}"/>
    <cellStyle name="Millares 7 4 2" xfId="406" xr:uid="{00000000-0005-0000-0000-000019000000}"/>
    <cellStyle name="Millares 7 4 2 10" xfId="10858" xr:uid="{00000000-0005-0000-0000-000019000000}"/>
    <cellStyle name="Millares 7 4 2 11" xfId="11338" xr:uid="{00000000-0005-0000-0000-000019000000}"/>
    <cellStyle name="Millares 7 4 2 12" xfId="12479" xr:uid="{8356D2A2-0717-4C55-96DC-469CA56A5069}"/>
    <cellStyle name="Millares 7 4 2 2" xfId="1602" xr:uid="{00000000-0005-0000-0000-000019000000}"/>
    <cellStyle name="Millares 7 4 2 2 2" xfId="3526" xr:uid="{00000000-0005-0000-0000-000019000000}"/>
    <cellStyle name="Millares 7 4 2 2 3" xfId="5478" xr:uid="{00000000-0005-0000-0000-000019000000}"/>
    <cellStyle name="Millares 7 4 2 2 4" xfId="7408" xr:uid="{00000000-0005-0000-0000-000019000000}"/>
    <cellStyle name="Millares 7 4 2 2 5" xfId="9418" xr:uid="{00000000-0005-0000-0000-000019000000}"/>
    <cellStyle name="Millares 7 4 2 3" xfId="2082" xr:uid="{00000000-0005-0000-0000-000019000000}"/>
    <cellStyle name="Millares 7 4 2 3 2" xfId="4006" xr:uid="{00000000-0005-0000-0000-000019000000}"/>
    <cellStyle name="Millares 7 4 2 3 3" xfId="5958" xr:uid="{00000000-0005-0000-0000-000019000000}"/>
    <cellStyle name="Millares 7 4 2 3 4" xfId="7888" xr:uid="{00000000-0005-0000-0000-000019000000}"/>
    <cellStyle name="Millares 7 4 2 3 5" xfId="9896" xr:uid="{00000000-0005-0000-0000-000019000000}"/>
    <cellStyle name="Millares 7 4 2 4" xfId="2564" xr:uid="{00000000-0005-0000-0000-000019000000}"/>
    <cellStyle name="Millares 7 4 2 4 2" xfId="4485" xr:uid="{00000000-0005-0000-0000-000019000000}"/>
    <cellStyle name="Millares 7 4 2 4 3" xfId="6441" xr:uid="{00000000-0005-0000-0000-000019000000}"/>
    <cellStyle name="Millares 7 4 2 4 4" xfId="8367" xr:uid="{00000000-0005-0000-0000-000019000000}"/>
    <cellStyle name="Millares 7 4 2 4 5" xfId="10373" xr:uid="{00000000-0005-0000-0000-000019000000}"/>
    <cellStyle name="Millares 7 4 2 5" xfId="1122" xr:uid="{00000000-0005-0000-0000-000019000000}"/>
    <cellStyle name="Millares 7 4 2 6" xfId="3046" xr:uid="{00000000-0005-0000-0000-000019000000}"/>
    <cellStyle name="Millares 7 4 2 7" xfId="4984" xr:uid="{00000000-0005-0000-0000-000019000000}"/>
    <cellStyle name="Millares 7 4 2 8" xfId="6925" xr:uid="{00000000-0005-0000-0000-000019000000}"/>
    <cellStyle name="Millares 7 4 2 9" xfId="8944" xr:uid="{00000000-0005-0000-0000-000019000000}"/>
    <cellStyle name="Millares 7 4 3" xfId="1424" xr:uid="{00000000-0005-0000-0000-000019000000}"/>
    <cellStyle name="Millares 7 4 3 2" xfId="3348" xr:uid="{00000000-0005-0000-0000-000019000000}"/>
    <cellStyle name="Millares 7 4 3 3" xfId="5300" xr:uid="{00000000-0005-0000-0000-000019000000}"/>
    <cellStyle name="Millares 7 4 3 4" xfId="7230" xr:uid="{00000000-0005-0000-0000-000019000000}"/>
    <cellStyle name="Millares 7 4 3 5" xfId="9240" xr:uid="{00000000-0005-0000-0000-000019000000}"/>
    <cellStyle name="Millares 7 4 4" xfId="1904" xr:uid="{00000000-0005-0000-0000-000019000000}"/>
    <cellStyle name="Millares 7 4 4 2" xfId="3828" xr:uid="{00000000-0005-0000-0000-000019000000}"/>
    <cellStyle name="Millares 7 4 4 3" xfId="5780" xr:uid="{00000000-0005-0000-0000-000019000000}"/>
    <cellStyle name="Millares 7 4 4 4" xfId="7710" xr:uid="{00000000-0005-0000-0000-000019000000}"/>
    <cellStyle name="Millares 7 4 4 5" xfId="9718" xr:uid="{00000000-0005-0000-0000-000019000000}"/>
    <cellStyle name="Millares 7 4 5" xfId="2386" xr:uid="{00000000-0005-0000-0000-000019000000}"/>
    <cellStyle name="Millares 7 4 5 2" xfId="4307" xr:uid="{00000000-0005-0000-0000-000019000000}"/>
    <cellStyle name="Millares 7 4 5 3" xfId="6263" xr:uid="{00000000-0005-0000-0000-000019000000}"/>
    <cellStyle name="Millares 7 4 5 4" xfId="8189" xr:uid="{00000000-0005-0000-0000-000019000000}"/>
    <cellStyle name="Millares 7 4 5 5" xfId="10195" xr:uid="{00000000-0005-0000-0000-000019000000}"/>
    <cellStyle name="Millares 7 4 6" xfId="944" xr:uid="{00000000-0005-0000-0000-000019000000}"/>
    <cellStyle name="Millares 7 4 7" xfId="2868" xr:uid="{00000000-0005-0000-0000-000019000000}"/>
    <cellStyle name="Millares 7 4 8" xfId="4806" xr:uid="{00000000-0005-0000-0000-000019000000}"/>
    <cellStyle name="Millares 7 4 9" xfId="6747" xr:uid="{00000000-0005-0000-0000-000019000000}"/>
    <cellStyle name="Millares 7 5" xfId="250" xr:uid="{00000000-0005-0000-0000-000019000000}"/>
    <cellStyle name="Millares 7 5 10" xfId="8803" xr:uid="{00000000-0005-0000-0000-000019000000}"/>
    <cellStyle name="Millares 7 5 11" xfId="10709" xr:uid="{00000000-0005-0000-0000-000019000000}"/>
    <cellStyle name="Millares 7 5 12" xfId="11189" xr:uid="{00000000-0005-0000-0000-000019000000}"/>
    <cellStyle name="Millares 7 5 13" xfId="12330" xr:uid="{5C9AEA04-09A3-4530-9C58-2868AEBDD7B8}"/>
    <cellStyle name="Millares 7 5 2" xfId="435" xr:uid="{00000000-0005-0000-0000-000019000000}"/>
    <cellStyle name="Millares 7 5 2 10" xfId="10887" xr:uid="{00000000-0005-0000-0000-000019000000}"/>
    <cellStyle name="Millares 7 5 2 11" xfId="11367" xr:uid="{00000000-0005-0000-0000-000019000000}"/>
    <cellStyle name="Millares 7 5 2 12" xfId="12508" xr:uid="{306FA17B-7442-48EB-8887-44A93C475FBD}"/>
    <cellStyle name="Millares 7 5 2 2" xfId="1631" xr:uid="{00000000-0005-0000-0000-000019000000}"/>
    <cellStyle name="Millares 7 5 2 2 2" xfId="3555" xr:uid="{00000000-0005-0000-0000-000019000000}"/>
    <cellStyle name="Millares 7 5 2 2 3" xfId="5507" xr:uid="{00000000-0005-0000-0000-000019000000}"/>
    <cellStyle name="Millares 7 5 2 2 4" xfId="7437" xr:uid="{00000000-0005-0000-0000-000019000000}"/>
    <cellStyle name="Millares 7 5 2 2 5" xfId="9447" xr:uid="{00000000-0005-0000-0000-000019000000}"/>
    <cellStyle name="Millares 7 5 2 3" xfId="2111" xr:uid="{00000000-0005-0000-0000-000019000000}"/>
    <cellStyle name="Millares 7 5 2 3 2" xfId="4035" xr:uid="{00000000-0005-0000-0000-000019000000}"/>
    <cellStyle name="Millares 7 5 2 3 3" xfId="5987" xr:uid="{00000000-0005-0000-0000-000019000000}"/>
    <cellStyle name="Millares 7 5 2 3 4" xfId="7917" xr:uid="{00000000-0005-0000-0000-000019000000}"/>
    <cellStyle name="Millares 7 5 2 3 5" xfId="9925" xr:uid="{00000000-0005-0000-0000-000019000000}"/>
    <cellStyle name="Millares 7 5 2 4" xfId="2593" xr:uid="{00000000-0005-0000-0000-000019000000}"/>
    <cellStyle name="Millares 7 5 2 4 2" xfId="4514" xr:uid="{00000000-0005-0000-0000-000019000000}"/>
    <cellStyle name="Millares 7 5 2 4 3" xfId="6470" xr:uid="{00000000-0005-0000-0000-000019000000}"/>
    <cellStyle name="Millares 7 5 2 4 4" xfId="8396" xr:uid="{00000000-0005-0000-0000-000019000000}"/>
    <cellStyle name="Millares 7 5 2 4 5" xfId="10402" xr:uid="{00000000-0005-0000-0000-000019000000}"/>
    <cellStyle name="Millares 7 5 2 5" xfId="1151" xr:uid="{00000000-0005-0000-0000-000019000000}"/>
    <cellStyle name="Millares 7 5 2 6" xfId="3075" xr:uid="{00000000-0005-0000-0000-000019000000}"/>
    <cellStyle name="Millares 7 5 2 7" xfId="5013" xr:uid="{00000000-0005-0000-0000-000019000000}"/>
    <cellStyle name="Millares 7 5 2 8" xfId="6954" xr:uid="{00000000-0005-0000-0000-000019000000}"/>
    <cellStyle name="Millares 7 5 2 9" xfId="8973" xr:uid="{00000000-0005-0000-0000-000019000000}"/>
    <cellStyle name="Millares 7 5 3" xfId="1453" xr:uid="{00000000-0005-0000-0000-000019000000}"/>
    <cellStyle name="Millares 7 5 3 2" xfId="3377" xr:uid="{00000000-0005-0000-0000-000019000000}"/>
    <cellStyle name="Millares 7 5 3 3" xfId="5329" xr:uid="{00000000-0005-0000-0000-000019000000}"/>
    <cellStyle name="Millares 7 5 3 4" xfId="7259" xr:uid="{00000000-0005-0000-0000-000019000000}"/>
    <cellStyle name="Millares 7 5 3 5" xfId="9269" xr:uid="{00000000-0005-0000-0000-000019000000}"/>
    <cellStyle name="Millares 7 5 4" xfId="1933" xr:uid="{00000000-0005-0000-0000-000019000000}"/>
    <cellStyle name="Millares 7 5 4 2" xfId="3857" xr:uid="{00000000-0005-0000-0000-000019000000}"/>
    <cellStyle name="Millares 7 5 4 3" xfId="5809" xr:uid="{00000000-0005-0000-0000-000019000000}"/>
    <cellStyle name="Millares 7 5 4 4" xfId="7739" xr:uid="{00000000-0005-0000-0000-000019000000}"/>
    <cellStyle name="Millares 7 5 4 5" xfId="9747" xr:uid="{00000000-0005-0000-0000-000019000000}"/>
    <cellStyle name="Millares 7 5 5" xfId="2415" xr:uid="{00000000-0005-0000-0000-000019000000}"/>
    <cellStyle name="Millares 7 5 5 2" xfId="4336" xr:uid="{00000000-0005-0000-0000-000019000000}"/>
    <cellStyle name="Millares 7 5 5 3" xfId="6292" xr:uid="{00000000-0005-0000-0000-000019000000}"/>
    <cellStyle name="Millares 7 5 5 4" xfId="8218" xr:uid="{00000000-0005-0000-0000-000019000000}"/>
    <cellStyle name="Millares 7 5 5 5" xfId="10224" xr:uid="{00000000-0005-0000-0000-000019000000}"/>
    <cellStyle name="Millares 7 5 6" xfId="973" xr:uid="{00000000-0005-0000-0000-000019000000}"/>
    <cellStyle name="Millares 7 5 7" xfId="2897" xr:uid="{00000000-0005-0000-0000-000019000000}"/>
    <cellStyle name="Millares 7 5 8" xfId="4835" xr:uid="{00000000-0005-0000-0000-000019000000}"/>
    <cellStyle name="Millares 7 5 9" xfId="6776" xr:uid="{00000000-0005-0000-0000-000019000000}"/>
    <cellStyle name="Millares 7 6" xfId="293" xr:uid="{00000000-0005-0000-0000-000019000000}"/>
    <cellStyle name="Millares 7 6 10" xfId="10745" xr:uid="{00000000-0005-0000-0000-000019000000}"/>
    <cellStyle name="Millares 7 6 11" xfId="11225" xr:uid="{00000000-0005-0000-0000-000019000000}"/>
    <cellStyle name="Millares 7 6 12" xfId="12366" xr:uid="{2AEC9277-6025-45D5-83CB-80CF98147686}"/>
    <cellStyle name="Millares 7 6 2" xfId="1489" xr:uid="{00000000-0005-0000-0000-000019000000}"/>
    <cellStyle name="Millares 7 6 2 2" xfId="3413" xr:uid="{00000000-0005-0000-0000-000019000000}"/>
    <cellStyle name="Millares 7 6 2 3" xfId="5365" xr:uid="{00000000-0005-0000-0000-000019000000}"/>
    <cellStyle name="Millares 7 6 2 4" xfId="7295" xr:uid="{00000000-0005-0000-0000-000019000000}"/>
    <cellStyle name="Millares 7 6 2 5" xfId="9305" xr:uid="{00000000-0005-0000-0000-000019000000}"/>
    <cellStyle name="Millares 7 6 3" xfId="1969" xr:uid="{00000000-0005-0000-0000-000019000000}"/>
    <cellStyle name="Millares 7 6 3 2" xfId="3893" xr:uid="{00000000-0005-0000-0000-000019000000}"/>
    <cellStyle name="Millares 7 6 3 3" xfId="5845" xr:uid="{00000000-0005-0000-0000-000019000000}"/>
    <cellStyle name="Millares 7 6 3 4" xfId="7775" xr:uid="{00000000-0005-0000-0000-000019000000}"/>
    <cellStyle name="Millares 7 6 3 5" xfId="9783" xr:uid="{00000000-0005-0000-0000-000019000000}"/>
    <cellStyle name="Millares 7 6 4" xfId="2451" xr:uid="{00000000-0005-0000-0000-000019000000}"/>
    <cellStyle name="Millares 7 6 4 2" xfId="4372" xr:uid="{00000000-0005-0000-0000-000019000000}"/>
    <cellStyle name="Millares 7 6 4 3" xfId="6328" xr:uid="{00000000-0005-0000-0000-000019000000}"/>
    <cellStyle name="Millares 7 6 4 4" xfId="8254" xr:uid="{00000000-0005-0000-0000-000019000000}"/>
    <cellStyle name="Millares 7 6 4 5" xfId="10260" xr:uid="{00000000-0005-0000-0000-000019000000}"/>
    <cellStyle name="Millares 7 6 5" xfId="1009" xr:uid="{00000000-0005-0000-0000-000019000000}"/>
    <cellStyle name="Millares 7 6 6" xfId="2933" xr:uid="{00000000-0005-0000-0000-000019000000}"/>
    <cellStyle name="Millares 7 6 7" xfId="4871" xr:uid="{00000000-0005-0000-0000-000019000000}"/>
    <cellStyle name="Millares 7 6 8" xfId="6812" xr:uid="{00000000-0005-0000-0000-000019000000}"/>
    <cellStyle name="Millares 7 6 9" xfId="8839" xr:uid="{00000000-0005-0000-0000-000019000000}"/>
    <cellStyle name="Millares 7 7" xfId="582" xr:uid="{00000000-0005-0000-0000-000030000000}"/>
    <cellStyle name="Millares 7 7 10" xfId="10919" xr:uid="{00000000-0005-0000-0000-000030000000}"/>
    <cellStyle name="Millares 7 7 11" xfId="11399" xr:uid="{00000000-0005-0000-0000-000030000000}"/>
    <cellStyle name="Millares 7 7 12" xfId="12542" xr:uid="{A8CAD319-EA43-437C-8F29-6B92DCAA1F4D}"/>
    <cellStyle name="Millares 7 7 2" xfId="1663" xr:uid="{00000000-0005-0000-0000-000030000000}"/>
    <cellStyle name="Millares 7 7 2 2" xfId="3587" xr:uid="{00000000-0005-0000-0000-000030000000}"/>
    <cellStyle name="Millares 7 7 2 3" xfId="5539" xr:uid="{00000000-0005-0000-0000-000030000000}"/>
    <cellStyle name="Millares 7 7 2 4" xfId="7469" xr:uid="{00000000-0005-0000-0000-000030000000}"/>
    <cellStyle name="Millares 7 7 2 5" xfId="9479" xr:uid="{00000000-0005-0000-0000-000030000000}"/>
    <cellStyle name="Millares 7 7 3" xfId="2143" xr:uid="{00000000-0005-0000-0000-000030000000}"/>
    <cellStyle name="Millares 7 7 3 2" xfId="4067" xr:uid="{00000000-0005-0000-0000-000030000000}"/>
    <cellStyle name="Millares 7 7 3 3" xfId="6019" xr:uid="{00000000-0005-0000-0000-000030000000}"/>
    <cellStyle name="Millares 7 7 3 4" xfId="7949" xr:uid="{00000000-0005-0000-0000-000030000000}"/>
    <cellStyle name="Millares 7 7 3 5" xfId="9957" xr:uid="{00000000-0005-0000-0000-000030000000}"/>
    <cellStyle name="Millares 7 7 4" xfId="2626" xr:uid="{00000000-0005-0000-0000-000030000000}"/>
    <cellStyle name="Millares 7 7 4 2" xfId="4547" xr:uid="{00000000-0005-0000-0000-000030000000}"/>
    <cellStyle name="Millares 7 7 4 3" xfId="6503" xr:uid="{00000000-0005-0000-0000-000030000000}"/>
    <cellStyle name="Millares 7 7 4 4" xfId="8429" xr:uid="{00000000-0005-0000-0000-000030000000}"/>
    <cellStyle name="Millares 7 7 4 5" xfId="10435" xr:uid="{00000000-0005-0000-0000-000030000000}"/>
    <cellStyle name="Millares 7 7 5" xfId="1184" xr:uid="{00000000-0005-0000-0000-000030000000}"/>
    <cellStyle name="Millares 7 7 6" xfId="3108" xr:uid="{00000000-0005-0000-0000-000030000000}"/>
    <cellStyle name="Millares 7 7 7" xfId="5051" xr:uid="{00000000-0005-0000-0000-000030000000}"/>
    <cellStyle name="Millares 7 7 8" xfId="6989" xr:uid="{00000000-0005-0000-0000-000030000000}"/>
    <cellStyle name="Millares 7 7 9" xfId="9006" xr:uid="{00000000-0005-0000-0000-000030000000}"/>
    <cellStyle name="Millares 7 8" xfId="1311" xr:uid="{00000000-0005-0000-0000-000019000000}"/>
    <cellStyle name="Millares 7 8 2" xfId="3235" xr:uid="{00000000-0005-0000-0000-000019000000}"/>
    <cellStyle name="Millares 7 8 3" xfId="5187" xr:uid="{00000000-0005-0000-0000-000019000000}"/>
    <cellStyle name="Millares 7 8 4" xfId="7117" xr:uid="{00000000-0005-0000-0000-000019000000}"/>
    <cellStyle name="Millares 7 8 5" xfId="9127" xr:uid="{00000000-0005-0000-0000-000019000000}"/>
    <cellStyle name="Millares 7 8 6" xfId="11603" xr:uid="{00000000-0005-0000-0000-00003E000000}"/>
    <cellStyle name="Millares 7 9" xfId="1791" xr:uid="{00000000-0005-0000-0000-000019000000}"/>
    <cellStyle name="Millares 7 9 2" xfId="3715" xr:uid="{00000000-0005-0000-0000-000019000000}"/>
    <cellStyle name="Millares 7 9 3" xfId="5667" xr:uid="{00000000-0005-0000-0000-000019000000}"/>
    <cellStyle name="Millares 7 9 4" xfId="7597" xr:uid="{00000000-0005-0000-0000-000019000000}"/>
    <cellStyle name="Millares 7 9 5" xfId="9605" xr:uid="{00000000-0005-0000-0000-000019000000}"/>
    <cellStyle name="Millares 7 9 6" xfId="11676" xr:uid="{00000000-0005-0000-0000-00006A010000}"/>
    <cellStyle name="Millares 70" xfId="4659" xr:uid="{00000000-0005-0000-0000-00003D120000}"/>
    <cellStyle name="Millares 70 2" xfId="12155" xr:uid="{00000000-0005-0000-0000-0000C1050000}"/>
    <cellStyle name="Millares 70 3" xfId="12691" xr:uid="{7971D94A-2A4E-4E6A-A8D5-FFD87BF128CD}"/>
    <cellStyle name="Millares 71" xfId="4658" xr:uid="{00000000-0005-0000-0000-00003E120000}"/>
    <cellStyle name="Millares 71 2" xfId="12157" xr:uid="{00000000-0005-0000-0000-0000C3050000}"/>
    <cellStyle name="Millares 71 3" xfId="12692" xr:uid="{F6C20427-8E3B-4CDF-A69C-52CC637C2E98}"/>
    <cellStyle name="Millares 72" xfId="4656" xr:uid="{00000000-0005-0000-0000-00003F120000}"/>
    <cellStyle name="Millares 72 2" xfId="12162" xr:uid="{00000000-0005-0000-0000-0000C8050000}"/>
    <cellStyle name="Millares 73" xfId="4661" xr:uid="{00000000-0005-0000-0000-000080120000}"/>
    <cellStyle name="Millares 73 2" xfId="12164" xr:uid="{00000000-0005-0000-0000-0000CD050000}"/>
    <cellStyle name="Millares 74" xfId="5029" xr:uid="{00000000-0005-0000-0000-0000C1190000}"/>
    <cellStyle name="Millares 74 2" xfId="11964" xr:uid="{00000000-0005-0000-0000-00006E010000}"/>
    <cellStyle name="Millares 74 3" xfId="11972" xr:uid="{00000000-0005-0000-0000-00006F010000}"/>
    <cellStyle name="Millares 75" xfId="5034" xr:uid="{00000000-0005-0000-0000-0000DD190000}"/>
    <cellStyle name="Millares 75 2" xfId="12693" xr:uid="{87825D19-76C2-4826-9635-823D252B046F}"/>
    <cellStyle name="Millares 76" xfId="6611" xr:uid="{00000000-0005-0000-0000-0000DE190000}"/>
    <cellStyle name="Millares 77" xfId="6612" xr:uid="{00000000-0005-0000-0000-0000DF190000}"/>
    <cellStyle name="Millares 78" xfId="5042" xr:uid="{00000000-0005-0000-0000-0000E0190000}"/>
    <cellStyle name="Millares 79" xfId="6613" xr:uid="{00000000-0005-0000-0000-0000201A0000}"/>
    <cellStyle name="Millares 8" xfId="39" xr:uid="{00000000-0005-0000-0000-00001A000000}"/>
    <cellStyle name="Millares 8 10" xfId="2274" xr:uid="{00000000-0005-0000-0000-00001A000000}"/>
    <cellStyle name="Millares 8 10 2" xfId="4195" xr:uid="{00000000-0005-0000-0000-00001A000000}"/>
    <cellStyle name="Millares 8 10 3" xfId="6151" xr:uid="{00000000-0005-0000-0000-00001A000000}"/>
    <cellStyle name="Millares 8 10 4" xfId="8077" xr:uid="{00000000-0005-0000-0000-00001A000000}"/>
    <cellStyle name="Millares 8 10 5" xfId="10083" xr:uid="{00000000-0005-0000-0000-00001A000000}"/>
    <cellStyle name="Millares 8 10 6" xfId="12707" xr:uid="{C29690FA-6CAD-4B84-9122-8E2FDBDE0A9E}"/>
    <cellStyle name="Millares 8 11" xfId="832" xr:uid="{00000000-0005-0000-0000-00001A000000}"/>
    <cellStyle name="Millares 8 12" xfId="2756" xr:uid="{00000000-0005-0000-0000-00001A000000}"/>
    <cellStyle name="Millares 8 13" xfId="4685" xr:uid="{00000000-0005-0000-0000-00001A000000}"/>
    <cellStyle name="Millares 8 14" xfId="6634" xr:uid="{00000000-0005-0000-0000-00001A000000}"/>
    <cellStyle name="Millares 8 15" xfId="8601" xr:uid="{D823C4A3-6CBF-46A9-8AB9-2FD5038F41F9}"/>
    <cellStyle name="Millares 8 16" xfId="8572" xr:uid="{00000000-0005-0000-0000-00001A000000}"/>
    <cellStyle name="Millares 8 17" xfId="10568" xr:uid="{00000000-0005-0000-0000-00001A000000}"/>
    <cellStyle name="Millares 8 18" xfId="11048" xr:uid="{00000000-0005-0000-0000-00001A000000}"/>
    <cellStyle name="Millares 8 19" xfId="12189" xr:uid="{F0009B10-FE4E-4A24-94D4-D1905F41FA47}"/>
    <cellStyle name="Millares 8 2" xfId="97" xr:uid="{00000000-0005-0000-0000-00001A000000}"/>
    <cellStyle name="Millares 8 2 10" xfId="5115" xr:uid="{CE0C8162-F4B0-41FF-98E6-2F9515B1E101}"/>
    <cellStyle name="Millares 8 2 11" xfId="6662" xr:uid="{00000000-0005-0000-0000-00001A000000}"/>
    <cellStyle name="Millares 8 2 12" xfId="8546" xr:uid="{CE0C8162-F4B0-41FF-98E6-2F9515B1E101}"/>
    <cellStyle name="Millares 8 2 13" xfId="8644" xr:uid="{CE0C8162-F4B0-41FF-98E6-2F9515B1E101}"/>
    <cellStyle name="Millares 8 2 14" xfId="8697" xr:uid="{00000000-0005-0000-0000-00001A000000}"/>
    <cellStyle name="Millares 8 2 15" xfId="10595" xr:uid="{00000000-0005-0000-0000-00001A000000}"/>
    <cellStyle name="Millares 8 2 16" xfId="11075" xr:uid="{00000000-0005-0000-0000-00001A000000}"/>
    <cellStyle name="Millares 8 2 17" xfId="12216" xr:uid="{219941DB-A8B2-4334-AA30-B476758420B4}"/>
    <cellStyle name="Millares 8 2 2" xfId="155" xr:uid="{00000000-0005-0000-0000-00001A000000}"/>
    <cellStyle name="Millares 8 2 2 10" xfId="8744" xr:uid="{00000000-0005-0000-0000-00001A000000}"/>
    <cellStyle name="Millares 8 2 2 11" xfId="10647" xr:uid="{00000000-0005-0000-0000-00001A000000}"/>
    <cellStyle name="Millares 8 2 2 12" xfId="11127" xr:uid="{00000000-0005-0000-0000-00001A000000}"/>
    <cellStyle name="Millares 8 2 2 13" xfId="12268" xr:uid="{94EC5E9D-299A-41F6-9BB0-A77AA19C3E29}"/>
    <cellStyle name="Millares 8 2 2 2" xfId="373" xr:uid="{00000000-0005-0000-0000-00001A000000}"/>
    <cellStyle name="Millares 8 2 2 2 10" xfId="10825" xr:uid="{00000000-0005-0000-0000-00001A000000}"/>
    <cellStyle name="Millares 8 2 2 2 11" xfId="11305" xr:uid="{00000000-0005-0000-0000-00001A000000}"/>
    <cellStyle name="Millares 8 2 2 2 12" xfId="12446" xr:uid="{6C88BD36-8AF9-4557-A822-992513A1D1CD}"/>
    <cellStyle name="Millares 8 2 2 2 2" xfId="1569" xr:uid="{00000000-0005-0000-0000-00001A000000}"/>
    <cellStyle name="Millares 8 2 2 2 2 2" xfId="3493" xr:uid="{00000000-0005-0000-0000-00001A000000}"/>
    <cellStyle name="Millares 8 2 2 2 2 3" xfId="5445" xr:uid="{00000000-0005-0000-0000-00001A000000}"/>
    <cellStyle name="Millares 8 2 2 2 2 4" xfId="7375" xr:uid="{00000000-0005-0000-0000-00001A000000}"/>
    <cellStyle name="Millares 8 2 2 2 2 5" xfId="9385" xr:uid="{00000000-0005-0000-0000-00001A000000}"/>
    <cellStyle name="Millares 8 2 2 2 3" xfId="2049" xr:uid="{00000000-0005-0000-0000-00001A000000}"/>
    <cellStyle name="Millares 8 2 2 2 3 2" xfId="3973" xr:uid="{00000000-0005-0000-0000-00001A000000}"/>
    <cellStyle name="Millares 8 2 2 2 3 3" xfId="5925" xr:uid="{00000000-0005-0000-0000-00001A000000}"/>
    <cellStyle name="Millares 8 2 2 2 3 4" xfId="7855" xr:uid="{00000000-0005-0000-0000-00001A000000}"/>
    <cellStyle name="Millares 8 2 2 2 3 5" xfId="9863" xr:uid="{00000000-0005-0000-0000-00001A000000}"/>
    <cellStyle name="Millares 8 2 2 2 4" xfId="2531" xr:uid="{00000000-0005-0000-0000-00001A000000}"/>
    <cellStyle name="Millares 8 2 2 2 4 2" xfId="4452" xr:uid="{00000000-0005-0000-0000-00001A000000}"/>
    <cellStyle name="Millares 8 2 2 2 4 3" xfId="6408" xr:uid="{00000000-0005-0000-0000-00001A000000}"/>
    <cellStyle name="Millares 8 2 2 2 4 4" xfId="8334" xr:uid="{00000000-0005-0000-0000-00001A000000}"/>
    <cellStyle name="Millares 8 2 2 2 4 5" xfId="10340" xr:uid="{00000000-0005-0000-0000-00001A000000}"/>
    <cellStyle name="Millares 8 2 2 2 5" xfId="1089" xr:uid="{00000000-0005-0000-0000-00001A000000}"/>
    <cellStyle name="Millares 8 2 2 2 6" xfId="3013" xr:uid="{00000000-0005-0000-0000-00001A000000}"/>
    <cellStyle name="Millares 8 2 2 2 7" xfId="4951" xr:uid="{00000000-0005-0000-0000-00001A000000}"/>
    <cellStyle name="Millares 8 2 2 2 8" xfId="6892" xr:uid="{00000000-0005-0000-0000-00001A000000}"/>
    <cellStyle name="Millares 8 2 2 2 9" xfId="8913" xr:uid="{00000000-0005-0000-0000-00001A000000}"/>
    <cellStyle name="Millares 8 2 2 3" xfId="1391" xr:uid="{00000000-0005-0000-0000-00001A000000}"/>
    <cellStyle name="Millares 8 2 2 3 2" xfId="3315" xr:uid="{00000000-0005-0000-0000-00001A000000}"/>
    <cellStyle name="Millares 8 2 2 3 3" xfId="5267" xr:uid="{00000000-0005-0000-0000-00001A000000}"/>
    <cellStyle name="Millares 8 2 2 3 4" xfId="7197" xr:uid="{00000000-0005-0000-0000-00001A000000}"/>
    <cellStyle name="Millares 8 2 2 3 5" xfId="9207" xr:uid="{00000000-0005-0000-0000-00001A000000}"/>
    <cellStyle name="Millares 8 2 2 4" xfId="1871" xr:uid="{00000000-0005-0000-0000-00001A000000}"/>
    <cellStyle name="Millares 8 2 2 4 2" xfId="3795" xr:uid="{00000000-0005-0000-0000-00001A000000}"/>
    <cellStyle name="Millares 8 2 2 4 3" xfId="5747" xr:uid="{00000000-0005-0000-0000-00001A000000}"/>
    <cellStyle name="Millares 8 2 2 4 4" xfId="7677" xr:uid="{00000000-0005-0000-0000-00001A000000}"/>
    <cellStyle name="Millares 8 2 2 4 5" xfId="9685" xr:uid="{00000000-0005-0000-0000-00001A000000}"/>
    <cellStyle name="Millares 8 2 2 5" xfId="2353" xr:uid="{00000000-0005-0000-0000-00001A000000}"/>
    <cellStyle name="Millares 8 2 2 5 2" xfId="4274" xr:uid="{00000000-0005-0000-0000-00001A000000}"/>
    <cellStyle name="Millares 8 2 2 5 3" xfId="6230" xr:uid="{00000000-0005-0000-0000-00001A000000}"/>
    <cellStyle name="Millares 8 2 2 5 4" xfId="8156" xr:uid="{00000000-0005-0000-0000-00001A000000}"/>
    <cellStyle name="Millares 8 2 2 5 5" xfId="10162" xr:uid="{00000000-0005-0000-0000-00001A000000}"/>
    <cellStyle name="Millares 8 2 2 6" xfId="911" xr:uid="{00000000-0005-0000-0000-00001A000000}"/>
    <cellStyle name="Millares 8 2 2 7" xfId="2835" xr:uid="{00000000-0005-0000-0000-00001A000000}"/>
    <cellStyle name="Millares 8 2 2 8" xfId="4768" xr:uid="{00000000-0005-0000-0000-00001A000000}"/>
    <cellStyle name="Millares 8 2 2 9" xfId="6714" xr:uid="{00000000-0005-0000-0000-00001A000000}"/>
    <cellStyle name="Millares 8 2 3" xfId="321" xr:uid="{00000000-0005-0000-0000-00001A000000}"/>
    <cellStyle name="Millares 8 2 3 10" xfId="10773" xr:uid="{00000000-0005-0000-0000-00001A000000}"/>
    <cellStyle name="Millares 8 2 3 11" xfId="11253" xr:uid="{00000000-0005-0000-0000-00001A000000}"/>
    <cellStyle name="Millares 8 2 3 12" xfId="12394" xr:uid="{B8A95459-93ED-4DBF-85DB-3406BE2C4B4A}"/>
    <cellStyle name="Millares 8 2 3 2" xfId="1517" xr:uid="{00000000-0005-0000-0000-00001A000000}"/>
    <cellStyle name="Millares 8 2 3 2 2" xfId="3441" xr:uid="{00000000-0005-0000-0000-00001A000000}"/>
    <cellStyle name="Millares 8 2 3 2 3" xfId="5393" xr:uid="{00000000-0005-0000-0000-00001A000000}"/>
    <cellStyle name="Millares 8 2 3 2 4" xfId="7323" xr:uid="{00000000-0005-0000-0000-00001A000000}"/>
    <cellStyle name="Millares 8 2 3 2 5" xfId="9333" xr:uid="{00000000-0005-0000-0000-00001A000000}"/>
    <cellStyle name="Millares 8 2 3 3" xfId="1997" xr:uid="{00000000-0005-0000-0000-00001A000000}"/>
    <cellStyle name="Millares 8 2 3 3 2" xfId="3921" xr:uid="{00000000-0005-0000-0000-00001A000000}"/>
    <cellStyle name="Millares 8 2 3 3 3" xfId="5873" xr:uid="{00000000-0005-0000-0000-00001A000000}"/>
    <cellStyle name="Millares 8 2 3 3 4" xfId="7803" xr:uid="{00000000-0005-0000-0000-00001A000000}"/>
    <cellStyle name="Millares 8 2 3 3 5" xfId="9811" xr:uid="{00000000-0005-0000-0000-00001A000000}"/>
    <cellStyle name="Millares 8 2 3 4" xfId="2479" xr:uid="{00000000-0005-0000-0000-00001A000000}"/>
    <cellStyle name="Millares 8 2 3 4 2" xfId="4400" xr:uid="{00000000-0005-0000-0000-00001A000000}"/>
    <cellStyle name="Millares 8 2 3 4 3" xfId="6356" xr:uid="{00000000-0005-0000-0000-00001A000000}"/>
    <cellStyle name="Millares 8 2 3 4 4" xfId="8282" xr:uid="{00000000-0005-0000-0000-00001A000000}"/>
    <cellStyle name="Millares 8 2 3 4 5" xfId="10288" xr:uid="{00000000-0005-0000-0000-00001A000000}"/>
    <cellStyle name="Millares 8 2 3 5" xfId="1037" xr:uid="{00000000-0005-0000-0000-00001A000000}"/>
    <cellStyle name="Millares 8 2 3 6" xfId="2961" xr:uid="{00000000-0005-0000-0000-00001A000000}"/>
    <cellStyle name="Millares 8 2 3 7" xfId="4899" xr:uid="{00000000-0005-0000-0000-00001A000000}"/>
    <cellStyle name="Millares 8 2 3 8" xfId="6840" xr:uid="{00000000-0005-0000-0000-00001A000000}"/>
    <cellStyle name="Millares 8 2 3 9" xfId="8865" xr:uid="{00000000-0005-0000-0000-00001A000000}"/>
    <cellStyle name="Millares 8 2 4" xfId="1339" xr:uid="{00000000-0005-0000-0000-00001A000000}"/>
    <cellStyle name="Millares 8 2 4 2" xfId="3263" xr:uid="{00000000-0005-0000-0000-00001A000000}"/>
    <cellStyle name="Millares 8 2 4 3" xfId="5215" xr:uid="{00000000-0005-0000-0000-00001A000000}"/>
    <cellStyle name="Millares 8 2 4 4" xfId="7145" xr:uid="{00000000-0005-0000-0000-00001A000000}"/>
    <cellStyle name="Millares 8 2 4 5" xfId="9155" xr:uid="{00000000-0005-0000-0000-00001A000000}"/>
    <cellStyle name="Millares 8 2 4 6" xfId="11922" xr:uid="{00000000-0005-0000-0000-000071010000}"/>
    <cellStyle name="Millares 8 2 5" xfId="1819" xr:uid="{00000000-0005-0000-0000-00001A000000}"/>
    <cellStyle name="Millares 8 2 5 2" xfId="3743" xr:uid="{00000000-0005-0000-0000-00001A000000}"/>
    <cellStyle name="Millares 8 2 5 3" xfId="5695" xr:uid="{00000000-0005-0000-0000-00001A000000}"/>
    <cellStyle name="Millares 8 2 5 4" xfId="7625" xr:uid="{00000000-0005-0000-0000-00001A000000}"/>
    <cellStyle name="Millares 8 2 5 5" xfId="9633" xr:uid="{00000000-0005-0000-0000-00001A000000}"/>
    <cellStyle name="Millares 8 2 5 6" xfId="12749" xr:uid="{DFB26DB4-267B-43E4-9AEA-24BCBA5054E8}"/>
    <cellStyle name="Millares 8 2 6" xfId="2301" xr:uid="{00000000-0005-0000-0000-00001A000000}"/>
    <cellStyle name="Millares 8 2 6 2" xfId="4222" xr:uid="{00000000-0005-0000-0000-00001A000000}"/>
    <cellStyle name="Millares 8 2 6 3" xfId="6178" xr:uid="{00000000-0005-0000-0000-00001A000000}"/>
    <cellStyle name="Millares 8 2 6 4" xfId="8104" xr:uid="{00000000-0005-0000-0000-00001A000000}"/>
    <cellStyle name="Millares 8 2 6 5" xfId="10110" xr:uid="{00000000-0005-0000-0000-00001A000000}"/>
    <cellStyle name="Millares 8 2 7" xfId="859" xr:uid="{00000000-0005-0000-0000-00001A000000}"/>
    <cellStyle name="Millares 8 2 8" xfId="2783" xr:uid="{00000000-0005-0000-0000-00001A000000}"/>
    <cellStyle name="Millares 8 2 9" xfId="4716" xr:uid="{00000000-0005-0000-0000-00001A000000}"/>
    <cellStyle name="Millares 8 3" xfId="127" xr:uid="{00000000-0005-0000-0000-00001A000000}"/>
    <cellStyle name="Millares 8 3 10" xfId="8720" xr:uid="{00000000-0005-0000-0000-00001A000000}"/>
    <cellStyle name="Millares 8 3 11" xfId="10619" xr:uid="{00000000-0005-0000-0000-00001A000000}"/>
    <cellStyle name="Millares 8 3 12" xfId="11099" xr:uid="{00000000-0005-0000-0000-00001A000000}"/>
    <cellStyle name="Millares 8 3 13" xfId="12240" xr:uid="{91A1FF5B-E0D0-4795-BAA4-6469119AFEAB}"/>
    <cellStyle name="Millares 8 3 2" xfId="345" xr:uid="{00000000-0005-0000-0000-00001A000000}"/>
    <cellStyle name="Millares 8 3 2 10" xfId="10797" xr:uid="{00000000-0005-0000-0000-00001A000000}"/>
    <cellStyle name="Millares 8 3 2 11" xfId="11277" xr:uid="{00000000-0005-0000-0000-00001A000000}"/>
    <cellStyle name="Millares 8 3 2 12" xfId="12418" xr:uid="{6CD47A11-3F43-4937-9B8F-AD2EA502EF3D}"/>
    <cellStyle name="Millares 8 3 2 2" xfId="1541" xr:uid="{00000000-0005-0000-0000-00001A000000}"/>
    <cellStyle name="Millares 8 3 2 2 2" xfId="3465" xr:uid="{00000000-0005-0000-0000-00001A000000}"/>
    <cellStyle name="Millares 8 3 2 2 3" xfId="5417" xr:uid="{00000000-0005-0000-0000-00001A000000}"/>
    <cellStyle name="Millares 8 3 2 2 4" xfId="7347" xr:uid="{00000000-0005-0000-0000-00001A000000}"/>
    <cellStyle name="Millares 8 3 2 2 5" xfId="9357" xr:uid="{00000000-0005-0000-0000-00001A000000}"/>
    <cellStyle name="Millares 8 3 2 3" xfId="2021" xr:uid="{00000000-0005-0000-0000-00001A000000}"/>
    <cellStyle name="Millares 8 3 2 3 2" xfId="3945" xr:uid="{00000000-0005-0000-0000-00001A000000}"/>
    <cellStyle name="Millares 8 3 2 3 3" xfId="5897" xr:uid="{00000000-0005-0000-0000-00001A000000}"/>
    <cellStyle name="Millares 8 3 2 3 4" xfId="7827" xr:uid="{00000000-0005-0000-0000-00001A000000}"/>
    <cellStyle name="Millares 8 3 2 3 5" xfId="9835" xr:uid="{00000000-0005-0000-0000-00001A000000}"/>
    <cellStyle name="Millares 8 3 2 4" xfId="2503" xr:uid="{00000000-0005-0000-0000-00001A000000}"/>
    <cellStyle name="Millares 8 3 2 4 2" xfId="4424" xr:uid="{00000000-0005-0000-0000-00001A000000}"/>
    <cellStyle name="Millares 8 3 2 4 3" xfId="6380" xr:uid="{00000000-0005-0000-0000-00001A000000}"/>
    <cellStyle name="Millares 8 3 2 4 4" xfId="8306" xr:uid="{00000000-0005-0000-0000-00001A000000}"/>
    <cellStyle name="Millares 8 3 2 4 5" xfId="10312" xr:uid="{00000000-0005-0000-0000-00001A000000}"/>
    <cellStyle name="Millares 8 3 2 5" xfId="1061" xr:uid="{00000000-0005-0000-0000-00001A000000}"/>
    <cellStyle name="Millares 8 3 2 6" xfId="2985" xr:uid="{00000000-0005-0000-0000-00001A000000}"/>
    <cellStyle name="Millares 8 3 2 7" xfId="4923" xr:uid="{00000000-0005-0000-0000-00001A000000}"/>
    <cellStyle name="Millares 8 3 2 8" xfId="6864" xr:uid="{00000000-0005-0000-0000-00001A000000}"/>
    <cellStyle name="Millares 8 3 2 9" xfId="8888" xr:uid="{00000000-0005-0000-0000-00001A000000}"/>
    <cellStyle name="Millares 8 3 3" xfId="1363" xr:uid="{00000000-0005-0000-0000-00001A000000}"/>
    <cellStyle name="Millares 8 3 3 2" xfId="3287" xr:uid="{00000000-0005-0000-0000-00001A000000}"/>
    <cellStyle name="Millares 8 3 3 3" xfId="5239" xr:uid="{00000000-0005-0000-0000-00001A000000}"/>
    <cellStyle name="Millares 8 3 3 4" xfId="7169" xr:uid="{00000000-0005-0000-0000-00001A000000}"/>
    <cellStyle name="Millares 8 3 3 5" xfId="9179" xr:uid="{00000000-0005-0000-0000-00001A000000}"/>
    <cellStyle name="Millares 8 3 3 6" xfId="11810" xr:uid="{00000000-0005-0000-0000-000072010000}"/>
    <cellStyle name="Millares 8 3 4" xfId="1843" xr:uid="{00000000-0005-0000-0000-00001A000000}"/>
    <cellStyle name="Millares 8 3 4 2" xfId="3767" xr:uid="{00000000-0005-0000-0000-00001A000000}"/>
    <cellStyle name="Millares 8 3 4 3" xfId="5719" xr:uid="{00000000-0005-0000-0000-00001A000000}"/>
    <cellStyle name="Millares 8 3 4 4" xfId="7649" xr:uid="{00000000-0005-0000-0000-00001A000000}"/>
    <cellStyle name="Millares 8 3 4 5" xfId="9657" xr:uid="{00000000-0005-0000-0000-00001A000000}"/>
    <cellStyle name="Millares 8 3 5" xfId="2325" xr:uid="{00000000-0005-0000-0000-00001A000000}"/>
    <cellStyle name="Millares 8 3 5 2" xfId="4246" xr:uid="{00000000-0005-0000-0000-00001A000000}"/>
    <cellStyle name="Millares 8 3 5 3" xfId="6202" xr:uid="{00000000-0005-0000-0000-00001A000000}"/>
    <cellStyle name="Millares 8 3 5 4" xfId="8128" xr:uid="{00000000-0005-0000-0000-00001A000000}"/>
    <cellStyle name="Millares 8 3 5 5" xfId="10134" xr:uid="{00000000-0005-0000-0000-00001A000000}"/>
    <cellStyle name="Millares 8 3 6" xfId="883" xr:uid="{00000000-0005-0000-0000-00001A000000}"/>
    <cellStyle name="Millares 8 3 7" xfId="2807" xr:uid="{00000000-0005-0000-0000-00001A000000}"/>
    <cellStyle name="Millares 8 3 8" xfId="4740" xr:uid="{00000000-0005-0000-0000-00001A000000}"/>
    <cellStyle name="Millares 8 3 9" xfId="6686" xr:uid="{00000000-0005-0000-0000-00001A000000}"/>
    <cellStyle name="Millares 8 4" xfId="222" xr:uid="{00000000-0005-0000-0000-00001A000000}"/>
    <cellStyle name="Millares 8 4 10" xfId="8776" xr:uid="{00000000-0005-0000-0000-00001A000000}"/>
    <cellStyle name="Millares 8 4 11" xfId="10681" xr:uid="{00000000-0005-0000-0000-00001A000000}"/>
    <cellStyle name="Millares 8 4 12" xfId="11161" xr:uid="{00000000-0005-0000-0000-00001A000000}"/>
    <cellStyle name="Millares 8 4 13" xfId="12302" xr:uid="{939B92FE-A8E7-4BD5-BAF6-916A84DC481B}"/>
    <cellStyle name="Millares 8 4 2" xfId="407" xr:uid="{00000000-0005-0000-0000-00001A000000}"/>
    <cellStyle name="Millares 8 4 2 10" xfId="10859" xr:uid="{00000000-0005-0000-0000-00001A000000}"/>
    <cellStyle name="Millares 8 4 2 11" xfId="11339" xr:uid="{00000000-0005-0000-0000-00001A000000}"/>
    <cellStyle name="Millares 8 4 2 12" xfId="12480" xr:uid="{DACFFA41-E7B8-4AB1-A45E-03B68675B950}"/>
    <cellStyle name="Millares 8 4 2 2" xfId="1603" xr:uid="{00000000-0005-0000-0000-00001A000000}"/>
    <cellStyle name="Millares 8 4 2 2 2" xfId="3527" xr:uid="{00000000-0005-0000-0000-00001A000000}"/>
    <cellStyle name="Millares 8 4 2 2 3" xfId="5479" xr:uid="{00000000-0005-0000-0000-00001A000000}"/>
    <cellStyle name="Millares 8 4 2 2 4" xfId="7409" xr:uid="{00000000-0005-0000-0000-00001A000000}"/>
    <cellStyle name="Millares 8 4 2 2 5" xfId="9419" xr:uid="{00000000-0005-0000-0000-00001A000000}"/>
    <cellStyle name="Millares 8 4 2 3" xfId="2083" xr:uid="{00000000-0005-0000-0000-00001A000000}"/>
    <cellStyle name="Millares 8 4 2 3 2" xfId="4007" xr:uid="{00000000-0005-0000-0000-00001A000000}"/>
    <cellStyle name="Millares 8 4 2 3 3" xfId="5959" xr:uid="{00000000-0005-0000-0000-00001A000000}"/>
    <cellStyle name="Millares 8 4 2 3 4" xfId="7889" xr:uid="{00000000-0005-0000-0000-00001A000000}"/>
    <cellStyle name="Millares 8 4 2 3 5" xfId="9897" xr:uid="{00000000-0005-0000-0000-00001A000000}"/>
    <cellStyle name="Millares 8 4 2 4" xfId="2565" xr:uid="{00000000-0005-0000-0000-00001A000000}"/>
    <cellStyle name="Millares 8 4 2 4 2" xfId="4486" xr:uid="{00000000-0005-0000-0000-00001A000000}"/>
    <cellStyle name="Millares 8 4 2 4 3" xfId="6442" xr:uid="{00000000-0005-0000-0000-00001A000000}"/>
    <cellStyle name="Millares 8 4 2 4 4" xfId="8368" xr:uid="{00000000-0005-0000-0000-00001A000000}"/>
    <cellStyle name="Millares 8 4 2 4 5" xfId="10374" xr:uid="{00000000-0005-0000-0000-00001A000000}"/>
    <cellStyle name="Millares 8 4 2 5" xfId="1123" xr:uid="{00000000-0005-0000-0000-00001A000000}"/>
    <cellStyle name="Millares 8 4 2 6" xfId="3047" xr:uid="{00000000-0005-0000-0000-00001A000000}"/>
    <cellStyle name="Millares 8 4 2 7" xfId="4985" xr:uid="{00000000-0005-0000-0000-00001A000000}"/>
    <cellStyle name="Millares 8 4 2 8" xfId="6926" xr:uid="{00000000-0005-0000-0000-00001A000000}"/>
    <cellStyle name="Millares 8 4 2 9" xfId="8945" xr:uid="{00000000-0005-0000-0000-00001A000000}"/>
    <cellStyle name="Millares 8 4 3" xfId="1425" xr:uid="{00000000-0005-0000-0000-00001A000000}"/>
    <cellStyle name="Millares 8 4 3 2" xfId="3349" xr:uid="{00000000-0005-0000-0000-00001A000000}"/>
    <cellStyle name="Millares 8 4 3 3" xfId="5301" xr:uid="{00000000-0005-0000-0000-00001A000000}"/>
    <cellStyle name="Millares 8 4 3 4" xfId="7231" xr:uid="{00000000-0005-0000-0000-00001A000000}"/>
    <cellStyle name="Millares 8 4 3 5" xfId="9241" xr:uid="{00000000-0005-0000-0000-00001A000000}"/>
    <cellStyle name="Millares 8 4 4" xfId="1905" xr:uid="{00000000-0005-0000-0000-00001A000000}"/>
    <cellStyle name="Millares 8 4 4 2" xfId="3829" xr:uid="{00000000-0005-0000-0000-00001A000000}"/>
    <cellStyle name="Millares 8 4 4 3" xfId="5781" xr:uid="{00000000-0005-0000-0000-00001A000000}"/>
    <cellStyle name="Millares 8 4 4 4" xfId="7711" xr:uid="{00000000-0005-0000-0000-00001A000000}"/>
    <cellStyle name="Millares 8 4 4 5" xfId="9719" xr:uid="{00000000-0005-0000-0000-00001A000000}"/>
    <cellStyle name="Millares 8 4 5" xfId="2387" xr:uid="{00000000-0005-0000-0000-00001A000000}"/>
    <cellStyle name="Millares 8 4 5 2" xfId="4308" xr:uid="{00000000-0005-0000-0000-00001A000000}"/>
    <cellStyle name="Millares 8 4 5 3" xfId="6264" xr:uid="{00000000-0005-0000-0000-00001A000000}"/>
    <cellStyle name="Millares 8 4 5 4" xfId="8190" xr:uid="{00000000-0005-0000-0000-00001A000000}"/>
    <cellStyle name="Millares 8 4 5 5" xfId="10196" xr:uid="{00000000-0005-0000-0000-00001A000000}"/>
    <cellStyle name="Millares 8 4 6" xfId="945" xr:uid="{00000000-0005-0000-0000-00001A000000}"/>
    <cellStyle name="Millares 8 4 7" xfId="2869" xr:uid="{00000000-0005-0000-0000-00001A000000}"/>
    <cellStyle name="Millares 8 4 8" xfId="4807" xr:uid="{00000000-0005-0000-0000-00001A000000}"/>
    <cellStyle name="Millares 8 4 9" xfId="6748" xr:uid="{00000000-0005-0000-0000-00001A000000}"/>
    <cellStyle name="Millares 8 5" xfId="251" xr:uid="{00000000-0005-0000-0000-00001A000000}"/>
    <cellStyle name="Millares 8 5 10" xfId="8804" xr:uid="{00000000-0005-0000-0000-00001A000000}"/>
    <cellStyle name="Millares 8 5 11" xfId="10710" xr:uid="{00000000-0005-0000-0000-00001A000000}"/>
    <cellStyle name="Millares 8 5 12" xfId="11190" xr:uid="{00000000-0005-0000-0000-00001A000000}"/>
    <cellStyle name="Millares 8 5 13" xfId="12331" xr:uid="{D87BC9D9-496E-4E8F-93D0-DE2AA98E5FA4}"/>
    <cellStyle name="Millares 8 5 2" xfId="436" xr:uid="{00000000-0005-0000-0000-00001A000000}"/>
    <cellStyle name="Millares 8 5 2 10" xfId="10888" xr:uid="{00000000-0005-0000-0000-00001A000000}"/>
    <cellStyle name="Millares 8 5 2 11" xfId="11368" xr:uid="{00000000-0005-0000-0000-00001A000000}"/>
    <cellStyle name="Millares 8 5 2 12" xfId="12509" xr:uid="{0F6BCC4C-7A8E-48D7-AA96-D5E9E6684DF5}"/>
    <cellStyle name="Millares 8 5 2 2" xfId="1632" xr:uid="{00000000-0005-0000-0000-00001A000000}"/>
    <cellStyle name="Millares 8 5 2 2 2" xfId="3556" xr:uid="{00000000-0005-0000-0000-00001A000000}"/>
    <cellStyle name="Millares 8 5 2 2 3" xfId="5508" xr:uid="{00000000-0005-0000-0000-00001A000000}"/>
    <cellStyle name="Millares 8 5 2 2 4" xfId="7438" xr:uid="{00000000-0005-0000-0000-00001A000000}"/>
    <cellStyle name="Millares 8 5 2 2 5" xfId="9448" xr:uid="{00000000-0005-0000-0000-00001A000000}"/>
    <cellStyle name="Millares 8 5 2 3" xfId="2112" xr:uid="{00000000-0005-0000-0000-00001A000000}"/>
    <cellStyle name="Millares 8 5 2 3 2" xfId="4036" xr:uid="{00000000-0005-0000-0000-00001A000000}"/>
    <cellStyle name="Millares 8 5 2 3 3" xfId="5988" xr:uid="{00000000-0005-0000-0000-00001A000000}"/>
    <cellStyle name="Millares 8 5 2 3 4" xfId="7918" xr:uid="{00000000-0005-0000-0000-00001A000000}"/>
    <cellStyle name="Millares 8 5 2 3 5" xfId="9926" xr:uid="{00000000-0005-0000-0000-00001A000000}"/>
    <cellStyle name="Millares 8 5 2 4" xfId="2594" xr:uid="{00000000-0005-0000-0000-00001A000000}"/>
    <cellStyle name="Millares 8 5 2 4 2" xfId="4515" xr:uid="{00000000-0005-0000-0000-00001A000000}"/>
    <cellStyle name="Millares 8 5 2 4 3" xfId="6471" xr:uid="{00000000-0005-0000-0000-00001A000000}"/>
    <cellStyle name="Millares 8 5 2 4 4" xfId="8397" xr:uid="{00000000-0005-0000-0000-00001A000000}"/>
    <cellStyle name="Millares 8 5 2 4 5" xfId="10403" xr:uid="{00000000-0005-0000-0000-00001A000000}"/>
    <cellStyle name="Millares 8 5 2 5" xfId="1152" xr:uid="{00000000-0005-0000-0000-00001A000000}"/>
    <cellStyle name="Millares 8 5 2 6" xfId="3076" xr:uid="{00000000-0005-0000-0000-00001A000000}"/>
    <cellStyle name="Millares 8 5 2 7" xfId="5014" xr:uid="{00000000-0005-0000-0000-00001A000000}"/>
    <cellStyle name="Millares 8 5 2 8" xfId="6955" xr:uid="{00000000-0005-0000-0000-00001A000000}"/>
    <cellStyle name="Millares 8 5 2 9" xfId="8974" xr:uid="{00000000-0005-0000-0000-00001A000000}"/>
    <cellStyle name="Millares 8 5 3" xfId="1454" xr:uid="{00000000-0005-0000-0000-00001A000000}"/>
    <cellStyle name="Millares 8 5 3 2" xfId="3378" xr:uid="{00000000-0005-0000-0000-00001A000000}"/>
    <cellStyle name="Millares 8 5 3 3" xfId="5330" xr:uid="{00000000-0005-0000-0000-00001A000000}"/>
    <cellStyle name="Millares 8 5 3 4" xfId="7260" xr:uid="{00000000-0005-0000-0000-00001A000000}"/>
    <cellStyle name="Millares 8 5 3 5" xfId="9270" xr:uid="{00000000-0005-0000-0000-00001A000000}"/>
    <cellStyle name="Millares 8 5 4" xfId="1934" xr:uid="{00000000-0005-0000-0000-00001A000000}"/>
    <cellStyle name="Millares 8 5 4 2" xfId="3858" xr:uid="{00000000-0005-0000-0000-00001A000000}"/>
    <cellStyle name="Millares 8 5 4 3" xfId="5810" xr:uid="{00000000-0005-0000-0000-00001A000000}"/>
    <cellStyle name="Millares 8 5 4 4" xfId="7740" xr:uid="{00000000-0005-0000-0000-00001A000000}"/>
    <cellStyle name="Millares 8 5 4 5" xfId="9748" xr:uid="{00000000-0005-0000-0000-00001A000000}"/>
    <cellStyle name="Millares 8 5 5" xfId="2416" xr:uid="{00000000-0005-0000-0000-00001A000000}"/>
    <cellStyle name="Millares 8 5 5 2" xfId="4337" xr:uid="{00000000-0005-0000-0000-00001A000000}"/>
    <cellStyle name="Millares 8 5 5 3" xfId="6293" xr:uid="{00000000-0005-0000-0000-00001A000000}"/>
    <cellStyle name="Millares 8 5 5 4" xfId="8219" xr:uid="{00000000-0005-0000-0000-00001A000000}"/>
    <cellStyle name="Millares 8 5 5 5" xfId="10225" xr:uid="{00000000-0005-0000-0000-00001A000000}"/>
    <cellStyle name="Millares 8 5 6" xfId="974" xr:uid="{00000000-0005-0000-0000-00001A000000}"/>
    <cellStyle name="Millares 8 5 7" xfId="2898" xr:uid="{00000000-0005-0000-0000-00001A000000}"/>
    <cellStyle name="Millares 8 5 8" xfId="4836" xr:uid="{00000000-0005-0000-0000-00001A000000}"/>
    <cellStyle name="Millares 8 5 9" xfId="6777" xr:uid="{00000000-0005-0000-0000-00001A000000}"/>
    <cellStyle name="Millares 8 6" xfId="294" xr:uid="{00000000-0005-0000-0000-00001A000000}"/>
    <cellStyle name="Millares 8 6 10" xfId="10746" xr:uid="{00000000-0005-0000-0000-00001A000000}"/>
    <cellStyle name="Millares 8 6 11" xfId="11226" xr:uid="{00000000-0005-0000-0000-00001A000000}"/>
    <cellStyle name="Millares 8 6 12" xfId="12367" xr:uid="{01AC25AF-F7D6-4162-A503-DEC8DD48846E}"/>
    <cellStyle name="Millares 8 6 2" xfId="1490" xr:uid="{00000000-0005-0000-0000-00001A000000}"/>
    <cellStyle name="Millares 8 6 2 2" xfId="3414" xr:uid="{00000000-0005-0000-0000-00001A000000}"/>
    <cellStyle name="Millares 8 6 2 3" xfId="5366" xr:uid="{00000000-0005-0000-0000-00001A000000}"/>
    <cellStyle name="Millares 8 6 2 4" xfId="7296" xr:uid="{00000000-0005-0000-0000-00001A000000}"/>
    <cellStyle name="Millares 8 6 2 5" xfId="9306" xr:uid="{00000000-0005-0000-0000-00001A000000}"/>
    <cellStyle name="Millares 8 6 3" xfId="1970" xr:uid="{00000000-0005-0000-0000-00001A000000}"/>
    <cellStyle name="Millares 8 6 3 2" xfId="3894" xr:uid="{00000000-0005-0000-0000-00001A000000}"/>
    <cellStyle name="Millares 8 6 3 3" xfId="5846" xr:uid="{00000000-0005-0000-0000-00001A000000}"/>
    <cellStyle name="Millares 8 6 3 4" xfId="7776" xr:uid="{00000000-0005-0000-0000-00001A000000}"/>
    <cellStyle name="Millares 8 6 3 5" xfId="9784" xr:uid="{00000000-0005-0000-0000-00001A000000}"/>
    <cellStyle name="Millares 8 6 4" xfId="2452" xr:uid="{00000000-0005-0000-0000-00001A000000}"/>
    <cellStyle name="Millares 8 6 4 2" xfId="4373" xr:uid="{00000000-0005-0000-0000-00001A000000}"/>
    <cellStyle name="Millares 8 6 4 3" xfId="6329" xr:uid="{00000000-0005-0000-0000-00001A000000}"/>
    <cellStyle name="Millares 8 6 4 4" xfId="8255" xr:uid="{00000000-0005-0000-0000-00001A000000}"/>
    <cellStyle name="Millares 8 6 4 5" xfId="10261" xr:uid="{00000000-0005-0000-0000-00001A000000}"/>
    <cellStyle name="Millares 8 6 5" xfId="1010" xr:uid="{00000000-0005-0000-0000-00001A000000}"/>
    <cellStyle name="Millares 8 6 6" xfId="2934" xr:uid="{00000000-0005-0000-0000-00001A000000}"/>
    <cellStyle name="Millares 8 6 7" xfId="4872" xr:uid="{00000000-0005-0000-0000-00001A000000}"/>
    <cellStyle name="Millares 8 6 8" xfId="6813" xr:uid="{00000000-0005-0000-0000-00001A000000}"/>
    <cellStyle name="Millares 8 6 9" xfId="8840" xr:uid="{00000000-0005-0000-0000-00001A000000}"/>
    <cellStyle name="Millares 8 7" xfId="586" xr:uid="{00000000-0005-0000-0000-000032000000}"/>
    <cellStyle name="Millares 8 7 10" xfId="10922" xr:uid="{00000000-0005-0000-0000-000032000000}"/>
    <cellStyle name="Millares 8 7 11" xfId="11402" xr:uid="{00000000-0005-0000-0000-000032000000}"/>
    <cellStyle name="Millares 8 7 12" xfId="12545" xr:uid="{337A19A2-4745-498D-AE26-22379E09F282}"/>
    <cellStyle name="Millares 8 7 2" xfId="1666" xr:uid="{00000000-0005-0000-0000-000032000000}"/>
    <cellStyle name="Millares 8 7 2 2" xfId="3590" xr:uid="{00000000-0005-0000-0000-000032000000}"/>
    <cellStyle name="Millares 8 7 2 3" xfId="5542" xr:uid="{00000000-0005-0000-0000-000032000000}"/>
    <cellStyle name="Millares 8 7 2 4" xfId="7472" xr:uid="{00000000-0005-0000-0000-000032000000}"/>
    <cellStyle name="Millares 8 7 2 5" xfId="9482" xr:uid="{00000000-0005-0000-0000-000032000000}"/>
    <cellStyle name="Millares 8 7 3" xfId="2146" xr:uid="{00000000-0005-0000-0000-000032000000}"/>
    <cellStyle name="Millares 8 7 3 2" xfId="4070" xr:uid="{00000000-0005-0000-0000-000032000000}"/>
    <cellStyle name="Millares 8 7 3 3" xfId="6022" xr:uid="{00000000-0005-0000-0000-000032000000}"/>
    <cellStyle name="Millares 8 7 3 4" xfId="7952" xr:uid="{00000000-0005-0000-0000-000032000000}"/>
    <cellStyle name="Millares 8 7 3 5" xfId="9960" xr:uid="{00000000-0005-0000-0000-000032000000}"/>
    <cellStyle name="Millares 8 7 4" xfId="2629" xr:uid="{00000000-0005-0000-0000-000032000000}"/>
    <cellStyle name="Millares 8 7 4 2" xfId="4550" xr:uid="{00000000-0005-0000-0000-000032000000}"/>
    <cellStyle name="Millares 8 7 4 3" xfId="6506" xr:uid="{00000000-0005-0000-0000-000032000000}"/>
    <cellStyle name="Millares 8 7 4 4" xfId="8432" xr:uid="{00000000-0005-0000-0000-000032000000}"/>
    <cellStyle name="Millares 8 7 4 5" xfId="10438" xr:uid="{00000000-0005-0000-0000-000032000000}"/>
    <cellStyle name="Millares 8 7 5" xfId="1187" xr:uid="{00000000-0005-0000-0000-000032000000}"/>
    <cellStyle name="Millares 8 7 6" xfId="3111" xr:uid="{00000000-0005-0000-0000-000032000000}"/>
    <cellStyle name="Millares 8 7 7" xfId="5054" xr:uid="{00000000-0005-0000-0000-000032000000}"/>
    <cellStyle name="Millares 8 7 8" xfId="6992" xr:uid="{00000000-0005-0000-0000-000032000000}"/>
    <cellStyle name="Millares 8 7 9" xfId="9009" xr:uid="{00000000-0005-0000-0000-000032000000}"/>
    <cellStyle name="Millares 8 8" xfId="1312" xr:uid="{00000000-0005-0000-0000-00001A000000}"/>
    <cellStyle name="Millares 8 8 2" xfId="3236" xr:uid="{00000000-0005-0000-0000-00001A000000}"/>
    <cellStyle name="Millares 8 8 3" xfId="5188" xr:uid="{00000000-0005-0000-0000-00001A000000}"/>
    <cellStyle name="Millares 8 8 4" xfId="7118" xr:uid="{00000000-0005-0000-0000-00001A000000}"/>
    <cellStyle name="Millares 8 8 5" xfId="9128" xr:uid="{00000000-0005-0000-0000-00001A000000}"/>
    <cellStyle name="Millares 8 8 6" xfId="11609" xr:uid="{64786C5B-AA3B-4111-BEBC-A8F5DA43948B}"/>
    <cellStyle name="Millares 8 9" xfId="1792" xr:uid="{00000000-0005-0000-0000-00001A000000}"/>
    <cellStyle name="Millares 8 9 2" xfId="3716" xr:uid="{00000000-0005-0000-0000-00001A000000}"/>
    <cellStyle name="Millares 8 9 3" xfId="5668" xr:uid="{00000000-0005-0000-0000-00001A000000}"/>
    <cellStyle name="Millares 8 9 4" xfId="7598" xr:uid="{00000000-0005-0000-0000-00001A000000}"/>
    <cellStyle name="Millares 8 9 5" xfId="9606" xr:uid="{00000000-0005-0000-0000-00001A000000}"/>
    <cellStyle name="Millares 8 9 6" xfId="11728" xr:uid="{00000000-0005-0000-0000-000070010000}"/>
    <cellStyle name="Millares 80" xfId="6970" xr:uid="{00000000-0005-0000-0000-00005F210000}"/>
    <cellStyle name="Millares 81" xfId="8539" xr:uid="{00000000-0005-0000-0000-000060210000}"/>
    <cellStyle name="Millares 82" xfId="8562" xr:uid="{00000000-0005-0000-0000-000063210000}"/>
    <cellStyle name="Millares 83" xfId="8558" xr:uid="{00000000-0005-0000-0000-00007F210000}"/>
    <cellStyle name="Millares 84" xfId="8564" xr:uid="{00000000-0005-0000-0000-000088210000}"/>
    <cellStyle name="Millares 85" xfId="8577" xr:uid="{00000000-0005-0000-0000-000012220000}"/>
    <cellStyle name="Millares 86" xfId="8992" xr:uid="{00000000-0005-0000-0000-000039290000}"/>
    <cellStyle name="Millares 87" xfId="10542" xr:uid="{00000000-0005-0000-0000-00003A290000}"/>
    <cellStyle name="Millares 88" xfId="780" xr:uid="{40CF08D7-A1F7-4672-B1B2-829FE2911387}"/>
    <cellStyle name="Millares 89" xfId="10544" xr:uid="{00000000-0005-0000-0000-00003B290000}"/>
    <cellStyle name="Millares 9" xfId="40" xr:uid="{00000000-0005-0000-0000-00001B000000}"/>
    <cellStyle name="Millares 9 10" xfId="2275" xr:uid="{00000000-0005-0000-0000-00001B000000}"/>
    <cellStyle name="Millares 9 10 2" xfId="4196" xr:uid="{00000000-0005-0000-0000-00001B000000}"/>
    <cellStyle name="Millares 9 10 3" xfId="6152" xr:uid="{00000000-0005-0000-0000-00001B000000}"/>
    <cellStyle name="Millares 9 10 4" xfId="8078" xr:uid="{00000000-0005-0000-0000-00001B000000}"/>
    <cellStyle name="Millares 9 10 5" xfId="10084" xr:uid="{00000000-0005-0000-0000-00001B000000}"/>
    <cellStyle name="Millares 9 10 6" xfId="12711" xr:uid="{91E484FA-E0BB-419A-809D-10B6E17BD68F}"/>
    <cellStyle name="Millares 9 11" xfId="833" xr:uid="{00000000-0005-0000-0000-00001B000000}"/>
    <cellStyle name="Millares 9 12" xfId="2757" xr:uid="{00000000-0005-0000-0000-00001B000000}"/>
    <cellStyle name="Millares 9 13" xfId="4686" xr:uid="{00000000-0005-0000-0000-00001B000000}"/>
    <cellStyle name="Millares 9 14" xfId="6635" xr:uid="{00000000-0005-0000-0000-00001B000000}"/>
    <cellStyle name="Millares 9 15" xfId="8605" xr:uid="{FDB10440-10B6-42EF-93FB-DCABDAC77B27}"/>
    <cellStyle name="Millares 9 16" xfId="8571" xr:uid="{00000000-0005-0000-0000-00001B000000}"/>
    <cellStyle name="Millares 9 17" xfId="10569" xr:uid="{00000000-0005-0000-0000-00001B000000}"/>
    <cellStyle name="Millares 9 18" xfId="11049" xr:uid="{00000000-0005-0000-0000-00001B000000}"/>
    <cellStyle name="Millares 9 19" xfId="12190" xr:uid="{67BC6BAB-314B-4024-9D81-5D2A187CC858}"/>
    <cellStyle name="Millares 9 2" xfId="98" xr:uid="{00000000-0005-0000-0000-00001B000000}"/>
    <cellStyle name="Millares 9 2 10" xfId="6129" xr:uid="{2FC23D3B-64E1-4F8C-9EA7-B9D02E7DEC16}"/>
    <cellStyle name="Millares 9 2 11" xfId="6663" xr:uid="{00000000-0005-0000-0000-00001B000000}"/>
    <cellStyle name="Millares 9 2 12" xfId="8554" xr:uid="{2FC23D3B-64E1-4F8C-9EA7-B9D02E7DEC16}"/>
    <cellStyle name="Millares 9 2 13" xfId="8648" xr:uid="{2FC23D3B-64E1-4F8C-9EA7-B9D02E7DEC16}"/>
    <cellStyle name="Millares 9 2 14" xfId="8698" xr:uid="{00000000-0005-0000-0000-00001B000000}"/>
    <cellStyle name="Millares 9 2 15" xfId="10596" xr:uid="{00000000-0005-0000-0000-00001B000000}"/>
    <cellStyle name="Millares 9 2 16" xfId="11076" xr:uid="{00000000-0005-0000-0000-00001B000000}"/>
    <cellStyle name="Millares 9 2 17" xfId="12217" xr:uid="{F0080684-5A17-4EAC-AB81-413904675EA0}"/>
    <cellStyle name="Millares 9 2 2" xfId="156" xr:uid="{00000000-0005-0000-0000-00001B000000}"/>
    <cellStyle name="Millares 9 2 2 10" xfId="8745" xr:uid="{00000000-0005-0000-0000-00001B000000}"/>
    <cellStyle name="Millares 9 2 2 11" xfId="10648" xr:uid="{00000000-0005-0000-0000-00001B000000}"/>
    <cellStyle name="Millares 9 2 2 12" xfId="11128" xr:uid="{00000000-0005-0000-0000-00001B000000}"/>
    <cellStyle name="Millares 9 2 2 13" xfId="12269" xr:uid="{4D15BCD4-EAFB-4226-90FF-1FA2E37569C6}"/>
    <cellStyle name="Millares 9 2 2 2" xfId="374" xr:uid="{00000000-0005-0000-0000-00001B000000}"/>
    <cellStyle name="Millares 9 2 2 2 10" xfId="10826" xr:uid="{00000000-0005-0000-0000-00001B000000}"/>
    <cellStyle name="Millares 9 2 2 2 11" xfId="11306" xr:uid="{00000000-0005-0000-0000-00001B000000}"/>
    <cellStyle name="Millares 9 2 2 2 12" xfId="12447" xr:uid="{D44818EC-EDDF-4933-8424-C6DF1105CFDE}"/>
    <cellStyle name="Millares 9 2 2 2 2" xfId="1570" xr:uid="{00000000-0005-0000-0000-00001B000000}"/>
    <cellStyle name="Millares 9 2 2 2 2 2" xfId="3494" xr:uid="{00000000-0005-0000-0000-00001B000000}"/>
    <cellStyle name="Millares 9 2 2 2 2 3" xfId="5446" xr:uid="{00000000-0005-0000-0000-00001B000000}"/>
    <cellStyle name="Millares 9 2 2 2 2 4" xfId="7376" xr:uid="{00000000-0005-0000-0000-00001B000000}"/>
    <cellStyle name="Millares 9 2 2 2 2 5" xfId="9386" xr:uid="{00000000-0005-0000-0000-00001B000000}"/>
    <cellStyle name="Millares 9 2 2 2 3" xfId="2050" xr:uid="{00000000-0005-0000-0000-00001B000000}"/>
    <cellStyle name="Millares 9 2 2 2 3 2" xfId="3974" xr:uid="{00000000-0005-0000-0000-00001B000000}"/>
    <cellStyle name="Millares 9 2 2 2 3 3" xfId="5926" xr:uid="{00000000-0005-0000-0000-00001B000000}"/>
    <cellStyle name="Millares 9 2 2 2 3 4" xfId="7856" xr:uid="{00000000-0005-0000-0000-00001B000000}"/>
    <cellStyle name="Millares 9 2 2 2 3 5" xfId="9864" xr:uid="{00000000-0005-0000-0000-00001B000000}"/>
    <cellStyle name="Millares 9 2 2 2 4" xfId="2532" xr:uid="{00000000-0005-0000-0000-00001B000000}"/>
    <cellStyle name="Millares 9 2 2 2 4 2" xfId="4453" xr:uid="{00000000-0005-0000-0000-00001B000000}"/>
    <cellStyle name="Millares 9 2 2 2 4 3" xfId="6409" xr:uid="{00000000-0005-0000-0000-00001B000000}"/>
    <cellStyle name="Millares 9 2 2 2 4 4" xfId="8335" xr:uid="{00000000-0005-0000-0000-00001B000000}"/>
    <cellStyle name="Millares 9 2 2 2 4 5" xfId="10341" xr:uid="{00000000-0005-0000-0000-00001B000000}"/>
    <cellStyle name="Millares 9 2 2 2 5" xfId="1090" xr:uid="{00000000-0005-0000-0000-00001B000000}"/>
    <cellStyle name="Millares 9 2 2 2 6" xfId="3014" xr:uid="{00000000-0005-0000-0000-00001B000000}"/>
    <cellStyle name="Millares 9 2 2 2 7" xfId="4952" xr:uid="{00000000-0005-0000-0000-00001B000000}"/>
    <cellStyle name="Millares 9 2 2 2 8" xfId="6893" xr:uid="{00000000-0005-0000-0000-00001B000000}"/>
    <cellStyle name="Millares 9 2 2 2 9" xfId="8914" xr:uid="{00000000-0005-0000-0000-00001B000000}"/>
    <cellStyle name="Millares 9 2 2 3" xfId="1392" xr:uid="{00000000-0005-0000-0000-00001B000000}"/>
    <cellStyle name="Millares 9 2 2 3 2" xfId="3316" xr:uid="{00000000-0005-0000-0000-00001B000000}"/>
    <cellStyle name="Millares 9 2 2 3 3" xfId="5268" xr:uid="{00000000-0005-0000-0000-00001B000000}"/>
    <cellStyle name="Millares 9 2 2 3 4" xfId="7198" xr:uid="{00000000-0005-0000-0000-00001B000000}"/>
    <cellStyle name="Millares 9 2 2 3 5" xfId="9208" xr:uid="{00000000-0005-0000-0000-00001B000000}"/>
    <cellStyle name="Millares 9 2 2 4" xfId="1872" xr:uid="{00000000-0005-0000-0000-00001B000000}"/>
    <cellStyle name="Millares 9 2 2 4 2" xfId="3796" xr:uid="{00000000-0005-0000-0000-00001B000000}"/>
    <cellStyle name="Millares 9 2 2 4 3" xfId="5748" xr:uid="{00000000-0005-0000-0000-00001B000000}"/>
    <cellStyle name="Millares 9 2 2 4 4" xfId="7678" xr:uid="{00000000-0005-0000-0000-00001B000000}"/>
    <cellStyle name="Millares 9 2 2 4 5" xfId="9686" xr:uid="{00000000-0005-0000-0000-00001B000000}"/>
    <cellStyle name="Millares 9 2 2 5" xfId="2354" xr:uid="{00000000-0005-0000-0000-00001B000000}"/>
    <cellStyle name="Millares 9 2 2 5 2" xfId="4275" xr:uid="{00000000-0005-0000-0000-00001B000000}"/>
    <cellStyle name="Millares 9 2 2 5 3" xfId="6231" xr:uid="{00000000-0005-0000-0000-00001B000000}"/>
    <cellStyle name="Millares 9 2 2 5 4" xfId="8157" xr:uid="{00000000-0005-0000-0000-00001B000000}"/>
    <cellStyle name="Millares 9 2 2 5 5" xfId="10163" xr:uid="{00000000-0005-0000-0000-00001B000000}"/>
    <cellStyle name="Millares 9 2 2 6" xfId="912" xr:uid="{00000000-0005-0000-0000-00001B000000}"/>
    <cellStyle name="Millares 9 2 2 7" xfId="2836" xr:uid="{00000000-0005-0000-0000-00001B000000}"/>
    <cellStyle name="Millares 9 2 2 8" xfId="4769" xr:uid="{00000000-0005-0000-0000-00001B000000}"/>
    <cellStyle name="Millares 9 2 2 9" xfId="6715" xr:uid="{00000000-0005-0000-0000-00001B000000}"/>
    <cellStyle name="Millares 9 2 3" xfId="322" xr:uid="{00000000-0005-0000-0000-00001B000000}"/>
    <cellStyle name="Millares 9 2 3 10" xfId="10774" xr:uid="{00000000-0005-0000-0000-00001B000000}"/>
    <cellStyle name="Millares 9 2 3 11" xfId="11254" xr:uid="{00000000-0005-0000-0000-00001B000000}"/>
    <cellStyle name="Millares 9 2 3 12" xfId="12395" xr:uid="{A9D486D2-64D5-482F-92C5-64D618DC6291}"/>
    <cellStyle name="Millares 9 2 3 2" xfId="1518" xr:uid="{00000000-0005-0000-0000-00001B000000}"/>
    <cellStyle name="Millares 9 2 3 2 2" xfId="3442" xr:uid="{00000000-0005-0000-0000-00001B000000}"/>
    <cellStyle name="Millares 9 2 3 2 3" xfId="5394" xr:uid="{00000000-0005-0000-0000-00001B000000}"/>
    <cellStyle name="Millares 9 2 3 2 4" xfId="7324" xr:uid="{00000000-0005-0000-0000-00001B000000}"/>
    <cellStyle name="Millares 9 2 3 2 5" xfId="9334" xr:uid="{00000000-0005-0000-0000-00001B000000}"/>
    <cellStyle name="Millares 9 2 3 3" xfId="1998" xr:uid="{00000000-0005-0000-0000-00001B000000}"/>
    <cellStyle name="Millares 9 2 3 3 2" xfId="3922" xr:uid="{00000000-0005-0000-0000-00001B000000}"/>
    <cellStyle name="Millares 9 2 3 3 3" xfId="5874" xr:uid="{00000000-0005-0000-0000-00001B000000}"/>
    <cellStyle name="Millares 9 2 3 3 4" xfId="7804" xr:uid="{00000000-0005-0000-0000-00001B000000}"/>
    <cellStyle name="Millares 9 2 3 3 5" xfId="9812" xr:uid="{00000000-0005-0000-0000-00001B000000}"/>
    <cellStyle name="Millares 9 2 3 4" xfId="2480" xr:uid="{00000000-0005-0000-0000-00001B000000}"/>
    <cellStyle name="Millares 9 2 3 4 2" xfId="4401" xr:uid="{00000000-0005-0000-0000-00001B000000}"/>
    <cellStyle name="Millares 9 2 3 4 3" xfId="6357" xr:uid="{00000000-0005-0000-0000-00001B000000}"/>
    <cellStyle name="Millares 9 2 3 4 4" xfId="8283" xr:uid="{00000000-0005-0000-0000-00001B000000}"/>
    <cellStyle name="Millares 9 2 3 4 5" xfId="10289" xr:uid="{00000000-0005-0000-0000-00001B000000}"/>
    <cellStyle name="Millares 9 2 3 5" xfId="1038" xr:uid="{00000000-0005-0000-0000-00001B000000}"/>
    <cellStyle name="Millares 9 2 3 6" xfId="2962" xr:uid="{00000000-0005-0000-0000-00001B000000}"/>
    <cellStyle name="Millares 9 2 3 7" xfId="4900" xr:uid="{00000000-0005-0000-0000-00001B000000}"/>
    <cellStyle name="Millares 9 2 3 8" xfId="6841" xr:uid="{00000000-0005-0000-0000-00001B000000}"/>
    <cellStyle name="Millares 9 2 3 9" xfId="8866" xr:uid="{00000000-0005-0000-0000-00001B000000}"/>
    <cellStyle name="Millares 9 2 4" xfId="1340" xr:uid="{00000000-0005-0000-0000-00001B000000}"/>
    <cellStyle name="Millares 9 2 4 2" xfId="3264" xr:uid="{00000000-0005-0000-0000-00001B000000}"/>
    <cellStyle name="Millares 9 2 4 3" xfId="5216" xr:uid="{00000000-0005-0000-0000-00001B000000}"/>
    <cellStyle name="Millares 9 2 4 4" xfId="7146" xr:uid="{00000000-0005-0000-0000-00001B000000}"/>
    <cellStyle name="Millares 9 2 4 5" xfId="9156" xr:uid="{00000000-0005-0000-0000-00001B000000}"/>
    <cellStyle name="Millares 9 2 4 6" xfId="11938" xr:uid="{00000000-0005-0000-0000-000074010000}"/>
    <cellStyle name="Millares 9 2 5" xfId="1820" xr:uid="{00000000-0005-0000-0000-00001B000000}"/>
    <cellStyle name="Millares 9 2 5 2" xfId="3744" xr:uid="{00000000-0005-0000-0000-00001B000000}"/>
    <cellStyle name="Millares 9 2 5 3" xfId="5696" xr:uid="{00000000-0005-0000-0000-00001B000000}"/>
    <cellStyle name="Millares 9 2 5 4" xfId="7626" xr:uid="{00000000-0005-0000-0000-00001B000000}"/>
    <cellStyle name="Millares 9 2 5 5" xfId="9634" xr:uid="{00000000-0005-0000-0000-00001B000000}"/>
    <cellStyle name="Millares 9 2 5 6" xfId="12753" xr:uid="{F263F7D2-8CE5-4424-9416-0771395017D9}"/>
    <cellStyle name="Millares 9 2 6" xfId="2302" xr:uid="{00000000-0005-0000-0000-00001B000000}"/>
    <cellStyle name="Millares 9 2 6 2" xfId="4223" xr:uid="{00000000-0005-0000-0000-00001B000000}"/>
    <cellStyle name="Millares 9 2 6 3" xfId="6179" xr:uid="{00000000-0005-0000-0000-00001B000000}"/>
    <cellStyle name="Millares 9 2 6 4" xfId="8105" xr:uid="{00000000-0005-0000-0000-00001B000000}"/>
    <cellStyle name="Millares 9 2 6 5" xfId="10111" xr:uid="{00000000-0005-0000-0000-00001B000000}"/>
    <cellStyle name="Millares 9 2 7" xfId="860" xr:uid="{00000000-0005-0000-0000-00001B000000}"/>
    <cellStyle name="Millares 9 2 8" xfId="2784" xr:uid="{00000000-0005-0000-0000-00001B000000}"/>
    <cellStyle name="Millares 9 2 9" xfId="4717" xr:uid="{00000000-0005-0000-0000-00001B000000}"/>
    <cellStyle name="Millares 9 3" xfId="128" xr:uid="{00000000-0005-0000-0000-00001B000000}"/>
    <cellStyle name="Millares 9 3 10" xfId="8721" xr:uid="{00000000-0005-0000-0000-00001B000000}"/>
    <cellStyle name="Millares 9 3 11" xfId="10620" xr:uid="{00000000-0005-0000-0000-00001B000000}"/>
    <cellStyle name="Millares 9 3 12" xfId="11100" xr:uid="{00000000-0005-0000-0000-00001B000000}"/>
    <cellStyle name="Millares 9 3 13" xfId="12241" xr:uid="{FC97E9CD-267C-4136-8CEA-8F2990C16ADF}"/>
    <cellStyle name="Millares 9 3 2" xfId="346" xr:uid="{00000000-0005-0000-0000-00001B000000}"/>
    <cellStyle name="Millares 9 3 2 10" xfId="10798" xr:uid="{00000000-0005-0000-0000-00001B000000}"/>
    <cellStyle name="Millares 9 3 2 11" xfId="11278" xr:uid="{00000000-0005-0000-0000-00001B000000}"/>
    <cellStyle name="Millares 9 3 2 12" xfId="12419" xr:uid="{5BC13E19-884D-41CC-85CE-859548CBF5A5}"/>
    <cellStyle name="Millares 9 3 2 2" xfId="1542" xr:uid="{00000000-0005-0000-0000-00001B000000}"/>
    <cellStyle name="Millares 9 3 2 2 2" xfId="3466" xr:uid="{00000000-0005-0000-0000-00001B000000}"/>
    <cellStyle name="Millares 9 3 2 2 3" xfId="5418" xr:uid="{00000000-0005-0000-0000-00001B000000}"/>
    <cellStyle name="Millares 9 3 2 2 4" xfId="7348" xr:uid="{00000000-0005-0000-0000-00001B000000}"/>
    <cellStyle name="Millares 9 3 2 2 5" xfId="9358" xr:uid="{00000000-0005-0000-0000-00001B000000}"/>
    <cellStyle name="Millares 9 3 2 3" xfId="2022" xr:uid="{00000000-0005-0000-0000-00001B000000}"/>
    <cellStyle name="Millares 9 3 2 3 2" xfId="3946" xr:uid="{00000000-0005-0000-0000-00001B000000}"/>
    <cellStyle name="Millares 9 3 2 3 3" xfId="5898" xr:uid="{00000000-0005-0000-0000-00001B000000}"/>
    <cellStyle name="Millares 9 3 2 3 4" xfId="7828" xr:uid="{00000000-0005-0000-0000-00001B000000}"/>
    <cellStyle name="Millares 9 3 2 3 5" xfId="9836" xr:uid="{00000000-0005-0000-0000-00001B000000}"/>
    <cellStyle name="Millares 9 3 2 4" xfId="2504" xr:uid="{00000000-0005-0000-0000-00001B000000}"/>
    <cellStyle name="Millares 9 3 2 4 2" xfId="4425" xr:uid="{00000000-0005-0000-0000-00001B000000}"/>
    <cellStyle name="Millares 9 3 2 4 3" xfId="6381" xr:uid="{00000000-0005-0000-0000-00001B000000}"/>
    <cellStyle name="Millares 9 3 2 4 4" xfId="8307" xr:uid="{00000000-0005-0000-0000-00001B000000}"/>
    <cellStyle name="Millares 9 3 2 4 5" xfId="10313" xr:uid="{00000000-0005-0000-0000-00001B000000}"/>
    <cellStyle name="Millares 9 3 2 5" xfId="1062" xr:uid="{00000000-0005-0000-0000-00001B000000}"/>
    <cellStyle name="Millares 9 3 2 6" xfId="2986" xr:uid="{00000000-0005-0000-0000-00001B000000}"/>
    <cellStyle name="Millares 9 3 2 7" xfId="4924" xr:uid="{00000000-0005-0000-0000-00001B000000}"/>
    <cellStyle name="Millares 9 3 2 8" xfId="6865" xr:uid="{00000000-0005-0000-0000-00001B000000}"/>
    <cellStyle name="Millares 9 3 2 9" xfId="8889" xr:uid="{00000000-0005-0000-0000-00001B000000}"/>
    <cellStyle name="Millares 9 3 3" xfId="1364" xr:uid="{00000000-0005-0000-0000-00001B000000}"/>
    <cellStyle name="Millares 9 3 3 2" xfId="3288" xr:uid="{00000000-0005-0000-0000-00001B000000}"/>
    <cellStyle name="Millares 9 3 3 3" xfId="5240" xr:uid="{00000000-0005-0000-0000-00001B000000}"/>
    <cellStyle name="Millares 9 3 3 4" xfId="7170" xr:uid="{00000000-0005-0000-0000-00001B000000}"/>
    <cellStyle name="Millares 9 3 3 5" xfId="9180" xr:uid="{00000000-0005-0000-0000-00001B000000}"/>
    <cellStyle name="Millares 9 3 4" xfId="1844" xr:uid="{00000000-0005-0000-0000-00001B000000}"/>
    <cellStyle name="Millares 9 3 4 2" xfId="3768" xr:uid="{00000000-0005-0000-0000-00001B000000}"/>
    <cellStyle name="Millares 9 3 4 3" xfId="5720" xr:uid="{00000000-0005-0000-0000-00001B000000}"/>
    <cellStyle name="Millares 9 3 4 4" xfId="7650" xr:uid="{00000000-0005-0000-0000-00001B000000}"/>
    <cellStyle name="Millares 9 3 4 5" xfId="9658" xr:uid="{00000000-0005-0000-0000-00001B000000}"/>
    <cellStyle name="Millares 9 3 5" xfId="2326" xr:uid="{00000000-0005-0000-0000-00001B000000}"/>
    <cellStyle name="Millares 9 3 5 2" xfId="4247" xr:uid="{00000000-0005-0000-0000-00001B000000}"/>
    <cellStyle name="Millares 9 3 5 3" xfId="6203" xr:uid="{00000000-0005-0000-0000-00001B000000}"/>
    <cellStyle name="Millares 9 3 5 4" xfId="8129" xr:uid="{00000000-0005-0000-0000-00001B000000}"/>
    <cellStyle name="Millares 9 3 5 5" xfId="10135" xr:uid="{00000000-0005-0000-0000-00001B000000}"/>
    <cellStyle name="Millares 9 3 6" xfId="884" xr:uid="{00000000-0005-0000-0000-00001B000000}"/>
    <cellStyle name="Millares 9 3 7" xfId="2808" xr:uid="{00000000-0005-0000-0000-00001B000000}"/>
    <cellStyle name="Millares 9 3 8" xfId="4741" xr:uid="{00000000-0005-0000-0000-00001B000000}"/>
    <cellStyle name="Millares 9 3 9" xfId="6687" xr:uid="{00000000-0005-0000-0000-00001B000000}"/>
    <cellStyle name="Millares 9 4" xfId="223" xr:uid="{00000000-0005-0000-0000-00001B000000}"/>
    <cellStyle name="Millares 9 4 10" xfId="8777" xr:uid="{00000000-0005-0000-0000-00001B000000}"/>
    <cellStyle name="Millares 9 4 11" xfId="10682" xr:uid="{00000000-0005-0000-0000-00001B000000}"/>
    <cellStyle name="Millares 9 4 12" xfId="11162" xr:uid="{00000000-0005-0000-0000-00001B000000}"/>
    <cellStyle name="Millares 9 4 13" xfId="12303" xr:uid="{DCD66099-A53B-446D-84E4-03AE33EC1270}"/>
    <cellStyle name="Millares 9 4 2" xfId="408" xr:uid="{00000000-0005-0000-0000-00001B000000}"/>
    <cellStyle name="Millares 9 4 2 10" xfId="10860" xr:uid="{00000000-0005-0000-0000-00001B000000}"/>
    <cellStyle name="Millares 9 4 2 11" xfId="11340" xr:uid="{00000000-0005-0000-0000-00001B000000}"/>
    <cellStyle name="Millares 9 4 2 12" xfId="12481" xr:uid="{2619772E-59A7-49A0-984B-9F6069747D6A}"/>
    <cellStyle name="Millares 9 4 2 2" xfId="1604" xr:uid="{00000000-0005-0000-0000-00001B000000}"/>
    <cellStyle name="Millares 9 4 2 2 2" xfId="3528" xr:uid="{00000000-0005-0000-0000-00001B000000}"/>
    <cellStyle name="Millares 9 4 2 2 3" xfId="5480" xr:uid="{00000000-0005-0000-0000-00001B000000}"/>
    <cellStyle name="Millares 9 4 2 2 4" xfId="7410" xr:uid="{00000000-0005-0000-0000-00001B000000}"/>
    <cellStyle name="Millares 9 4 2 2 5" xfId="9420" xr:uid="{00000000-0005-0000-0000-00001B000000}"/>
    <cellStyle name="Millares 9 4 2 3" xfId="2084" xr:uid="{00000000-0005-0000-0000-00001B000000}"/>
    <cellStyle name="Millares 9 4 2 3 2" xfId="4008" xr:uid="{00000000-0005-0000-0000-00001B000000}"/>
    <cellStyle name="Millares 9 4 2 3 3" xfId="5960" xr:uid="{00000000-0005-0000-0000-00001B000000}"/>
    <cellStyle name="Millares 9 4 2 3 4" xfId="7890" xr:uid="{00000000-0005-0000-0000-00001B000000}"/>
    <cellStyle name="Millares 9 4 2 3 5" xfId="9898" xr:uid="{00000000-0005-0000-0000-00001B000000}"/>
    <cellStyle name="Millares 9 4 2 4" xfId="2566" xr:uid="{00000000-0005-0000-0000-00001B000000}"/>
    <cellStyle name="Millares 9 4 2 4 2" xfId="4487" xr:uid="{00000000-0005-0000-0000-00001B000000}"/>
    <cellStyle name="Millares 9 4 2 4 3" xfId="6443" xr:uid="{00000000-0005-0000-0000-00001B000000}"/>
    <cellStyle name="Millares 9 4 2 4 4" xfId="8369" xr:uid="{00000000-0005-0000-0000-00001B000000}"/>
    <cellStyle name="Millares 9 4 2 4 5" xfId="10375" xr:uid="{00000000-0005-0000-0000-00001B000000}"/>
    <cellStyle name="Millares 9 4 2 5" xfId="1124" xr:uid="{00000000-0005-0000-0000-00001B000000}"/>
    <cellStyle name="Millares 9 4 2 6" xfId="3048" xr:uid="{00000000-0005-0000-0000-00001B000000}"/>
    <cellStyle name="Millares 9 4 2 7" xfId="4986" xr:uid="{00000000-0005-0000-0000-00001B000000}"/>
    <cellStyle name="Millares 9 4 2 8" xfId="6927" xr:uid="{00000000-0005-0000-0000-00001B000000}"/>
    <cellStyle name="Millares 9 4 2 9" xfId="8946" xr:uid="{00000000-0005-0000-0000-00001B000000}"/>
    <cellStyle name="Millares 9 4 3" xfId="1426" xr:uid="{00000000-0005-0000-0000-00001B000000}"/>
    <cellStyle name="Millares 9 4 3 2" xfId="3350" xr:uid="{00000000-0005-0000-0000-00001B000000}"/>
    <cellStyle name="Millares 9 4 3 3" xfId="5302" xr:uid="{00000000-0005-0000-0000-00001B000000}"/>
    <cellStyle name="Millares 9 4 3 4" xfId="7232" xr:uid="{00000000-0005-0000-0000-00001B000000}"/>
    <cellStyle name="Millares 9 4 3 5" xfId="9242" xr:uid="{00000000-0005-0000-0000-00001B000000}"/>
    <cellStyle name="Millares 9 4 4" xfId="1906" xr:uid="{00000000-0005-0000-0000-00001B000000}"/>
    <cellStyle name="Millares 9 4 4 2" xfId="3830" xr:uid="{00000000-0005-0000-0000-00001B000000}"/>
    <cellStyle name="Millares 9 4 4 3" xfId="5782" xr:uid="{00000000-0005-0000-0000-00001B000000}"/>
    <cellStyle name="Millares 9 4 4 4" xfId="7712" xr:uid="{00000000-0005-0000-0000-00001B000000}"/>
    <cellStyle name="Millares 9 4 4 5" xfId="9720" xr:uid="{00000000-0005-0000-0000-00001B000000}"/>
    <cellStyle name="Millares 9 4 5" xfId="2388" xr:uid="{00000000-0005-0000-0000-00001B000000}"/>
    <cellStyle name="Millares 9 4 5 2" xfId="4309" xr:uid="{00000000-0005-0000-0000-00001B000000}"/>
    <cellStyle name="Millares 9 4 5 3" xfId="6265" xr:uid="{00000000-0005-0000-0000-00001B000000}"/>
    <cellStyle name="Millares 9 4 5 4" xfId="8191" xr:uid="{00000000-0005-0000-0000-00001B000000}"/>
    <cellStyle name="Millares 9 4 5 5" xfId="10197" xr:uid="{00000000-0005-0000-0000-00001B000000}"/>
    <cellStyle name="Millares 9 4 6" xfId="946" xr:uid="{00000000-0005-0000-0000-00001B000000}"/>
    <cellStyle name="Millares 9 4 7" xfId="2870" xr:uid="{00000000-0005-0000-0000-00001B000000}"/>
    <cellStyle name="Millares 9 4 8" xfId="4808" xr:uid="{00000000-0005-0000-0000-00001B000000}"/>
    <cellStyle name="Millares 9 4 9" xfId="6749" xr:uid="{00000000-0005-0000-0000-00001B000000}"/>
    <cellStyle name="Millares 9 5" xfId="252" xr:uid="{00000000-0005-0000-0000-00001B000000}"/>
    <cellStyle name="Millares 9 5 10" xfId="8805" xr:uid="{00000000-0005-0000-0000-00001B000000}"/>
    <cellStyle name="Millares 9 5 11" xfId="10711" xr:uid="{00000000-0005-0000-0000-00001B000000}"/>
    <cellStyle name="Millares 9 5 12" xfId="11191" xr:uid="{00000000-0005-0000-0000-00001B000000}"/>
    <cellStyle name="Millares 9 5 13" xfId="12332" xr:uid="{8E8D50E6-447A-41B2-82CC-349A96FA6D5B}"/>
    <cellStyle name="Millares 9 5 2" xfId="437" xr:uid="{00000000-0005-0000-0000-00001B000000}"/>
    <cellStyle name="Millares 9 5 2 10" xfId="10889" xr:uid="{00000000-0005-0000-0000-00001B000000}"/>
    <cellStyle name="Millares 9 5 2 11" xfId="11369" xr:uid="{00000000-0005-0000-0000-00001B000000}"/>
    <cellStyle name="Millares 9 5 2 12" xfId="12510" xr:uid="{95B50E19-9870-465C-9E18-249C07D726F5}"/>
    <cellStyle name="Millares 9 5 2 2" xfId="1633" xr:uid="{00000000-0005-0000-0000-00001B000000}"/>
    <cellStyle name="Millares 9 5 2 2 2" xfId="3557" xr:uid="{00000000-0005-0000-0000-00001B000000}"/>
    <cellStyle name="Millares 9 5 2 2 3" xfId="5509" xr:uid="{00000000-0005-0000-0000-00001B000000}"/>
    <cellStyle name="Millares 9 5 2 2 4" xfId="7439" xr:uid="{00000000-0005-0000-0000-00001B000000}"/>
    <cellStyle name="Millares 9 5 2 2 5" xfId="9449" xr:uid="{00000000-0005-0000-0000-00001B000000}"/>
    <cellStyle name="Millares 9 5 2 3" xfId="2113" xr:uid="{00000000-0005-0000-0000-00001B000000}"/>
    <cellStyle name="Millares 9 5 2 3 2" xfId="4037" xr:uid="{00000000-0005-0000-0000-00001B000000}"/>
    <cellStyle name="Millares 9 5 2 3 3" xfId="5989" xr:uid="{00000000-0005-0000-0000-00001B000000}"/>
    <cellStyle name="Millares 9 5 2 3 4" xfId="7919" xr:uid="{00000000-0005-0000-0000-00001B000000}"/>
    <cellStyle name="Millares 9 5 2 3 5" xfId="9927" xr:uid="{00000000-0005-0000-0000-00001B000000}"/>
    <cellStyle name="Millares 9 5 2 4" xfId="2595" xr:uid="{00000000-0005-0000-0000-00001B000000}"/>
    <cellStyle name="Millares 9 5 2 4 2" xfId="4516" xr:uid="{00000000-0005-0000-0000-00001B000000}"/>
    <cellStyle name="Millares 9 5 2 4 3" xfId="6472" xr:uid="{00000000-0005-0000-0000-00001B000000}"/>
    <cellStyle name="Millares 9 5 2 4 4" xfId="8398" xr:uid="{00000000-0005-0000-0000-00001B000000}"/>
    <cellStyle name="Millares 9 5 2 4 5" xfId="10404" xr:uid="{00000000-0005-0000-0000-00001B000000}"/>
    <cellStyle name="Millares 9 5 2 5" xfId="1153" xr:uid="{00000000-0005-0000-0000-00001B000000}"/>
    <cellStyle name="Millares 9 5 2 6" xfId="3077" xr:uid="{00000000-0005-0000-0000-00001B000000}"/>
    <cellStyle name="Millares 9 5 2 7" xfId="5015" xr:uid="{00000000-0005-0000-0000-00001B000000}"/>
    <cellStyle name="Millares 9 5 2 8" xfId="6956" xr:uid="{00000000-0005-0000-0000-00001B000000}"/>
    <cellStyle name="Millares 9 5 2 9" xfId="8975" xr:uid="{00000000-0005-0000-0000-00001B000000}"/>
    <cellStyle name="Millares 9 5 3" xfId="1455" xr:uid="{00000000-0005-0000-0000-00001B000000}"/>
    <cellStyle name="Millares 9 5 3 2" xfId="3379" xr:uid="{00000000-0005-0000-0000-00001B000000}"/>
    <cellStyle name="Millares 9 5 3 3" xfId="5331" xr:uid="{00000000-0005-0000-0000-00001B000000}"/>
    <cellStyle name="Millares 9 5 3 4" xfId="7261" xr:uid="{00000000-0005-0000-0000-00001B000000}"/>
    <cellStyle name="Millares 9 5 3 5" xfId="9271" xr:uid="{00000000-0005-0000-0000-00001B000000}"/>
    <cellStyle name="Millares 9 5 4" xfId="1935" xr:uid="{00000000-0005-0000-0000-00001B000000}"/>
    <cellStyle name="Millares 9 5 4 2" xfId="3859" xr:uid="{00000000-0005-0000-0000-00001B000000}"/>
    <cellStyle name="Millares 9 5 4 3" xfId="5811" xr:uid="{00000000-0005-0000-0000-00001B000000}"/>
    <cellStyle name="Millares 9 5 4 4" xfId="7741" xr:uid="{00000000-0005-0000-0000-00001B000000}"/>
    <cellStyle name="Millares 9 5 4 5" xfId="9749" xr:uid="{00000000-0005-0000-0000-00001B000000}"/>
    <cellStyle name="Millares 9 5 5" xfId="2417" xr:uid="{00000000-0005-0000-0000-00001B000000}"/>
    <cellStyle name="Millares 9 5 5 2" xfId="4338" xr:uid="{00000000-0005-0000-0000-00001B000000}"/>
    <cellStyle name="Millares 9 5 5 3" xfId="6294" xr:uid="{00000000-0005-0000-0000-00001B000000}"/>
    <cellStyle name="Millares 9 5 5 4" xfId="8220" xr:uid="{00000000-0005-0000-0000-00001B000000}"/>
    <cellStyle name="Millares 9 5 5 5" xfId="10226" xr:uid="{00000000-0005-0000-0000-00001B000000}"/>
    <cellStyle name="Millares 9 5 6" xfId="975" xr:uid="{00000000-0005-0000-0000-00001B000000}"/>
    <cellStyle name="Millares 9 5 7" xfId="2899" xr:uid="{00000000-0005-0000-0000-00001B000000}"/>
    <cellStyle name="Millares 9 5 8" xfId="4837" xr:uid="{00000000-0005-0000-0000-00001B000000}"/>
    <cellStyle name="Millares 9 5 9" xfId="6778" xr:uid="{00000000-0005-0000-0000-00001B000000}"/>
    <cellStyle name="Millares 9 6" xfId="295" xr:uid="{00000000-0005-0000-0000-00001B000000}"/>
    <cellStyle name="Millares 9 6 10" xfId="10747" xr:uid="{00000000-0005-0000-0000-00001B000000}"/>
    <cellStyle name="Millares 9 6 11" xfId="11227" xr:uid="{00000000-0005-0000-0000-00001B000000}"/>
    <cellStyle name="Millares 9 6 12" xfId="12368" xr:uid="{A3035594-0C80-4B5F-9EE6-D166C25D3B01}"/>
    <cellStyle name="Millares 9 6 2" xfId="1491" xr:uid="{00000000-0005-0000-0000-00001B000000}"/>
    <cellStyle name="Millares 9 6 2 2" xfId="3415" xr:uid="{00000000-0005-0000-0000-00001B000000}"/>
    <cellStyle name="Millares 9 6 2 3" xfId="5367" xr:uid="{00000000-0005-0000-0000-00001B000000}"/>
    <cellStyle name="Millares 9 6 2 4" xfId="7297" xr:uid="{00000000-0005-0000-0000-00001B000000}"/>
    <cellStyle name="Millares 9 6 2 5" xfId="9307" xr:uid="{00000000-0005-0000-0000-00001B000000}"/>
    <cellStyle name="Millares 9 6 3" xfId="1971" xr:uid="{00000000-0005-0000-0000-00001B000000}"/>
    <cellStyle name="Millares 9 6 3 2" xfId="3895" xr:uid="{00000000-0005-0000-0000-00001B000000}"/>
    <cellStyle name="Millares 9 6 3 3" xfId="5847" xr:uid="{00000000-0005-0000-0000-00001B000000}"/>
    <cellStyle name="Millares 9 6 3 4" xfId="7777" xr:uid="{00000000-0005-0000-0000-00001B000000}"/>
    <cellStyle name="Millares 9 6 3 5" xfId="9785" xr:uid="{00000000-0005-0000-0000-00001B000000}"/>
    <cellStyle name="Millares 9 6 4" xfId="2453" xr:uid="{00000000-0005-0000-0000-00001B000000}"/>
    <cellStyle name="Millares 9 6 4 2" xfId="4374" xr:uid="{00000000-0005-0000-0000-00001B000000}"/>
    <cellStyle name="Millares 9 6 4 3" xfId="6330" xr:uid="{00000000-0005-0000-0000-00001B000000}"/>
    <cellStyle name="Millares 9 6 4 4" xfId="8256" xr:uid="{00000000-0005-0000-0000-00001B000000}"/>
    <cellStyle name="Millares 9 6 4 5" xfId="10262" xr:uid="{00000000-0005-0000-0000-00001B000000}"/>
    <cellStyle name="Millares 9 6 5" xfId="1011" xr:uid="{00000000-0005-0000-0000-00001B000000}"/>
    <cellStyle name="Millares 9 6 6" xfId="2935" xr:uid="{00000000-0005-0000-0000-00001B000000}"/>
    <cellStyle name="Millares 9 6 7" xfId="4873" xr:uid="{00000000-0005-0000-0000-00001B000000}"/>
    <cellStyle name="Millares 9 6 8" xfId="6814" xr:uid="{00000000-0005-0000-0000-00001B000000}"/>
    <cellStyle name="Millares 9 6 9" xfId="8841" xr:uid="{00000000-0005-0000-0000-00001B000000}"/>
    <cellStyle name="Millares 9 7" xfId="783" xr:uid="{FDB10440-10B6-42EF-93FB-DCABDAC77B27}"/>
    <cellStyle name="Millares 9 7 10" xfId="11012" xr:uid="{FDB10440-10B6-42EF-93FB-DCABDAC77B27}"/>
    <cellStyle name="Millares 9 7 11" xfId="11492" xr:uid="{FDB10440-10B6-42EF-93FB-DCABDAC77B27}"/>
    <cellStyle name="Millares 9 7 12" xfId="12636" xr:uid="{46FB4C0B-1FDE-41CF-BB31-28AADB54779B}"/>
    <cellStyle name="Millares 9 7 2" xfId="1756" xr:uid="{FDB10440-10B6-42EF-93FB-DCABDAC77B27}"/>
    <cellStyle name="Millares 9 7 2 2" xfId="3680" xr:uid="{FDB10440-10B6-42EF-93FB-DCABDAC77B27}"/>
    <cellStyle name="Millares 9 7 2 3" xfId="5632" xr:uid="{FDB10440-10B6-42EF-93FB-DCABDAC77B27}"/>
    <cellStyle name="Millares 9 7 2 4" xfId="7562" xr:uid="{FDB10440-10B6-42EF-93FB-DCABDAC77B27}"/>
    <cellStyle name="Millares 9 7 2 5" xfId="9570" xr:uid="{FDB10440-10B6-42EF-93FB-DCABDAC77B27}"/>
    <cellStyle name="Millares 9 7 3" xfId="2236" xr:uid="{FDB10440-10B6-42EF-93FB-DCABDAC77B27}"/>
    <cellStyle name="Millares 9 7 3 2" xfId="4160" xr:uid="{FDB10440-10B6-42EF-93FB-DCABDAC77B27}"/>
    <cellStyle name="Millares 9 7 3 3" xfId="6112" xr:uid="{FDB10440-10B6-42EF-93FB-DCABDAC77B27}"/>
    <cellStyle name="Millares 9 7 3 4" xfId="8042" xr:uid="{FDB10440-10B6-42EF-93FB-DCABDAC77B27}"/>
    <cellStyle name="Millares 9 7 3 5" xfId="10048" xr:uid="{FDB10440-10B6-42EF-93FB-DCABDAC77B27}"/>
    <cellStyle name="Millares 9 7 4" xfId="2719" xr:uid="{FDB10440-10B6-42EF-93FB-DCABDAC77B27}"/>
    <cellStyle name="Millares 9 7 4 2" xfId="4640" xr:uid="{FDB10440-10B6-42EF-93FB-DCABDAC77B27}"/>
    <cellStyle name="Millares 9 7 4 3" xfId="6596" xr:uid="{FDB10440-10B6-42EF-93FB-DCABDAC77B27}"/>
    <cellStyle name="Millares 9 7 4 4" xfId="8522" xr:uid="{FDB10440-10B6-42EF-93FB-DCABDAC77B27}"/>
    <cellStyle name="Millares 9 7 4 5" xfId="10527" xr:uid="{FDB10440-10B6-42EF-93FB-DCABDAC77B27}"/>
    <cellStyle name="Millares 9 7 5" xfId="1277" xr:uid="{FDB10440-10B6-42EF-93FB-DCABDAC77B27}"/>
    <cellStyle name="Millares 9 7 6" xfId="3201" xr:uid="{FDB10440-10B6-42EF-93FB-DCABDAC77B27}"/>
    <cellStyle name="Millares 9 7 7" xfId="5152" xr:uid="{FDB10440-10B6-42EF-93FB-DCABDAC77B27}"/>
    <cellStyle name="Millares 9 7 8" xfId="7083" xr:uid="{FDB10440-10B6-42EF-93FB-DCABDAC77B27}"/>
    <cellStyle name="Millares 9 7 9" xfId="9095" xr:uid="{FDB10440-10B6-42EF-93FB-DCABDAC77B27}"/>
    <cellStyle name="Millares 9 8" xfId="1313" xr:uid="{00000000-0005-0000-0000-00001B000000}"/>
    <cellStyle name="Millares 9 8 2" xfId="3237" xr:uid="{00000000-0005-0000-0000-00001B000000}"/>
    <cellStyle name="Millares 9 8 3" xfId="5189" xr:uid="{00000000-0005-0000-0000-00001B000000}"/>
    <cellStyle name="Millares 9 8 4" xfId="7119" xr:uid="{00000000-0005-0000-0000-00001B000000}"/>
    <cellStyle name="Millares 9 8 5" xfId="9129" xr:uid="{00000000-0005-0000-0000-00001B000000}"/>
    <cellStyle name="Millares 9 8 6" xfId="11637" xr:uid="{A3C42E48-0F60-4309-B154-6E15366FC176}"/>
    <cellStyle name="Millares 9 9" xfId="1793" xr:uid="{00000000-0005-0000-0000-00001B000000}"/>
    <cellStyle name="Millares 9 9 2" xfId="3717" xr:uid="{00000000-0005-0000-0000-00001B000000}"/>
    <cellStyle name="Millares 9 9 3" xfId="5669" xr:uid="{00000000-0005-0000-0000-00001B000000}"/>
    <cellStyle name="Millares 9 9 4" xfId="7599" xr:uid="{00000000-0005-0000-0000-00001B000000}"/>
    <cellStyle name="Millares 9 9 5" xfId="9607" xr:uid="{00000000-0005-0000-0000-00001B000000}"/>
    <cellStyle name="Millares 9 9 6" xfId="11755" xr:uid="{00000000-0005-0000-0000-000073010000}"/>
    <cellStyle name="Millares 90" xfId="10545" xr:uid="{00000000-0005-0000-0000-00003C290000}"/>
    <cellStyle name="Millares 91" xfId="10546" xr:uid="{00000000-0005-0000-0000-00003D290000}"/>
    <cellStyle name="Millares 92" xfId="10543" xr:uid="{00000000-0005-0000-0000-00003E290000}"/>
    <cellStyle name="Millares 93" xfId="10547" xr:uid="{00000000-0005-0000-0000-00004E290000}"/>
    <cellStyle name="Millares 94" xfId="11027" xr:uid="{00000000-0005-0000-0000-0000812C0000}"/>
    <cellStyle name="Millares 95" xfId="12168" xr:uid="{D9885175-82D8-4F86-A701-D204FCFAE47B}"/>
    <cellStyle name="Millares 96" xfId="12665" xr:uid="{B5E27FC0-88F7-4C90-B7C9-8611E573CB90}"/>
    <cellStyle name="Moneda [0] 2" xfId="42" xr:uid="{00000000-0005-0000-0000-00001C000000}"/>
    <cellStyle name="Moneda 10" xfId="598" xr:uid="{00000000-0005-0000-0000-000033000000}"/>
    <cellStyle name="Moneda 2" xfId="41" xr:uid="{00000000-0005-0000-0000-00001D000000}"/>
    <cellStyle name="Moneda 2 2" xfId="11953" xr:uid="{00000000-0005-0000-0000-000076010000}"/>
    <cellStyle name="Moneda 2 3" xfId="12012" xr:uid="{00000000-0005-0000-0000-000077010000}"/>
    <cellStyle name="Moneda 2 4" xfId="11776" xr:uid="{00000000-0005-0000-0000-000078010000}"/>
    <cellStyle name="Moneda 2 5" xfId="11696" xr:uid="{00000000-0005-0000-0000-000075010000}"/>
    <cellStyle name="Moneda 3" xfId="62" xr:uid="{00000000-0005-0000-0000-00001E000000}"/>
    <cellStyle name="Moneda 3 2" xfId="12045" xr:uid="{00000000-0005-0000-0000-00007A010000}"/>
    <cellStyle name="Moneda 3 3" xfId="11809" xr:uid="{00000000-0005-0000-0000-00007B010000}"/>
    <cellStyle name="Moneda 3 4" xfId="11727" xr:uid="{00000000-0005-0000-0000-000079010000}"/>
    <cellStyle name="Neutral 2" xfId="624" xr:uid="{00000000-0005-0000-0000-0000D2020000}"/>
    <cellStyle name="Neutral 2 2" xfId="11567" xr:uid="{00000000-0005-0000-0000-000040000000}"/>
    <cellStyle name="Neutral 3" xfId="720" xr:uid="{00000000-0005-0000-0000-00002A030000}"/>
    <cellStyle name="Neutral 3 2" xfId="11568" xr:uid="{00000000-0005-0000-0000-000041000000}"/>
    <cellStyle name="Neutral 4" xfId="11569" xr:uid="{00000000-0005-0000-0000-000042000000}"/>
    <cellStyle name="Neutral 5" xfId="11566" xr:uid="{00000000-0005-0000-0000-000095030000}"/>
    <cellStyle name="Normal" xfId="0" builtinId="0"/>
    <cellStyle name="Normal - Style1" xfId="696" xr:uid="{00000000-0005-0000-0000-000043000000}"/>
    <cellStyle name="Normal 10" xfId="7" xr:uid="{00000000-0005-0000-0000-000020000000}"/>
    <cellStyle name="Normal 10 10 2 2 2" xfId="566" xr:uid="{00000000-0005-0000-0000-000035000000}"/>
    <cellStyle name="Normal 10 2" xfId="43" xr:uid="{00000000-0005-0000-0000-000021000000}"/>
    <cellStyle name="Normal 10 2 2" xfId="11968" xr:uid="{00000000-0005-0000-0000-00007F010000}"/>
    <cellStyle name="Normal 10 2 3" xfId="12079" xr:uid="{00000000-0005-0000-0000-000005000000}"/>
    <cellStyle name="Normal 10 3" xfId="11570" xr:uid="{00000000-0005-0000-0000-000044000000}"/>
    <cellStyle name="Normal 10 4" xfId="11923" xr:uid="{00000000-0005-0000-0000-00007E010000}"/>
    <cellStyle name="Normal 10 5" xfId="12093" xr:uid="{00000000-0005-0000-0000-000004000000}"/>
    <cellStyle name="Normal 10 6" xfId="605" xr:uid="{00000000-0005-0000-0000-000036000000}"/>
    <cellStyle name="Normal 10 8" xfId="11571" xr:uid="{00000000-0005-0000-0000-000045000000}"/>
    <cellStyle name="Normal 10 8 2" xfId="11619" xr:uid="{200DF828-32FC-4FBB-9F18-C5BC99E9399B}"/>
    <cellStyle name="Normal 1016" xfId="504" xr:uid="{00000000-0005-0000-0000-000037000000}"/>
    <cellStyle name="Normal 1018" xfId="534" xr:uid="{00000000-0005-0000-0000-000038000000}"/>
    <cellStyle name="Normal 1022" xfId="558" xr:uid="{00000000-0005-0000-0000-000039000000}"/>
    <cellStyle name="Normal 1024" xfId="511" xr:uid="{00000000-0005-0000-0000-00003A000000}"/>
    <cellStyle name="Normal 1025" xfId="561" xr:uid="{00000000-0005-0000-0000-00003B000000}"/>
    <cellStyle name="Normal 1026" xfId="560" xr:uid="{00000000-0005-0000-0000-00003C000000}"/>
    <cellStyle name="Normal 1027" xfId="562" xr:uid="{00000000-0005-0000-0000-00003D000000}"/>
    <cellStyle name="Normal 105" xfId="572" xr:uid="{00000000-0005-0000-0000-00003E000000}"/>
    <cellStyle name="Normal 107" xfId="576" xr:uid="{00000000-0005-0000-0000-00003F000000}"/>
    <cellStyle name="Normal 109" xfId="577" xr:uid="{00000000-0005-0000-0000-000040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1 5" xfId="11973" xr:uid="{00000000-0005-0000-0000-000080010000}"/>
    <cellStyle name="Normal 11 6" xfId="12100" xr:uid="{00000000-0005-0000-0000-000006000000}"/>
    <cellStyle name="Normal 12" xfId="9" xr:uid="{00000000-0005-0000-0000-000024000000}"/>
    <cellStyle name="Normal 12 10" xfId="498" xr:uid="{00000000-0005-0000-0000-000041000000}"/>
    <cellStyle name="Normal 12 2" xfId="45" xr:uid="{00000000-0005-0000-0000-000025000000}"/>
    <cellStyle name="Normal 12 2 10" xfId="494" xr:uid="{00000000-0005-0000-0000-000042000000}"/>
    <cellStyle name="Normal 12 2 2 4" xfId="502" xr:uid="{00000000-0005-0000-0000-000043000000}"/>
    <cellStyle name="Normal 12 2 2 4 2" xfId="718" xr:uid="{30ABDA5C-C4AC-44ED-A5DA-E4BF406B5806}"/>
    <cellStyle name="Normal 12 2 2 4 3" xfId="726" xr:uid="{96495BC3-44E9-4410-8C20-A8DB1E329890}"/>
    <cellStyle name="Normal 12 3" xfId="12119" xr:uid="{00000000-0005-0000-0000-000007000000}"/>
    <cellStyle name="Normal 125" xfId="496" xr:uid="{00000000-0005-0000-0000-000044000000}"/>
    <cellStyle name="Normal 126" xfId="564" xr:uid="{00000000-0005-0000-0000-000045000000}"/>
    <cellStyle name="Normal 13" xfId="10" xr:uid="{00000000-0005-0000-0000-000026000000}"/>
    <cellStyle name="Normal 13 2" xfId="46" xr:uid="{00000000-0005-0000-0000-000027000000}"/>
    <cellStyle name="Normal 13 3" xfId="11937" xr:uid="{00000000-0005-0000-0000-000082010000}"/>
    <cellStyle name="Normal 13 4" xfId="12113" xr:uid="{00000000-0005-0000-0000-000008000000}"/>
    <cellStyle name="Normal 14" xfId="11" xr:uid="{00000000-0005-0000-0000-000028000000}"/>
    <cellStyle name="Normal 14 2" xfId="47" xr:uid="{00000000-0005-0000-0000-000029000000}"/>
    <cellStyle name="Normal 14 3" xfId="579" xr:uid="{00000000-0005-0000-0000-000046000000}"/>
    <cellStyle name="Normal 14 4" xfId="12087" xr:uid="{00000000-0005-0000-0000-000009000000}"/>
    <cellStyle name="Normal 15" xfId="12" xr:uid="{00000000-0005-0000-0000-00002A000000}"/>
    <cellStyle name="Normal 15 2" xfId="48" xr:uid="{00000000-0005-0000-0000-00002B000000}"/>
    <cellStyle name="Normal 15 3" xfId="12061" xr:uid="{00000000-0005-0000-0000-000084010000}"/>
    <cellStyle name="Normal 15 4" xfId="11671" xr:uid="{00000000-0005-0000-0000-00000A000000}"/>
    <cellStyle name="Normal 16" xfId="49" xr:uid="{00000000-0005-0000-0000-00002C000000}"/>
    <cellStyle name="Normal 16 2" xfId="12134" xr:uid="{00000000-0005-0000-0000-00000C000000}"/>
    <cellStyle name="Normal 16 3" xfId="12091" xr:uid="{00000000-0005-0000-0000-00000B000000}"/>
    <cellStyle name="Normal 16 4" xfId="12166" xr:uid="{00000000-0005-0000-0000-000009000000}"/>
    <cellStyle name="Normal 17" xfId="13" xr:uid="{00000000-0005-0000-0000-00002D000000}"/>
    <cellStyle name="Normal 17 2" xfId="50" xr:uid="{00000000-0005-0000-0000-00002E000000}"/>
    <cellStyle name="Normal 17 3" xfId="11958" xr:uid="{00000000-0005-0000-0000-00000D000000}"/>
    <cellStyle name="Normal 17 4" xfId="12167" xr:uid="{00000000-0005-0000-0000-00000A000000}"/>
    <cellStyle name="Normal 18" xfId="51" xr:uid="{00000000-0005-0000-0000-00002F000000}"/>
    <cellStyle name="Normal 18 2" xfId="684" xr:uid="{00000000-0005-0000-0000-000045000000}"/>
    <cellStyle name="Normal 18 3" xfId="759" xr:uid="{9619B1F5-C0C7-41C8-AFB9-532D5B3E513A}"/>
    <cellStyle name="Normal 18 4" xfId="665" xr:uid="{00000000-0005-0000-0000-000044000000}"/>
    <cellStyle name="Normal 18 5" xfId="12144" xr:uid="{00000000-0005-0000-0000-00000E000000}"/>
    <cellStyle name="Normal 19" xfId="21" xr:uid="{00000000-0005-0000-0000-000030000000}"/>
    <cellStyle name="Normal 19 2" xfId="12107" xr:uid="{00000000-0005-0000-0000-00000F000000}"/>
    <cellStyle name="Normal 199 2 2" xfId="569" xr:uid="{00000000-0005-0000-0000-000047000000}"/>
    <cellStyle name="Normal 2" xfId="2" xr:uid="{00000000-0005-0000-0000-000031000000}"/>
    <cellStyle name="Normal 2 10" xfId="176" xr:uid="{00000000-0005-0000-0000-000010000000}"/>
    <cellStyle name="Normal 2 10 2" xfId="599" xr:uid="{00000000-0005-0000-0000-000049000000}"/>
    <cellStyle name="Normal 2 10 2 2 2" xfId="573" xr:uid="{00000000-0005-0000-0000-00004A000000}"/>
    <cellStyle name="Normal 2 14 2" xfId="11825" xr:uid="{00000000-0005-0000-0000-000086010000}"/>
    <cellStyle name="Normal 2 2" xfId="4" xr:uid="{00000000-0005-0000-0000-000032000000}"/>
    <cellStyle name="Normal 2 2 2" xfId="17" xr:uid="{00000000-0005-0000-0000-000033000000}"/>
    <cellStyle name="Normal 2 2 2 2" xfId="52" xr:uid="{00000000-0005-0000-0000-000034000000}"/>
    <cellStyle name="Normal 2 2 2 3" xfId="495" xr:uid="{00000000-0005-0000-0000-00004B000000}"/>
    <cellStyle name="Normal 2 2 3" xfId="66" xr:uid="{00000000-0005-0000-0000-000035000000}"/>
    <cellStyle name="Normal 2 2 3 2" xfId="690" xr:uid="{00000000-0005-0000-0000-000049000000}"/>
    <cellStyle name="Normal 2 2 4" xfId="773" xr:uid="{6ADD49C5-2656-434D-8712-35D07141ACFE}"/>
    <cellStyle name="Normal 2 2 5" xfId="12094" xr:uid="{00000000-0005-0000-0000-000011000000}"/>
    <cellStyle name="Normal 2 2 59" xfId="600" xr:uid="{00000000-0005-0000-0000-00004C000000}"/>
    <cellStyle name="Normal 2 3" xfId="64" xr:uid="{00000000-0005-0000-0000-000036000000}"/>
    <cellStyle name="Normal 2 3 2" xfId="704" xr:uid="{8EA477F3-F902-4297-8A1B-1F7DBDE793AB}"/>
    <cellStyle name="Normal 2 3 3" xfId="11602" xr:uid="{00000000-0005-0000-0000-00004A000000}"/>
    <cellStyle name="Normal 2 4" xfId="72" xr:uid="{99678F10-466D-489E-96B1-4B8BB0AFD0D5}"/>
    <cellStyle name="Normal 2 4 2" xfId="729" xr:uid="{00000000-0005-0000-0000-000032000000}"/>
    <cellStyle name="Normal 2 4 3" xfId="11955" xr:uid="{00000000-0005-0000-0000-000089010000}"/>
    <cellStyle name="Normal 2 5" xfId="175" xr:uid="{00000000-0005-0000-0000-00000F000000}"/>
    <cellStyle name="Normal 2 5 2" xfId="11977" xr:uid="{00000000-0005-0000-0000-00008A010000}"/>
    <cellStyle name="Normal 2 6" xfId="493" xr:uid="{00000000-0005-0000-0000-000048000000}"/>
    <cellStyle name="Normal 2 6 2" xfId="12069" xr:uid="{00000000-0005-0000-0000-00008B010000}"/>
    <cellStyle name="Normal 2 7" xfId="11970" xr:uid="{00000000-0005-0000-0000-000010000000}"/>
    <cellStyle name="Normal 2 8" xfId="12163" xr:uid="{00000000-0005-0000-0000-00000C000000}"/>
    <cellStyle name="Normal 20" xfId="63" xr:uid="{00000000-0005-0000-0000-000037000000}"/>
    <cellStyle name="Normal 20 2" xfId="12120" xr:uid="{00000000-0005-0000-0000-000012000000}"/>
    <cellStyle name="Normal 21" xfId="68" xr:uid="{4DFC0050-B368-40A6-A853-A07F092FC44A}"/>
    <cellStyle name="Normal 21 2" xfId="11673" xr:uid="{00000000-0005-0000-0000-000014000000}"/>
    <cellStyle name="Normal 21 3" xfId="11954" xr:uid="{00000000-0005-0000-0000-000013000000}"/>
    <cellStyle name="Normal 22" xfId="161" xr:uid="{00000000-0005-0000-0000-0000DB000000}"/>
    <cellStyle name="Normal 22 2" xfId="11666" xr:uid="{00000000-0005-0000-0000-000015000000}"/>
    <cellStyle name="Normal 23" xfId="487" xr:uid="{00000000-0005-0000-0000-0000D3020000}"/>
    <cellStyle name="Normal 23 2" xfId="12132" xr:uid="{00000000-0005-0000-0000-000016000000}"/>
    <cellStyle name="Normal 24" xfId="799" xr:uid="{00000000-0005-0000-0000-00002D030000}"/>
    <cellStyle name="Normal 24 2" xfId="12110" xr:uid="{00000000-0005-0000-0000-000017000000}"/>
    <cellStyle name="Normal 25" xfId="802" xr:uid="{00000000-0005-0000-0000-000030030000}"/>
    <cellStyle name="Normal 25 2" xfId="12129" xr:uid="{00000000-0005-0000-0000-000018000000}"/>
    <cellStyle name="Normal 26" xfId="803" xr:uid="{00000000-0005-0000-0000-000032030000}"/>
    <cellStyle name="Normal 26 2" xfId="12104" xr:uid="{00000000-0005-0000-0000-00001A000000}"/>
    <cellStyle name="Normal 26 3" xfId="12130" xr:uid="{00000000-0005-0000-0000-000019000000}"/>
    <cellStyle name="Normal 27" xfId="807" xr:uid="{00000000-0005-0000-0000-000034030000}"/>
    <cellStyle name="Normal 27 2" xfId="12089" xr:uid="{00000000-0005-0000-0000-00001B000000}"/>
    <cellStyle name="Normal 28" xfId="809" xr:uid="{00000000-0005-0000-0000-000036030000}"/>
    <cellStyle name="Normal 28 2" xfId="12117" xr:uid="{00000000-0005-0000-0000-00001C000000}"/>
    <cellStyle name="Normal 29" xfId="11506" xr:uid="{00000000-0005-0000-0000-000099030000}"/>
    <cellStyle name="Normal 29 2" xfId="12149" xr:uid="{00000000-0005-0000-0000-00001D000000}"/>
    <cellStyle name="Normal 3" xfId="53" xr:uid="{00000000-0005-0000-0000-000038000000}"/>
    <cellStyle name="Normal 3 2" xfId="187" xr:uid="{00000000-0005-0000-0000-000031000000}"/>
    <cellStyle name="Normal 3 2 2" xfId="195" xr:uid="{DE5F253C-4706-4622-9891-77317D7ABEE6}"/>
    <cellStyle name="Normal 3 2 2 2" xfId="713" xr:uid="{90E8A5B5-FAD3-4A75-AFA0-10E0890C761A}"/>
    <cellStyle name="Normal 3 2 2 3" xfId="717" xr:uid="{83A69630-17AA-429C-8EC6-0C55C7E20B79}"/>
    <cellStyle name="Normal 3 2 2 4" xfId="11622" xr:uid="{F4FBE6BD-B183-4978-A47A-2161FD6D7392}"/>
    <cellStyle name="Normal 3 2 3" xfId="711" xr:uid="{F861DD81-0F1F-4173-8976-BA0E91FD2549}"/>
    <cellStyle name="Normal 3 2 4" xfId="762" xr:uid="{990F46B6-A77F-406E-B684-8D4CF2CBAC35}"/>
    <cellStyle name="Normal 3 2 5" xfId="675" xr:uid="{00000000-0005-0000-0000-00004B000000}"/>
    <cellStyle name="Normal 3 2 6" xfId="11573" xr:uid="{00000000-0005-0000-0000-00004C000000}"/>
    <cellStyle name="Normal 3 3" xfId="194" xr:uid="{5CE79F21-8477-4B51-ACF6-5CA805EC66EC}"/>
    <cellStyle name="Normal 3 3 2" xfId="731" xr:uid="{00000000-0005-0000-0000-000034000000}"/>
    <cellStyle name="Normal 3 3 3" xfId="11621" xr:uid="{8DA9D092-76DA-451E-9566-FB3964B2B428}"/>
    <cellStyle name="Normal 3 4" xfId="186" xr:uid="{00000000-0005-0000-0000-000030000000}"/>
    <cellStyle name="Normal 3 4 2" xfId="712" xr:uid="{EB0DF11F-98C5-4AB7-B19F-A872C745DBDE}"/>
    <cellStyle name="Normal 3 4 3" xfId="12070" xr:uid="{00000000-0005-0000-0000-00008F010000}"/>
    <cellStyle name="Normal 3 5" xfId="11679" xr:uid="{00000000-0005-0000-0000-00008C010000}"/>
    <cellStyle name="Normal 3 6" xfId="11670" xr:uid="{00000000-0005-0000-0000-00001E000000}"/>
    <cellStyle name="Normal 30" xfId="11590" xr:uid="{00000000-0005-0000-0000-0000CC030000}"/>
    <cellStyle name="Normal 30 2" xfId="12101" xr:uid="{00000000-0005-0000-0000-00001F000000}"/>
    <cellStyle name="Normal 31" xfId="11620" xr:uid="{00000000-0005-0000-0000-0000CE030000}"/>
    <cellStyle name="Normal 31 2" xfId="12147" xr:uid="{00000000-0005-0000-0000-000020000000}"/>
    <cellStyle name="Normal 32" xfId="11660" xr:uid="{00000000-0005-0000-0000-0000D0030000}"/>
    <cellStyle name="Normal 32 2" xfId="12121" xr:uid="{00000000-0005-0000-0000-000021000000}"/>
    <cellStyle name="Normal 33" xfId="11661" xr:uid="{00000000-0005-0000-0000-000028050000}"/>
    <cellStyle name="Normal 33 2" xfId="12076" xr:uid="{00000000-0005-0000-0000-000022000000}"/>
    <cellStyle name="Normal 34" xfId="11667" xr:uid="{00000000-0005-0000-0000-000059050000}"/>
    <cellStyle name="Normal 34 2" xfId="11663" xr:uid="{00000000-0005-0000-0000-000024000000}"/>
    <cellStyle name="Normal 34 3" xfId="12095" xr:uid="{00000000-0005-0000-0000-000023000000}"/>
    <cellStyle name="Normal 35" xfId="11711" xr:uid="{00000000-0005-0000-0000-00005B050000}"/>
    <cellStyle name="Normal 35 2" xfId="12088" xr:uid="{00000000-0005-0000-0000-000025000000}"/>
    <cellStyle name="Normal 36" xfId="12115" xr:uid="{00000000-0005-0000-0000-000026000000}"/>
    <cellStyle name="Normal 37" xfId="12114" xr:uid="{00000000-0005-0000-0000-000027000000}"/>
    <cellStyle name="Normal 38" xfId="12128" xr:uid="{00000000-0005-0000-0000-000028000000}"/>
    <cellStyle name="Normal 38 2" xfId="11975" xr:uid="{00000000-0005-0000-0000-000029000000}"/>
    <cellStyle name="Normal 39" xfId="12148" xr:uid="{00000000-0005-0000-0000-00002A000000}"/>
    <cellStyle name="Normal 4" xfId="54" xr:uid="{00000000-0005-0000-0000-000039000000}"/>
    <cellStyle name="Normal 4 2" xfId="196" xr:uid="{C354E0DF-C3C5-4CA9-A531-F55855723B9B}"/>
    <cellStyle name="Normal 4 2 2" xfId="682" xr:uid="{00000000-0005-0000-0000-00004F000000}"/>
    <cellStyle name="Normal 4 2 2 2" xfId="11623" xr:uid="{82A83A2C-0A27-4479-8C73-7FFB678F383E}"/>
    <cellStyle name="Normal 4 2 3" xfId="755" xr:uid="{1EB6BBA0-4E1B-4BB5-93DB-340EF6148157}"/>
    <cellStyle name="Normal 4 2 4" xfId="11575" xr:uid="{00000000-0005-0000-0000-00004E000000}"/>
    <cellStyle name="Normal 4 2 5" xfId="11962" xr:uid="{00000000-0005-0000-0000-000091010000}"/>
    <cellStyle name="Normal 4 3" xfId="188" xr:uid="{00000000-0005-0000-0000-000032000000}"/>
    <cellStyle name="Normal 4 3 2" xfId="681" xr:uid="{00000000-0005-0000-0000-000050000000}"/>
    <cellStyle name="Normal 4 4" xfId="710" xr:uid="{E59CBC82-92CE-47D7-817B-8FD5280DD78B}"/>
    <cellStyle name="Normal 4 4 2" xfId="11774" xr:uid="{00000000-0005-0000-0000-000093010000}"/>
    <cellStyle name="Normal 4 5" xfId="757" xr:uid="{192576D4-66B0-473A-87EA-6EF85DB815F4}"/>
    <cellStyle name="Normal 4 5 2" xfId="12071" xr:uid="{00000000-0005-0000-0000-000094010000}"/>
    <cellStyle name="Normal 4 6" xfId="662" xr:uid="{00000000-0005-0000-0000-00004D000000}"/>
    <cellStyle name="Normal 4 7" xfId="12150" xr:uid="{00000000-0005-0000-0000-00002B000000}"/>
    <cellStyle name="Normal 40" xfId="12122" xr:uid="{00000000-0005-0000-0000-00002C000000}"/>
    <cellStyle name="Normal 41" xfId="12124" xr:uid="{00000000-0005-0000-0000-00002D000000}"/>
    <cellStyle name="Normal 42" xfId="11712" xr:uid="{00000000-0005-0000-0000-00002E000000}"/>
    <cellStyle name="Normal 43" xfId="12097" xr:uid="{00000000-0005-0000-0000-00002F000000}"/>
    <cellStyle name="Normal 44" xfId="12099" xr:uid="{00000000-0005-0000-0000-000030000000}"/>
    <cellStyle name="Normal 45" xfId="12083" xr:uid="{00000000-0005-0000-0000-000031000000}"/>
    <cellStyle name="Normal 46" xfId="12139" xr:uid="{00000000-0005-0000-0000-000032000000}"/>
    <cellStyle name="Normal 47" xfId="12152" xr:uid="{00000000-0005-0000-0000-000033000000}"/>
    <cellStyle name="Normal 48" xfId="11957" xr:uid="{00000000-0005-0000-0000-000034000000}"/>
    <cellStyle name="Normal 49" xfId="12140" xr:uid="{00000000-0005-0000-0000-000035000000}"/>
    <cellStyle name="Normal 5" xfId="55" xr:uid="{00000000-0005-0000-0000-00003A000000}"/>
    <cellStyle name="Normal 5 2" xfId="613" xr:uid="{00000000-0005-0000-0000-00004F000000}"/>
    <cellStyle name="Normal 5 2 2" xfId="671" xr:uid="{00000000-0005-0000-0000-000052000000}"/>
    <cellStyle name="Normal 5 2 3" xfId="11624" xr:uid="{EE0C634D-ADF5-4E22-9D3F-34B4BC2E5A0E}"/>
    <cellStyle name="Normal 5 3" xfId="760" xr:uid="{9A55F012-29B9-4D59-A7A5-59936CA7B974}"/>
    <cellStyle name="Normal 5 4" xfId="784" xr:uid="{EC095524-B008-499A-876B-73490E5DC835}"/>
    <cellStyle name="Normal 5 4 2" xfId="12027" xr:uid="{00000000-0005-0000-0000-000098010000}"/>
    <cellStyle name="Normal 5 5" xfId="11791" xr:uid="{00000000-0005-0000-0000-000099010000}"/>
    <cellStyle name="Normal 5 6" xfId="12102" xr:uid="{00000000-0005-0000-0000-000036000000}"/>
    <cellStyle name="Normal 50" xfId="12125" xr:uid="{00000000-0005-0000-0000-000037000000}"/>
    <cellStyle name="Normal 51" xfId="12151" xr:uid="{00000000-0005-0000-0000-000038000000}"/>
    <cellStyle name="Normal 52" xfId="12105" xr:uid="{00000000-0005-0000-0000-000039000000}"/>
    <cellStyle name="Normal 53" xfId="12137" xr:uid="{00000000-0005-0000-0000-00003A000000}"/>
    <cellStyle name="Normal 54" xfId="12142" xr:uid="{00000000-0005-0000-0000-00003B000000}"/>
    <cellStyle name="Normal 55" xfId="11694" xr:uid="{00000000-0005-0000-0000-00003C000000}"/>
    <cellStyle name="Normal 56" xfId="12103" xr:uid="{00000000-0005-0000-0000-00003D000000}"/>
    <cellStyle name="Normal 57" xfId="12133" xr:uid="{00000000-0005-0000-0000-00003E000000}"/>
    <cellStyle name="Normal 58" xfId="12073" xr:uid="{00000000-0005-0000-0000-00003F000000}"/>
    <cellStyle name="Normal 59" xfId="12111" xr:uid="{00000000-0005-0000-0000-000040000000}"/>
    <cellStyle name="Normal 6" xfId="14" xr:uid="{00000000-0005-0000-0000-00003B000000}"/>
    <cellStyle name="Normal 6 2" xfId="56" xr:uid="{00000000-0005-0000-0000-00003C000000}"/>
    <cellStyle name="Normal 6 2 2" xfId="777" xr:uid="{E28FDB4C-C646-4256-A923-623F882AA03C}"/>
    <cellStyle name="Normal 6 2 3" xfId="12127" xr:uid="{00000000-0005-0000-0000-000042000000}"/>
    <cellStyle name="Normal 6 3" xfId="197" xr:uid="{2F2850D3-057A-4630-A5DF-99DDC033FC2D}"/>
    <cellStyle name="Normal 6 4" xfId="601" xr:uid="{00000000-0005-0000-0000-000050000000}"/>
    <cellStyle name="Normal 6 4 2" xfId="12028" xr:uid="{00000000-0005-0000-0000-00009D010000}"/>
    <cellStyle name="Normal 6 5" xfId="11577" xr:uid="{00000000-0005-0000-0000-000050000000}"/>
    <cellStyle name="Normal 6 5 2" xfId="11792" xr:uid="{00000000-0005-0000-0000-00009E010000}"/>
    <cellStyle name="Normal 6 6" xfId="12096" xr:uid="{00000000-0005-0000-0000-000041000000}"/>
    <cellStyle name="Normal 60" xfId="12136" xr:uid="{00000000-0005-0000-0000-000043000000}"/>
    <cellStyle name="Normal 601" xfId="553" xr:uid="{00000000-0005-0000-0000-000051000000}"/>
    <cellStyle name="Normal 605" xfId="509" xr:uid="{00000000-0005-0000-0000-000052000000}"/>
    <cellStyle name="Normal 606" xfId="508" xr:uid="{00000000-0005-0000-0000-000053000000}"/>
    <cellStyle name="Normal 61" xfId="11675" xr:uid="{00000000-0005-0000-0000-000044000000}"/>
    <cellStyle name="Normal 62" xfId="11960" xr:uid="{00000000-0005-0000-0000-000045000000}"/>
    <cellStyle name="Normal 62 3" xfId="693" xr:uid="{00000000-0005-0000-0000-000053000000}"/>
    <cellStyle name="Normal 63" xfId="12084" xr:uid="{00000000-0005-0000-0000-000046000000}"/>
    <cellStyle name="Normal 636" xfId="506" xr:uid="{00000000-0005-0000-0000-000054000000}"/>
    <cellStyle name="Normal 64" xfId="12116" xr:uid="{00000000-0005-0000-0000-000047000000}"/>
    <cellStyle name="Normal 640" xfId="507" xr:uid="{00000000-0005-0000-0000-000055000000}"/>
    <cellStyle name="Normal 643" xfId="510" xr:uid="{00000000-0005-0000-0000-000056000000}"/>
    <cellStyle name="Normal 646" xfId="512" xr:uid="{00000000-0005-0000-0000-000057000000}"/>
    <cellStyle name="Normal 647" xfId="513" xr:uid="{00000000-0005-0000-0000-000058000000}"/>
    <cellStyle name="Normal 649" xfId="514" xr:uid="{00000000-0005-0000-0000-000059000000}"/>
    <cellStyle name="Normal 65" xfId="12141" xr:uid="{00000000-0005-0000-0000-000048000000}"/>
    <cellStyle name="Normal 650" xfId="515" xr:uid="{00000000-0005-0000-0000-00005A000000}"/>
    <cellStyle name="Normal 651" xfId="516" xr:uid="{00000000-0005-0000-0000-00005B000000}"/>
    <cellStyle name="Normal 652" xfId="517" xr:uid="{00000000-0005-0000-0000-00005C000000}"/>
    <cellStyle name="Normal 653" xfId="518" xr:uid="{00000000-0005-0000-0000-00005D000000}"/>
    <cellStyle name="Normal 654" xfId="519" xr:uid="{00000000-0005-0000-0000-00005E000000}"/>
    <cellStyle name="Normal 655" xfId="520" xr:uid="{00000000-0005-0000-0000-00005F000000}"/>
    <cellStyle name="Normal 656" xfId="521" xr:uid="{00000000-0005-0000-0000-000060000000}"/>
    <cellStyle name="Normal 657" xfId="522" xr:uid="{00000000-0005-0000-0000-000061000000}"/>
    <cellStyle name="Normal 658" xfId="524" xr:uid="{00000000-0005-0000-0000-000062000000}"/>
    <cellStyle name="Normal 659" xfId="525" xr:uid="{00000000-0005-0000-0000-000063000000}"/>
    <cellStyle name="Normal 66" xfId="12075" xr:uid="{00000000-0005-0000-0000-000049000000}"/>
    <cellStyle name="Normal 66 2 2 2" xfId="695" xr:uid="{00000000-0005-0000-0000-000054000000}"/>
    <cellStyle name="Normal 660" xfId="527" xr:uid="{00000000-0005-0000-0000-000064000000}"/>
    <cellStyle name="Normal 662" xfId="528" xr:uid="{00000000-0005-0000-0000-000065000000}"/>
    <cellStyle name="Normal 663" xfId="529" xr:uid="{00000000-0005-0000-0000-000066000000}"/>
    <cellStyle name="Normal 664" xfId="530" xr:uid="{00000000-0005-0000-0000-000067000000}"/>
    <cellStyle name="Normal 665" xfId="531" xr:uid="{00000000-0005-0000-0000-000068000000}"/>
    <cellStyle name="Normal 667" xfId="532" xr:uid="{00000000-0005-0000-0000-000069000000}"/>
    <cellStyle name="Normal 67" xfId="12131" xr:uid="{00000000-0005-0000-0000-00004A000000}"/>
    <cellStyle name="Normal 673" xfId="535" xr:uid="{00000000-0005-0000-0000-00006A000000}"/>
    <cellStyle name="Normal 674" xfId="536" xr:uid="{00000000-0005-0000-0000-00006B000000}"/>
    <cellStyle name="Normal 675" xfId="537" xr:uid="{00000000-0005-0000-0000-00006C000000}"/>
    <cellStyle name="Normal 676" xfId="538" xr:uid="{00000000-0005-0000-0000-00006D000000}"/>
    <cellStyle name="Normal 677" xfId="542" xr:uid="{00000000-0005-0000-0000-00006E000000}"/>
    <cellStyle name="Normal 678" xfId="543" xr:uid="{00000000-0005-0000-0000-00006F000000}"/>
    <cellStyle name="Normal 679" xfId="544" xr:uid="{00000000-0005-0000-0000-000070000000}"/>
    <cellStyle name="Normal 68" xfId="11669" xr:uid="{00000000-0005-0000-0000-00004B000000}"/>
    <cellStyle name="Normal 684" xfId="549" xr:uid="{00000000-0005-0000-0000-000071000000}"/>
    <cellStyle name="Normal 69" xfId="12109" xr:uid="{00000000-0005-0000-0000-00004C000000}"/>
    <cellStyle name="Normal 7" xfId="57" xr:uid="{00000000-0005-0000-0000-00003D000000}"/>
    <cellStyle name="Normal 7 2" xfId="616" xr:uid="{00000000-0005-0000-0000-000072000000}"/>
    <cellStyle name="Normal 7 2 2" xfId="11625" xr:uid="{95ED70F9-52EB-4B33-B8C6-8A4FAB279F79}"/>
    <cellStyle name="Normal 7 3" xfId="12043" xr:uid="{00000000-0005-0000-0000-0000A1010000}"/>
    <cellStyle name="Normal 7 4" xfId="11807" xr:uid="{00000000-0005-0000-0000-0000A2010000}"/>
    <cellStyle name="Normal 7 5" xfId="12098" xr:uid="{00000000-0005-0000-0000-00004D000000}"/>
    <cellStyle name="Normal 70" xfId="11664" xr:uid="{00000000-0005-0000-0000-00004E000000}"/>
    <cellStyle name="Normal 71" xfId="12086" xr:uid="{00000000-0005-0000-0000-00004F000000}"/>
    <cellStyle name="Normal 713" xfId="539" xr:uid="{00000000-0005-0000-0000-000073000000}"/>
    <cellStyle name="Normal 714" xfId="540" xr:uid="{00000000-0005-0000-0000-000074000000}"/>
    <cellStyle name="Normal 715" xfId="541" xr:uid="{00000000-0005-0000-0000-000075000000}"/>
    <cellStyle name="Normal 72" xfId="11672" xr:uid="{00000000-0005-0000-0000-000050000000}"/>
    <cellStyle name="Normal 73" xfId="12126" xr:uid="{00000000-0005-0000-0000-000051000000}"/>
    <cellStyle name="Normal 74" xfId="12106" xr:uid="{00000000-0005-0000-0000-000052000000}"/>
    <cellStyle name="Normal 744" xfId="559" xr:uid="{00000000-0005-0000-0000-000076000000}"/>
    <cellStyle name="Normal 75" xfId="11674" xr:uid="{00000000-0005-0000-0000-000053000000}"/>
    <cellStyle name="Normal 76" xfId="12085" xr:uid="{00000000-0005-0000-0000-000054000000}"/>
    <cellStyle name="Normal 77" xfId="12146" xr:uid="{00000000-0005-0000-0000-000055000000}"/>
    <cellStyle name="Normal 78" xfId="12092" xr:uid="{00000000-0005-0000-0000-000056000000}"/>
    <cellStyle name="Normal 79" xfId="12118" xr:uid="{00000000-0005-0000-0000-000057000000}"/>
    <cellStyle name="Normal 8" xfId="15" xr:uid="{00000000-0005-0000-0000-00003E000000}"/>
    <cellStyle name="Normal 8 2" xfId="58" xr:uid="{00000000-0005-0000-0000-00003F000000}"/>
    <cellStyle name="Normal 8 2 2" xfId="11580" xr:uid="{00000000-0005-0000-0000-000053000000}"/>
    <cellStyle name="Normal 8 2 3" xfId="11965" xr:uid="{00000000-0005-0000-0000-0000A4010000}"/>
    <cellStyle name="Normal 8 3" xfId="589" xr:uid="{00000000-0005-0000-0000-000077000000}"/>
    <cellStyle name="Normal 8 3 2" xfId="11827" xr:uid="{00000000-0005-0000-0000-0000A5010000}"/>
    <cellStyle name="Normal 8 4" xfId="11579" xr:uid="{00000000-0005-0000-0000-000052000000}"/>
    <cellStyle name="Normal 8 5" xfId="12080" xr:uid="{00000000-0005-0000-0000-000058000000}"/>
    <cellStyle name="Normal 80" xfId="12123" xr:uid="{00000000-0005-0000-0000-000059000000}"/>
    <cellStyle name="Normal 802" xfId="565" xr:uid="{00000000-0005-0000-0000-000078000000}"/>
    <cellStyle name="Normal 81" xfId="12135" xr:uid="{00000000-0005-0000-0000-00005A000000}"/>
    <cellStyle name="Normal 82" xfId="12108" xr:uid="{00000000-0005-0000-0000-00005B000000}"/>
    <cellStyle name="Normal 83" xfId="12143" xr:uid="{00000000-0005-0000-0000-00005C000000}"/>
    <cellStyle name="Normal 84" xfId="12138" xr:uid="{00000000-0005-0000-0000-00005D000000}"/>
    <cellStyle name="Normal 85" xfId="12112" xr:uid="{00000000-0005-0000-0000-00005E000000}"/>
    <cellStyle name="Normal 86" xfId="12090" xr:uid="{00000000-0005-0000-0000-00005F000000}"/>
    <cellStyle name="Normal 87" xfId="12145" xr:uid="{00000000-0005-0000-0000-00005D050000}"/>
    <cellStyle name="Normal 88" xfId="12074" xr:uid="{00000000-0005-0000-0000-0000BC050000}"/>
    <cellStyle name="Normal 89" xfId="12078" xr:uid="{00000000-0005-0000-0000-0000BE050000}"/>
    <cellStyle name="Normal 9" xfId="16" xr:uid="{00000000-0005-0000-0000-000040000000}"/>
    <cellStyle name="Normal 9 2" xfId="59" xr:uid="{00000000-0005-0000-0000-000041000000}"/>
    <cellStyle name="Normal 9 2 2" xfId="11966" xr:uid="{00000000-0005-0000-0000-0000A7010000}"/>
    <cellStyle name="Normal 9 3" xfId="11908" xr:uid="{00000000-0005-0000-0000-0000A6010000}"/>
    <cellStyle name="Normal 9 4" xfId="12072" xr:uid="{00000000-0005-0000-0000-000060000000}"/>
    <cellStyle name="Normal 90" xfId="12082" xr:uid="{00000000-0005-0000-0000-0000C0050000}"/>
    <cellStyle name="Normal 91" xfId="12154" xr:uid="{00000000-0005-0000-0000-0000C2050000}"/>
    <cellStyle name="Normal 92" xfId="12156" xr:uid="{00000000-0005-0000-0000-0000C4050000}"/>
    <cellStyle name="Normal 93" xfId="12158" xr:uid="{00000000-0005-0000-0000-0000C6050000}"/>
    <cellStyle name="Normal 94" xfId="12160" xr:uid="{00000000-0005-0000-0000-0000C9050000}"/>
    <cellStyle name="Normal 944" xfId="503" xr:uid="{00000000-0005-0000-0000-000079000000}"/>
    <cellStyle name="Normal 947" xfId="505" xr:uid="{00000000-0005-0000-0000-00007A000000}"/>
    <cellStyle name="Normal 95" xfId="12165" xr:uid="{00000000-0005-0000-0000-0000CE050000}"/>
    <cellStyle name="Normal 952" xfId="533" xr:uid="{00000000-0005-0000-0000-00007B000000}"/>
    <cellStyle name="Normal 957" xfId="545" xr:uid="{00000000-0005-0000-0000-00007C000000}"/>
    <cellStyle name="Normal 958" xfId="546" xr:uid="{00000000-0005-0000-0000-00007D000000}"/>
    <cellStyle name="Normal 959" xfId="547" xr:uid="{00000000-0005-0000-0000-00007E000000}"/>
    <cellStyle name="Normal 960" xfId="548" xr:uid="{00000000-0005-0000-0000-00007F000000}"/>
    <cellStyle name="Normal 961" xfId="550" xr:uid="{00000000-0005-0000-0000-000080000000}"/>
    <cellStyle name="Normal 962" xfId="551" xr:uid="{00000000-0005-0000-0000-000081000000}"/>
    <cellStyle name="Normal 963" xfId="552" xr:uid="{00000000-0005-0000-0000-000082000000}"/>
    <cellStyle name="Normal 964" xfId="554" xr:uid="{00000000-0005-0000-0000-000083000000}"/>
    <cellStyle name="Normal 965" xfId="555" xr:uid="{00000000-0005-0000-0000-000084000000}"/>
    <cellStyle name="Normal 966" xfId="556" xr:uid="{00000000-0005-0000-0000-000085000000}"/>
    <cellStyle name="Normal 967" xfId="557" xr:uid="{00000000-0005-0000-0000-000086000000}"/>
    <cellStyle name="Normal 971" xfId="526" xr:uid="{00000000-0005-0000-0000-000087000000}"/>
    <cellStyle name="Normal 986" xfId="523" xr:uid="{00000000-0005-0000-0000-000088000000}"/>
    <cellStyle name="Notas" xfId="463" builtinId="10" customBuiltin="1"/>
    <cellStyle name="Notas 10" xfId="11868" xr:uid="{00000000-0005-0000-0000-0000A8010000}"/>
    <cellStyle name="Notas 11" xfId="11881" xr:uid="{00000000-0005-0000-0000-0000A9010000}"/>
    <cellStyle name="Notas 12" xfId="11895" xr:uid="{00000000-0005-0000-0000-0000AA010000}"/>
    <cellStyle name="Notas 13" xfId="11909" xr:uid="{00000000-0005-0000-0000-0000AB010000}"/>
    <cellStyle name="Notas 14" xfId="11924" xr:uid="{00000000-0005-0000-0000-0000AC010000}"/>
    <cellStyle name="Notas 15" xfId="11939" xr:uid="{00000000-0005-0000-0000-0000AD010000}"/>
    <cellStyle name="Notas 2" xfId="60" xr:uid="{00000000-0005-0000-0000-000042000000}"/>
    <cellStyle name="Notas 2 2" xfId="11627" xr:uid="{F90C3A67-2722-432C-817D-3F5CF6187CF9}"/>
    <cellStyle name="Notas 2 2 2" xfId="11647" xr:uid="{EDCBCCDA-9783-4E06-B280-68096A5DDFA7}"/>
    <cellStyle name="Notas 2 2 3" xfId="11659" xr:uid="{EF1AB362-93EA-4D39-93CA-3E442AF88443}"/>
    <cellStyle name="Notas 2 3" xfId="11639" xr:uid="{66D5ECD5-E4D4-442D-B12E-CDBF7C9F52CC}"/>
    <cellStyle name="Notas 2 4" xfId="11650" xr:uid="{B67CAFC0-7BCB-4C30-AC17-FA69B6B8DFC0}"/>
    <cellStyle name="Notas 2 5" xfId="11581" xr:uid="{00000000-0005-0000-0000-000057000000}"/>
    <cellStyle name="Notas 2 6" xfId="11677" xr:uid="{00000000-0005-0000-0000-0000AE010000}"/>
    <cellStyle name="Notas 3" xfId="631" xr:uid="{00000000-0005-0000-0000-0000F2020000}"/>
    <cellStyle name="Notas 3 2" xfId="11628" xr:uid="{8079D730-1DE6-4C9E-AB8E-231510F8B858}"/>
    <cellStyle name="Notas 3 2 2" xfId="11998" xr:uid="{00000000-0005-0000-0000-0000B0010000}"/>
    <cellStyle name="Notas 3 2 3" xfId="12668" xr:uid="{13386D0C-BB6C-4994-B67D-36439FA80B6C}"/>
    <cellStyle name="Notas 3 2 4" xfId="12682" xr:uid="{8570AF73-7DD2-4212-ADBE-E2FC5ACA14D7}"/>
    <cellStyle name="Notas 3 3" xfId="11582" xr:uid="{00000000-0005-0000-0000-000058000000}"/>
    <cellStyle name="Notas 3 3 2" xfId="11761" xr:uid="{00000000-0005-0000-0000-0000B1010000}"/>
    <cellStyle name="Notas 3 3 3" xfId="12659" xr:uid="{2E798583-78FB-4A29-B334-A91B01F5217D}"/>
    <cellStyle name="Notas 3 3 4" xfId="12678" xr:uid="{F9AB7E54-20D2-42F0-B498-D8AF2F8217B2}"/>
    <cellStyle name="Notas 3 4" xfId="11681" xr:uid="{00000000-0005-0000-0000-0000AF010000}"/>
    <cellStyle name="Notas 4" xfId="11629" xr:uid="{35F568DD-5CD7-4C9C-95D8-F65ACE730983}"/>
    <cellStyle name="Notas 4 2" xfId="12014" xr:uid="{00000000-0005-0000-0000-0000B3010000}"/>
    <cellStyle name="Notas 4 3" xfId="11778" xr:uid="{00000000-0005-0000-0000-0000B4010000}"/>
    <cellStyle name="Notas 4 4" xfId="11698" xr:uid="{00000000-0005-0000-0000-0000B2010000}"/>
    <cellStyle name="Notas 4 5" xfId="12669" xr:uid="{5D889B64-F970-4F4E-A4AF-C16CD8213937}"/>
    <cellStyle name="Notas 4 6" xfId="12524" xr:uid="{A928D923-440F-4E50-8DDF-F3CF64ADF958}"/>
    <cellStyle name="Notas 5" xfId="11583" xr:uid="{00000000-0005-0000-0000-000056000000}"/>
    <cellStyle name="Notas 5 2" xfId="12030" xr:uid="{00000000-0005-0000-0000-0000B6010000}"/>
    <cellStyle name="Notas 5 3" xfId="11794" xr:uid="{00000000-0005-0000-0000-0000B7010000}"/>
    <cellStyle name="Notas 5 4" xfId="11713" xr:uid="{00000000-0005-0000-0000-0000B5010000}"/>
    <cellStyle name="Notas 5 5" xfId="12660" xr:uid="{3AF4335C-B47A-4FCF-9CF7-7F3B9ED2756B}"/>
    <cellStyle name="Notas 5 6" xfId="12676" xr:uid="{A3E11B3B-2543-4B7E-ADB7-45D252703AEA}"/>
    <cellStyle name="Notas 6" xfId="11729" xr:uid="{00000000-0005-0000-0000-0000B8010000}"/>
    <cellStyle name="Notas 6 2" xfId="12046" xr:uid="{00000000-0005-0000-0000-0000B9010000}"/>
    <cellStyle name="Notas 6 3" xfId="11811" xr:uid="{00000000-0005-0000-0000-0000BA010000}"/>
    <cellStyle name="Notas 7" xfId="11828" xr:uid="{00000000-0005-0000-0000-0000BB010000}"/>
    <cellStyle name="Notas 8" xfId="11841" xr:uid="{00000000-0005-0000-0000-0000BC010000}"/>
    <cellStyle name="Notas 9" xfId="11855" xr:uid="{00000000-0005-0000-0000-0000BD010000}"/>
    <cellStyle name="Note 2" xfId="11584" xr:uid="{00000000-0005-0000-0000-000059000000}"/>
    <cellStyle name="Note 2 2" xfId="11630" xr:uid="{697D1F7C-57BD-418A-87B1-B3C0D794A59C}"/>
    <cellStyle name="Note 2 2 2" xfId="12670" xr:uid="{9FCEB818-09F8-451A-9850-378BC0817B88}"/>
    <cellStyle name="Note 2 2 3" xfId="12680" xr:uid="{5178802C-E7E5-4FC1-8191-4A9BC4A2E19B}"/>
    <cellStyle name="Note 2 3" xfId="12661" xr:uid="{AEA0BEF1-CA30-4BD1-93DE-12C56C4EDC31}"/>
    <cellStyle name="Note 2 4" xfId="12675" xr:uid="{092B3FF9-A55E-4CA4-8132-572CD2875AB4}"/>
    <cellStyle name="Note 3" xfId="11585" xr:uid="{00000000-0005-0000-0000-00005A000000}"/>
    <cellStyle name="Note 3 2" xfId="11631" xr:uid="{2059E959-4B84-4E39-9F47-F6AA690CE217}"/>
    <cellStyle name="Note 3 2 2" xfId="12671" xr:uid="{ACE28D14-8C64-40D2-AD61-701DDDAD89BD}"/>
    <cellStyle name="Note 3 2 3" xfId="12679" xr:uid="{E6DDBBC6-030D-41C4-A807-0AE0BD96AAA2}"/>
    <cellStyle name="Note 3 3" xfId="12662" xr:uid="{97FD816F-70A5-4986-B072-B45A808A41A3}"/>
    <cellStyle name="Note 3 4" xfId="12685" xr:uid="{1AF5FA0C-52FA-44CA-8CDD-4462948E35B3}"/>
    <cellStyle name="Output" xfId="11586" xr:uid="{00000000-0005-0000-0000-00005B000000}"/>
    <cellStyle name="Output 2" xfId="12663" xr:uid="{4616F6CA-7068-4AAE-9554-C11E728EE838}"/>
    <cellStyle name="Output 3" xfId="12674" xr:uid="{CD4C48D0-7FD5-428C-A907-A4E3FB67FEA5}"/>
    <cellStyle name="Percent (0)" xfId="11587" xr:uid="{00000000-0005-0000-0000-00005C000000}"/>
    <cellStyle name="Percent (0) 2" xfId="11588" xr:uid="{00000000-0005-0000-0000-00005D000000}"/>
    <cellStyle name="Percent (0) 2 2" xfId="11633" xr:uid="{AEEF2051-332C-494A-A4A1-DF40FEE7909D}"/>
    <cellStyle name="Percent (0) 3" xfId="11632" xr:uid="{2188AD0B-A53B-4385-8A6C-D2354D558418}"/>
    <cellStyle name="Percent 2" xfId="105" xr:uid="{00000000-0005-0000-0000-000078000000}"/>
    <cellStyle name="Porcentaje" xfId="4660" builtinId="5"/>
    <cellStyle name="Porcentaje 2" xfId="61" xr:uid="{00000000-0005-0000-0000-000043000000}"/>
    <cellStyle name="Porcentaje 2 2" xfId="609" xr:uid="{00000000-0005-0000-0000-00008A000000}"/>
    <cellStyle name="Porcentaje 2 2 2" xfId="602" xr:uid="{00000000-0005-0000-0000-00008B000000}"/>
    <cellStyle name="Porcentaje 2 2 3" xfId="715" xr:uid="{D016BAFB-3976-4434-9914-7D3E10F0ACF3}"/>
    <cellStyle name="Porcentaje 2 2 4" xfId="11634" xr:uid="{9A3BC751-10BD-4697-B1A3-11A20CEAE585}"/>
    <cellStyle name="Porcentaje 2 3" xfId="776" xr:uid="{CC99F799-6892-41FB-8435-A17C325438C4}"/>
    <cellStyle name="Porcentaje 2 4" xfId="703" xr:uid="{8D97FCB0-8234-474E-B4D5-864B4D64F129}"/>
    <cellStyle name="Porcentaje 2 5" xfId="11589" xr:uid="{00000000-0005-0000-0000-00005E000000}"/>
    <cellStyle name="Porcentaje 3" xfId="190" xr:uid="{00000000-0005-0000-0000-0000F5000000}"/>
    <cellStyle name="Porcentaje 3 2" xfId="723" xr:uid="{B19FAE3D-B3E1-454C-90FF-B482690675E4}"/>
    <cellStyle name="Porcentaje 4" xfId="661" xr:uid="{00000000-0005-0000-0000-0000F3020000}"/>
    <cellStyle name="Porcentaje 4 2" xfId="734" xr:uid="{18C0C770-B3F6-4EE4-83FC-EA9B14676F33}"/>
    <cellStyle name="Porcentual 2" xfId="11591" xr:uid="{00000000-0005-0000-0000-000060000000}"/>
    <cellStyle name="Porcentual 2 2" xfId="11592" xr:uid="{00000000-0005-0000-0000-000061000000}"/>
    <cellStyle name="Porcentual 2 2 2" xfId="11636" xr:uid="{D10D83E0-A9E2-4F53-BE30-669A42BBFC3D}"/>
    <cellStyle name="Porcentual 2 3" xfId="11635" xr:uid="{895CA68C-07D5-49DF-90F1-775F1A9189CF}"/>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 name="Salida" xfId="458" builtinId="21" customBuiltin="1"/>
    <cellStyle name="Salida 2" xfId="626" xr:uid="{00000000-0005-0000-0000-0000F8020000}"/>
    <cellStyle name="Texto de advertencia" xfId="462" builtinId="11" customBuiltin="1"/>
    <cellStyle name="Texto de advertencia 2" xfId="630" xr:uid="{00000000-0005-0000-0000-0000F9020000}"/>
    <cellStyle name="Texto de advertencia 2 2" xfId="11593" xr:uid="{00000000-0005-0000-0000-000063000000}"/>
    <cellStyle name="Texto de advertencia 3" xfId="11600" xr:uid="{00000000-0005-0000-0000-000062000000}"/>
    <cellStyle name="Texto explicativo" xfId="464" builtinId="53" customBuiltin="1"/>
    <cellStyle name="Texto explicativo 2" xfId="632" xr:uid="{00000000-0005-0000-0000-0000FA020000}"/>
    <cellStyle name="Tickmark" xfId="11594" xr:uid="{00000000-0005-0000-0000-000064000000}"/>
    <cellStyle name="Title" xfId="11595" xr:uid="{00000000-0005-0000-0000-000065000000}"/>
    <cellStyle name="Título" xfId="11026" builtinId="15" customBuiltin="1"/>
    <cellStyle name="Título 2" xfId="452" builtinId="17" customBuiltin="1"/>
    <cellStyle name="Título 2 2" xfId="484" xr:uid="{00000000-0005-0000-0000-0000FC020000}"/>
    <cellStyle name="Título 3" xfId="453" builtinId="18" customBuiltin="1"/>
    <cellStyle name="Título 3 2" xfId="490" xr:uid="{00000000-0005-0000-0000-0000FD020000}"/>
    <cellStyle name="Título 4" xfId="610" xr:uid="{00000000-0005-0000-0000-0000FB020000}"/>
    <cellStyle name="Título 4 2" xfId="732" xr:uid="{00000000-0005-0000-0000-000038000000}"/>
    <cellStyle name="Título 4 2 2" xfId="11824" xr:uid="{00000000-0005-0000-0000-0000C7010000}"/>
    <cellStyle name="Total" xfId="465" builtinId="25" customBuiltin="1"/>
    <cellStyle name="Total 2" xfId="633" xr:uid="{00000000-0005-0000-0000-0000FE020000}"/>
    <cellStyle name="Total 2 2" xfId="11597" xr:uid="{00000000-0005-0000-0000-000067000000}"/>
    <cellStyle name="Total 3" xfId="11598" xr:uid="{00000000-0005-0000-0000-000068000000}"/>
    <cellStyle name="Total 3 2" xfId="12666" xr:uid="{71D9E60F-9A45-49C2-9652-173CE6CF9AE7}"/>
    <cellStyle name="Total 3 3" xfId="12684" xr:uid="{FD65AC2C-C2F7-49F4-9C68-689B9BC44A86}"/>
    <cellStyle name="Total 4" xfId="11599" xr:uid="{00000000-0005-0000-0000-000069000000}"/>
    <cellStyle name="Total 4 2" xfId="12667" xr:uid="{0EA33ACF-9300-4259-AE61-7903098D3C05}"/>
    <cellStyle name="Total 4 3" xfId="12683" xr:uid="{B73BC439-4779-4163-BD14-E33310EE66CC}"/>
    <cellStyle name="Total 5" xfId="11596" xr:uid="{00000000-0005-0000-0000-0000C6030000}"/>
    <cellStyle name="Total 5 2" xfId="12664" xr:uid="{33AB8072-3CFC-4224-A13C-960E7BC2E52F}"/>
    <cellStyle name="Total 5 3" xfId="12566" xr:uid="{E8155B3A-235B-49BB-83C3-F3A112364D5D}"/>
    <cellStyle name="Warning Text 2" xfId="11601" xr:uid="{00000000-0005-0000-0000-00006A000000}"/>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2" defaultTableStyle="TableStyleMedium9"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 name="Estilo de tabla dinámica 1" table="0" count="0" xr9:uid="{00000000-0011-0000-FFFF-FFFF00000000}"/>
  </tableStyles>
  <colors>
    <mruColors>
      <color rgb="FF00FF00"/>
      <color rgb="FFBAD40F"/>
      <color rgb="FFCDC800"/>
      <color rgb="FFCCCC00"/>
      <color rgb="FFD1CC00"/>
      <color rgb="FF0099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image" Target="../media/image10.emf"/><Relationship Id="rId1" Type="http://schemas.openxmlformats.org/officeDocument/2006/relationships/image" Target="../media/image2.emf"/><Relationship Id="rId4" Type="http://schemas.openxmlformats.org/officeDocument/2006/relationships/image" Target="../media/image1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image" Target="../media/image13.emf"/><Relationship Id="rId1" Type="http://schemas.openxmlformats.org/officeDocument/2006/relationships/image" Target="../media/image2.emf"/><Relationship Id="rId4" Type="http://schemas.openxmlformats.org/officeDocument/2006/relationships/image" Target="../media/image15.emf"/></Relationships>
</file>

<file path=xl/drawings/drawing1.xml><?xml version="1.0" encoding="utf-8"?>
<xdr:wsDr xmlns:xdr="http://schemas.openxmlformats.org/drawingml/2006/spreadsheetDrawing" xmlns:a="http://schemas.openxmlformats.org/drawingml/2006/main">
  <xdr:twoCellAnchor editAs="oneCell">
    <xdr:from>
      <xdr:col>2</xdr:col>
      <xdr:colOff>35859</xdr:colOff>
      <xdr:row>0</xdr:row>
      <xdr:rowOff>71718</xdr:rowOff>
    </xdr:from>
    <xdr:to>
      <xdr:col>4</xdr:col>
      <xdr:colOff>227405</xdr:colOff>
      <xdr:row>3</xdr:row>
      <xdr:rowOff>147693</xdr:rowOff>
    </xdr:to>
    <xdr:pic>
      <xdr:nvPicPr>
        <xdr:cNvPr id="2" name="Imagen 1">
          <a:extLst>
            <a:ext uri="{FF2B5EF4-FFF2-40B4-BE49-F238E27FC236}">
              <a16:creationId xmlns:a16="http://schemas.microsoft.com/office/drawing/2014/main" id="{C0E2FC16-56D3-46F1-A47E-52810B10B0C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20819" y="71718"/>
          <a:ext cx="2508026" cy="5331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44823</xdr:colOff>
      <xdr:row>0</xdr:row>
      <xdr:rowOff>125506</xdr:rowOff>
    </xdr:from>
    <xdr:to>
      <xdr:col>1</xdr:col>
      <xdr:colOff>2549263</xdr:colOff>
      <xdr:row>3</xdr:row>
      <xdr:rowOff>156658</xdr:rowOff>
    </xdr:to>
    <xdr:pic>
      <xdr:nvPicPr>
        <xdr:cNvPr id="2" name="Imagen 1">
          <a:extLst>
            <a:ext uri="{FF2B5EF4-FFF2-40B4-BE49-F238E27FC236}">
              <a16:creationId xmlns:a16="http://schemas.microsoft.com/office/drawing/2014/main" id="{37B041C8-FE29-415F-9116-D581864DAA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776" y="125506"/>
          <a:ext cx="2504440" cy="560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26894</xdr:colOff>
      <xdr:row>1</xdr:row>
      <xdr:rowOff>26894</xdr:rowOff>
    </xdr:from>
    <xdr:to>
      <xdr:col>1</xdr:col>
      <xdr:colOff>2537049</xdr:colOff>
      <xdr:row>4</xdr:row>
      <xdr:rowOff>110490</xdr:rowOff>
    </xdr:to>
    <xdr:pic>
      <xdr:nvPicPr>
        <xdr:cNvPr id="2" name="Imagen 1">
          <a:extLst>
            <a:ext uri="{FF2B5EF4-FFF2-40B4-BE49-F238E27FC236}">
              <a16:creationId xmlns:a16="http://schemas.microsoft.com/office/drawing/2014/main" id="{ED57407E-8CE9-4304-9340-6B414A5B8F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788" y="188259"/>
          <a:ext cx="2504440" cy="5600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858</xdr:row>
      <xdr:rowOff>0</xdr:rowOff>
    </xdr:from>
    <xdr:to>
      <xdr:col>6</xdr:col>
      <xdr:colOff>304800</xdr:colOff>
      <xdr:row>859</xdr:row>
      <xdr:rowOff>95244</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26894</xdr:colOff>
      <xdr:row>1</xdr:row>
      <xdr:rowOff>53788</xdr:rowOff>
    </xdr:from>
    <xdr:to>
      <xdr:col>2</xdr:col>
      <xdr:colOff>1452880</xdr:colOff>
      <xdr:row>4</xdr:row>
      <xdr:rowOff>95249</xdr:rowOff>
    </xdr:to>
    <xdr:pic>
      <xdr:nvPicPr>
        <xdr:cNvPr id="3" name="Imagen 2">
          <a:extLst>
            <a:ext uri="{FF2B5EF4-FFF2-40B4-BE49-F238E27FC236}">
              <a16:creationId xmlns:a16="http://schemas.microsoft.com/office/drawing/2014/main" id="{612AA1CB-BE07-4826-887B-38C4E78BE5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06" y="394447"/>
          <a:ext cx="2504440" cy="560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valon.com.py" TargetMode="External"/><Relationship Id="rId1" Type="http://schemas.openxmlformats.org/officeDocument/2006/relationships/hyperlink" Target="http://www.avalon.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5CCB8-D8C7-4F7B-BCAD-04BB107DB176}">
  <dimension ref="A5:R229"/>
  <sheetViews>
    <sheetView showGridLines="0" tabSelected="1" topLeftCell="A190" zoomScale="85" zoomScaleNormal="85" workbookViewId="0">
      <selection activeCell="D220" sqref="D220"/>
    </sheetView>
  </sheetViews>
  <sheetFormatPr baseColWidth="10" defaultColWidth="11.5546875" defaultRowHeight="12"/>
  <cols>
    <col min="1" max="2" width="11.5546875" style="9"/>
    <col min="3" max="3" width="4.44140625" style="9" customWidth="1"/>
    <col min="4" max="4" width="29.33203125" style="9" customWidth="1"/>
    <col min="5" max="5" width="20.33203125" style="9" customWidth="1"/>
    <col min="6" max="6" width="12.109375" style="9" customWidth="1"/>
    <col min="7" max="11" width="11.44140625" style="9" customWidth="1"/>
    <col min="12" max="12" width="18.33203125" style="9" customWidth="1"/>
    <col min="13" max="13" width="15.6640625" style="9" customWidth="1"/>
    <col min="14" max="14" width="19.88671875" style="9" customWidth="1"/>
    <col min="15" max="15" width="22.109375" style="9" customWidth="1"/>
    <col min="16" max="16" width="11.5546875" style="9"/>
    <col min="17" max="17" width="20.88671875" style="9" customWidth="1"/>
    <col min="18" max="16384" width="11.5546875" style="9"/>
  </cols>
  <sheetData>
    <row r="5" spans="3:18" ht="18.600000000000001" customHeight="1">
      <c r="C5" s="395" t="s">
        <v>249</v>
      </c>
      <c r="D5" s="395"/>
      <c r="E5" s="395"/>
      <c r="F5" s="395"/>
      <c r="G5" s="395"/>
      <c r="H5" s="395"/>
      <c r="I5" s="395"/>
      <c r="J5" s="395"/>
    </row>
    <row r="6" spans="3:18" ht="12.6" customHeight="1">
      <c r="C6" s="13" t="s">
        <v>616</v>
      </c>
      <c r="D6" s="14"/>
      <c r="E6" s="12"/>
      <c r="F6" s="12"/>
      <c r="G6" s="12"/>
      <c r="H6" s="12"/>
      <c r="I6" s="12"/>
      <c r="J6" s="12"/>
    </row>
    <row r="7" spans="3:18" ht="12.6" customHeight="1">
      <c r="C7" s="13" t="s">
        <v>617</v>
      </c>
      <c r="D7" s="14"/>
      <c r="E7" s="12"/>
      <c r="F7" s="12"/>
      <c r="G7" s="12"/>
      <c r="H7" s="12"/>
      <c r="I7" s="12"/>
      <c r="J7" s="12"/>
    </row>
    <row r="8" spans="3:18" ht="19.95" customHeight="1">
      <c r="D8" s="12"/>
      <c r="E8" s="12"/>
      <c r="F8" s="12"/>
      <c r="G8" s="12"/>
      <c r="H8" s="12"/>
      <c r="I8" s="12"/>
      <c r="J8" s="12"/>
      <c r="K8" s="12"/>
    </row>
    <row r="9" spans="3:18" ht="15.6">
      <c r="C9" s="396" t="s">
        <v>492</v>
      </c>
      <c r="D9" s="396"/>
      <c r="E9" s="396"/>
      <c r="F9" s="396"/>
      <c r="G9" s="396"/>
      <c r="H9" s="396"/>
      <c r="I9" s="396"/>
      <c r="J9" s="396"/>
      <c r="K9" s="396"/>
      <c r="L9" s="11"/>
      <c r="M9" s="11"/>
      <c r="N9" s="11"/>
      <c r="O9" s="11"/>
      <c r="P9" s="11"/>
    </row>
    <row r="10" spans="3:18" ht="15" customHeight="1">
      <c r="C10" s="397" t="s">
        <v>921</v>
      </c>
      <c r="D10" s="397"/>
      <c r="E10" s="397"/>
      <c r="F10" s="397"/>
      <c r="G10" s="397"/>
      <c r="H10" s="397"/>
      <c r="I10" s="397"/>
      <c r="J10" s="397"/>
      <c r="K10" s="397"/>
      <c r="L10" s="22"/>
      <c r="M10" s="19"/>
      <c r="N10" s="19"/>
      <c r="O10" s="19"/>
      <c r="P10" s="19"/>
      <c r="Q10" s="19"/>
      <c r="R10" s="19"/>
    </row>
    <row r="11" spans="3:18" ht="15" customHeight="1">
      <c r="C11" s="37"/>
      <c r="D11" s="37"/>
      <c r="E11" s="37"/>
      <c r="F11" s="37"/>
      <c r="G11" s="37"/>
      <c r="H11" s="37"/>
      <c r="I11" s="37"/>
      <c r="J11" s="37"/>
      <c r="K11" s="37"/>
      <c r="L11" s="22"/>
      <c r="M11" s="19"/>
      <c r="N11" s="19"/>
      <c r="O11" s="19"/>
      <c r="P11" s="19"/>
      <c r="Q11" s="19"/>
      <c r="R11" s="19"/>
    </row>
    <row r="12" spans="3:18" ht="13.2">
      <c r="C12" s="15" t="s">
        <v>476</v>
      </c>
      <c r="D12" s="15" t="s">
        <v>477</v>
      </c>
      <c r="E12" s="16"/>
      <c r="F12" s="16"/>
      <c r="G12" s="16"/>
      <c r="H12" s="16"/>
      <c r="I12" s="16"/>
      <c r="J12" s="17"/>
      <c r="K12" s="17"/>
      <c r="L12" s="17"/>
      <c r="M12" s="17"/>
      <c r="N12" s="19"/>
      <c r="O12" s="19"/>
      <c r="P12" s="19"/>
      <c r="Q12" s="19"/>
      <c r="R12" s="19"/>
    </row>
    <row r="13" spans="3:18" ht="13.2">
      <c r="C13" s="18"/>
      <c r="D13" s="18"/>
      <c r="E13" s="18"/>
      <c r="F13" s="18"/>
      <c r="G13" s="18"/>
      <c r="H13" s="18"/>
      <c r="I13" s="18"/>
      <c r="J13" s="19"/>
      <c r="K13" s="19"/>
      <c r="L13" s="19"/>
      <c r="M13" s="19"/>
      <c r="N13" s="19"/>
      <c r="O13" s="19"/>
      <c r="P13" s="19"/>
      <c r="Q13" s="19"/>
      <c r="R13" s="19"/>
    </row>
    <row r="14" spans="3:18" ht="13.2">
      <c r="C14" s="18" t="s">
        <v>636</v>
      </c>
      <c r="D14" s="18" t="s">
        <v>459</v>
      </c>
      <c r="E14" s="18"/>
      <c r="F14" s="18"/>
      <c r="G14" s="18" t="s">
        <v>249</v>
      </c>
      <c r="H14" s="18"/>
      <c r="I14" s="18"/>
      <c r="J14" s="19"/>
      <c r="K14" s="19"/>
      <c r="L14" s="19"/>
      <c r="M14" s="19"/>
      <c r="N14" s="19"/>
      <c r="O14" s="19"/>
      <c r="P14" s="19"/>
      <c r="Q14" s="19"/>
      <c r="R14" s="19"/>
    </row>
    <row r="15" spans="3:18" ht="13.2">
      <c r="C15" s="18" t="s">
        <v>637</v>
      </c>
      <c r="D15" s="18" t="s">
        <v>460</v>
      </c>
      <c r="E15" s="18"/>
      <c r="F15" s="18"/>
      <c r="G15" s="18" t="s">
        <v>473</v>
      </c>
      <c r="H15" s="18"/>
      <c r="I15" s="18"/>
      <c r="J15" s="19"/>
      <c r="K15" s="19"/>
      <c r="L15" s="19"/>
      <c r="M15" s="19"/>
      <c r="N15" s="19"/>
      <c r="O15" s="19"/>
      <c r="P15" s="19"/>
      <c r="Q15" s="19"/>
      <c r="R15" s="19"/>
    </row>
    <row r="16" spans="3:18" ht="13.2">
      <c r="C16" s="18" t="s">
        <v>638</v>
      </c>
      <c r="D16" s="18" t="s">
        <v>461</v>
      </c>
      <c r="E16" s="18"/>
      <c r="F16" s="18"/>
      <c r="G16" s="18" t="s">
        <v>248</v>
      </c>
      <c r="H16" s="18"/>
      <c r="I16" s="18"/>
      <c r="J16" s="19"/>
      <c r="K16" s="19"/>
      <c r="L16" s="19"/>
      <c r="M16" s="19"/>
      <c r="N16" s="19"/>
      <c r="O16" s="19"/>
      <c r="P16" s="19"/>
      <c r="Q16" s="19"/>
      <c r="R16" s="19"/>
    </row>
    <row r="17" spans="3:18" ht="13.2">
      <c r="C17" s="18" t="s">
        <v>639</v>
      </c>
      <c r="D17" s="18" t="s">
        <v>462</v>
      </c>
      <c r="E17" s="18"/>
      <c r="F17" s="18"/>
      <c r="G17" s="18" t="s">
        <v>474</v>
      </c>
      <c r="H17" s="18"/>
      <c r="I17" s="18"/>
      <c r="J17" s="19"/>
      <c r="K17" s="19"/>
      <c r="L17" s="19"/>
      <c r="M17" s="19"/>
      <c r="N17" s="19"/>
      <c r="O17" s="19"/>
      <c r="P17" s="19"/>
      <c r="Q17" s="19"/>
      <c r="R17" s="19"/>
    </row>
    <row r="18" spans="3:18" ht="13.2">
      <c r="C18" s="18" t="s">
        <v>640</v>
      </c>
      <c r="D18" s="18" t="s">
        <v>463</v>
      </c>
      <c r="E18" s="18"/>
      <c r="F18" s="18"/>
      <c r="G18" s="18" t="s">
        <v>247</v>
      </c>
      <c r="H18" s="18"/>
      <c r="I18" s="18"/>
      <c r="J18" s="19"/>
      <c r="K18" s="19"/>
      <c r="L18" s="19"/>
      <c r="M18" s="19"/>
      <c r="N18" s="19"/>
      <c r="O18" s="19"/>
      <c r="P18" s="19"/>
      <c r="Q18" s="19"/>
      <c r="R18" s="19"/>
    </row>
    <row r="19" spans="3:18" ht="13.2">
      <c r="C19" s="18" t="s">
        <v>641</v>
      </c>
      <c r="D19" s="18" t="s">
        <v>464</v>
      </c>
      <c r="E19" s="18"/>
      <c r="F19" s="18"/>
      <c r="G19" s="20" t="s">
        <v>246</v>
      </c>
      <c r="H19" s="18"/>
      <c r="I19" s="18"/>
      <c r="J19" s="19"/>
      <c r="K19" s="19"/>
      <c r="L19" s="19"/>
      <c r="M19" s="19"/>
      <c r="N19" s="19"/>
      <c r="O19" s="38"/>
      <c r="P19" s="19"/>
      <c r="Q19" s="19"/>
      <c r="R19" s="19"/>
    </row>
    <row r="20" spans="3:18" ht="13.2">
      <c r="C20" s="18" t="s">
        <v>642</v>
      </c>
      <c r="D20" s="18" t="s">
        <v>465</v>
      </c>
      <c r="E20" s="18"/>
      <c r="F20" s="18"/>
      <c r="G20" s="20" t="s">
        <v>245</v>
      </c>
      <c r="H20" s="18"/>
      <c r="I20" s="18"/>
      <c r="J20" s="19"/>
      <c r="K20" s="19"/>
      <c r="L20" s="19"/>
      <c r="M20" s="19"/>
      <c r="N20" s="19"/>
      <c r="O20" s="19"/>
      <c r="P20" s="19"/>
      <c r="Q20" s="19"/>
      <c r="R20" s="19"/>
    </row>
    <row r="21" spans="3:18" ht="13.2">
      <c r="C21" s="18" t="s">
        <v>643</v>
      </c>
      <c r="D21" s="18" t="s">
        <v>466</v>
      </c>
      <c r="E21" s="18"/>
      <c r="F21" s="18"/>
      <c r="G21" s="18" t="s">
        <v>474</v>
      </c>
      <c r="H21" s="18"/>
      <c r="I21" s="18"/>
      <c r="J21" s="19"/>
      <c r="K21" s="19"/>
      <c r="L21" s="19"/>
      <c r="M21" s="19"/>
      <c r="N21" s="19"/>
      <c r="O21" s="19"/>
      <c r="P21" s="19"/>
      <c r="Q21" s="19"/>
      <c r="R21" s="19"/>
    </row>
    <row r="22" spans="3:18" ht="13.2">
      <c r="C22" s="19"/>
      <c r="D22" s="19"/>
      <c r="E22" s="19"/>
      <c r="F22" s="19"/>
      <c r="G22" s="19"/>
      <c r="H22" s="19"/>
      <c r="I22" s="19"/>
      <c r="J22" s="19"/>
      <c r="K22" s="19"/>
      <c r="L22" s="19"/>
      <c r="M22" s="19"/>
      <c r="N22" s="19"/>
      <c r="O22" s="19"/>
      <c r="P22" s="19"/>
      <c r="Q22" s="19"/>
      <c r="R22" s="19"/>
    </row>
    <row r="23" spans="3:18" ht="13.2">
      <c r="C23" s="15" t="s">
        <v>478</v>
      </c>
      <c r="D23" s="15" t="s">
        <v>479</v>
      </c>
      <c r="E23" s="15"/>
      <c r="F23" s="15"/>
      <c r="G23" s="18"/>
      <c r="H23" s="15"/>
      <c r="I23" s="18"/>
      <c r="J23" s="15"/>
      <c r="K23" s="15"/>
      <c r="L23" s="22"/>
      <c r="M23" s="22"/>
      <c r="N23" s="19"/>
      <c r="O23" s="19"/>
      <c r="P23" s="19"/>
      <c r="Q23" s="19"/>
      <c r="R23" s="19"/>
    </row>
    <row r="24" spans="3:18" ht="13.2">
      <c r="C24" s="18"/>
      <c r="D24" s="18"/>
      <c r="E24" s="18"/>
      <c r="F24" s="18"/>
      <c r="G24" s="18"/>
      <c r="H24" s="18"/>
      <c r="I24" s="18"/>
      <c r="J24" s="18"/>
      <c r="K24" s="18"/>
      <c r="L24" s="19"/>
      <c r="M24" s="19"/>
      <c r="N24" s="19"/>
      <c r="O24" s="19"/>
      <c r="P24" s="19"/>
      <c r="Q24" s="19"/>
      <c r="R24" s="19"/>
    </row>
    <row r="25" spans="3:18" ht="13.2">
      <c r="C25" s="18" t="s">
        <v>644</v>
      </c>
      <c r="D25" s="18" t="s">
        <v>467</v>
      </c>
      <c r="E25" s="18"/>
      <c r="F25" s="18"/>
      <c r="G25" s="21">
        <v>39638</v>
      </c>
      <c r="H25" s="18"/>
      <c r="I25" s="18"/>
      <c r="J25" s="18"/>
      <c r="K25" s="18"/>
      <c r="L25" s="19"/>
      <c r="M25" s="19"/>
      <c r="N25" s="19"/>
      <c r="O25" s="19"/>
      <c r="P25" s="19"/>
      <c r="Q25" s="19"/>
      <c r="R25" s="19"/>
    </row>
    <row r="26" spans="3:18" ht="13.2">
      <c r="C26" s="18" t="s">
        <v>645</v>
      </c>
      <c r="D26" s="18" t="s">
        <v>468</v>
      </c>
      <c r="E26" s="18"/>
      <c r="F26" s="18"/>
      <c r="G26" s="13">
        <v>590</v>
      </c>
      <c r="H26" s="18"/>
      <c r="I26" s="18"/>
      <c r="J26" s="18"/>
      <c r="K26" s="18"/>
      <c r="L26" s="19"/>
      <c r="M26" s="19"/>
      <c r="N26" s="19"/>
      <c r="O26" s="19"/>
      <c r="P26" s="19"/>
      <c r="Q26" s="19"/>
      <c r="R26" s="19"/>
    </row>
    <row r="27" spans="3:18" ht="13.2">
      <c r="C27" s="18" t="s">
        <v>646</v>
      </c>
      <c r="D27" s="18" t="s">
        <v>469</v>
      </c>
      <c r="E27" s="18"/>
      <c r="F27" s="18"/>
      <c r="G27" s="13" t="s">
        <v>475</v>
      </c>
      <c r="H27" s="18"/>
      <c r="I27" s="18"/>
      <c r="J27" s="18"/>
      <c r="K27" s="18"/>
      <c r="L27" s="19"/>
      <c r="M27" s="19"/>
      <c r="N27" s="19"/>
      <c r="O27" s="19"/>
      <c r="P27" s="19"/>
      <c r="Q27" s="19"/>
      <c r="R27" s="19"/>
    </row>
    <row r="28" spans="3:18" ht="13.2">
      <c r="C28" s="18" t="s">
        <v>647</v>
      </c>
      <c r="D28" s="18" t="s">
        <v>470</v>
      </c>
      <c r="E28" s="18"/>
      <c r="F28" s="18"/>
      <c r="G28" s="21">
        <v>41204</v>
      </c>
      <c r="H28" s="18"/>
      <c r="I28" s="18"/>
      <c r="J28" s="18"/>
      <c r="K28" s="18"/>
      <c r="L28" s="19"/>
      <c r="M28" s="19"/>
      <c r="N28" s="19"/>
      <c r="O28" s="19"/>
      <c r="P28" s="19"/>
      <c r="Q28" s="19"/>
      <c r="R28" s="19"/>
    </row>
    <row r="29" spans="3:18" ht="13.2">
      <c r="C29" s="18" t="s">
        <v>431</v>
      </c>
      <c r="D29" s="18" t="s">
        <v>471</v>
      </c>
      <c r="E29" s="18"/>
      <c r="F29" s="18"/>
      <c r="G29" s="21">
        <v>41348</v>
      </c>
      <c r="H29" s="18"/>
      <c r="I29" s="18"/>
      <c r="J29" s="18"/>
      <c r="K29" s="18"/>
      <c r="L29" s="19"/>
      <c r="M29" s="19"/>
      <c r="N29" s="19"/>
      <c r="O29" s="19"/>
      <c r="P29" s="19"/>
      <c r="Q29" s="19"/>
      <c r="R29" s="19"/>
    </row>
    <row r="30" spans="3:18" ht="13.2">
      <c r="C30" s="18" t="s">
        <v>431</v>
      </c>
      <c r="D30" s="18" t="s">
        <v>472</v>
      </c>
      <c r="E30" s="18"/>
      <c r="F30" s="18"/>
      <c r="G30" s="21">
        <v>42292</v>
      </c>
      <c r="H30" s="18"/>
      <c r="I30" s="18"/>
      <c r="J30" s="18"/>
      <c r="K30" s="18"/>
      <c r="L30" s="19"/>
      <c r="M30" s="19"/>
      <c r="N30" s="19"/>
      <c r="O30" s="19"/>
      <c r="P30" s="19"/>
      <c r="Q30" s="19"/>
      <c r="R30" s="19"/>
    </row>
    <row r="31" spans="3:18" ht="13.2">
      <c r="C31" s="18"/>
      <c r="D31" s="18" t="s">
        <v>922</v>
      </c>
      <c r="E31" s="18"/>
      <c r="F31" s="18"/>
      <c r="G31" s="21">
        <v>44823</v>
      </c>
      <c r="H31" s="18"/>
      <c r="I31" s="18"/>
      <c r="J31" s="18"/>
      <c r="K31" s="18"/>
      <c r="L31" s="19"/>
      <c r="M31" s="19"/>
      <c r="N31" s="19"/>
      <c r="O31" s="19"/>
      <c r="P31" s="19"/>
      <c r="Q31" s="19"/>
      <c r="R31" s="19"/>
    </row>
    <row r="32" spans="3:18" ht="13.2">
      <c r="C32" s="18"/>
      <c r="D32" s="18"/>
      <c r="E32" s="18"/>
      <c r="F32" s="18"/>
      <c r="G32" s="21"/>
      <c r="H32" s="18"/>
      <c r="I32" s="18"/>
      <c r="J32" s="18"/>
      <c r="K32" s="18"/>
      <c r="L32" s="19"/>
      <c r="M32" s="19"/>
      <c r="N32" s="19"/>
      <c r="O32" s="19"/>
      <c r="P32" s="19"/>
      <c r="Q32" s="19"/>
      <c r="R32" s="19"/>
    </row>
    <row r="33" spans="1:18" ht="13.2">
      <c r="C33" s="18" t="s">
        <v>648</v>
      </c>
      <c r="D33" s="18" t="s">
        <v>468</v>
      </c>
      <c r="E33" s="18"/>
      <c r="F33" s="18"/>
      <c r="G33" s="13">
        <v>245</v>
      </c>
      <c r="H33" s="18"/>
      <c r="I33" s="18"/>
      <c r="J33" s="18"/>
      <c r="K33" s="18"/>
      <c r="L33" s="19"/>
      <c r="M33" s="19"/>
      <c r="N33" s="19"/>
      <c r="O33" s="19"/>
      <c r="P33" s="19"/>
      <c r="Q33" s="19"/>
      <c r="R33" s="19"/>
    </row>
    <row r="34" spans="1:18" ht="13.2">
      <c r="A34" s="9" t="s">
        <v>244</v>
      </c>
      <c r="C34" s="18" t="s">
        <v>431</v>
      </c>
      <c r="D34" s="18" t="s">
        <v>468</v>
      </c>
      <c r="E34" s="18"/>
      <c r="F34" s="18"/>
      <c r="G34" s="13">
        <v>245</v>
      </c>
      <c r="H34" s="18"/>
      <c r="I34" s="18"/>
      <c r="J34" s="18"/>
      <c r="K34" s="18"/>
      <c r="L34" s="19"/>
      <c r="M34" s="19"/>
      <c r="N34" s="19"/>
      <c r="O34" s="19"/>
      <c r="P34" s="19"/>
      <c r="Q34" s="19"/>
      <c r="R34" s="19"/>
    </row>
    <row r="35" spans="1:18" ht="13.2">
      <c r="C35" s="18" t="s">
        <v>431</v>
      </c>
      <c r="D35" s="18" t="s">
        <v>468</v>
      </c>
      <c r="E35" s="18"/>
      <c r="F35" s="18"/>
      <c r="G35" s="13">
        <v>1</v>
      </c>
      <c r="H35" s="18"/>
      <c r="I35" s="18"/>
      <c r="J35" s="18"/>
      <c r="K35" s="18"/>
      <c r="L35" s="19"/>
      <c r="M35" s="19"/>
      <c r="N35" s="19"/>
      <c r="O35" s="19"/>
      <c r="P35" s="19"/>
      <c r="Q35" s="19"/>
      <c r="R35" s="19"/>
    </row>
    <row r="36" spans="1:18" ht="13.2">
      <c r="C36" s="18"/>
      <c r="D36" s="18" t="s">
        <v>468</v>
      </c>
      <c r="E36" s="18"/>
      <c r="F36" s="18"/>
      <c r="G36" s="13">
        <v>3</v>
      </c>
      <c r="H36" s="18"/>
      <c r="I36" s="18"/>
      <c r="J36" s="18"/>
      <c r="K36" s="18"/>
      <c r="L36" s="19"/>
      <c r="M36" s="19"/>
      <c r="N36" s="19"/>
      <c r="O36" s="19"/>
      <c r="P36" s="19"/>
      <c r="Q36" s="19"/>
      <c r="R36" s="19"/>
    </row>
    <row r="37" spans="1:18" ht="13.2">
      <c r="C37" s="18"/>
      <c r="D37" s="18"/>
      <c r="E37" s="18"/>
      <c r="F37" s="18"/>
      <c r="G37" s="18"/>
      <c r="H37" s="18"/>
      <c r="I37" s="18"/>
      <c r="J37" s="18"/>
      <c r="K37" s="18"/>
      <c r="L37" s="19"/>
      <c r="M37" s="19"/>
      <c r="N37" s="19"/>
      <c r="O37" s="19"/>
      <c r="P37" s="19"/>
      <c r="Q37" s="19"/>
      <c r="R37" s="19"/>
    </row>
    <row r="38" spans="1:18" ht="13.2">
      <c r="C38" s="15" t="s">
        <v>432</v>
      </c>
      <c r="D38" s="15" t="s">
        <v>433</v>
      </c>
      <c r="E38" s="15"/>
      <c r="F38" s="15"/>
      <c r="G38" s="15"/>
      <c r="H38" s="15"/>
      <c r="I38" s="15"/>
      <c r="J38" s="15"/>
      <c r="K38" s="15"/>
      <c r="L38" s="22"/>
      <c r="M38" s="22"/>
      <c r="N38" s="19"/>
      <c r="O38" s="19"/>
      <c r="P38" s="19"/>
      <c r="Q38" s="19"/>
      <c r="R38" s="19"/>
    </row>
    <row r="39" spans="1:18" ht="13.2">
      <c r="C39" s="22"/>
      <c r="D39" s="22"/>
      <c r="E39" s="22"/>
      <c r="F39" s="22"/>
      <c r="G39" s="22"/>
      <c r="H39" s="22"/>
      <c r="I39" s="22"/>
      <c r="J39" s="22"/>
      <c r="K39" s="22"/>
      <c r="L39" s="22"/>
      <c r="M39" s="22"/>
      <c r="N39" s="19"/>
      <c r="O39" s="19"/>
      <c r="P39" s="19"/>
      <c r="Q39" s="19"/>
      <c r="R39" s="19"/>
    </row>
    <row r="40" spans="1:18" ht="15" customHeight="1">
      <c r="C40" s="398" t="s">
        <v>655</v>
      </c>
      <c r="D40" s="399"/>
      <c r="E40" s="399"/>
      <c r="F40" s="400"/>
      <c r="G40" s="398" t="s">
        <v>656</v>
      </c>
      <c r="H40" s="399"/>
      <c r="I40" s="399"/>
      <c r="J40" s="399"/>
      <c r="K40" s="399"/>
      <c r="L40" s="37"/>
      <c r="M40" s="37"/>
      <c r="N40" s="19"/>
      <c r="O40" s="19"/>
      <c r="P40" s="19"/>
      <c r="Q40" s="19"/>
      <c r="R40" s="19"/>
    </row>
    <row r="41" spans="1:18" ht="15" customHeight="1">
      <c r="C41" s="398" t="s">
        <v>657</v>
      </c>
      <c r="D41" s="399"/>
      <c r="E41" s="399"/>
      <c r="F41" s="399"/>
      <c r="G41" s="399"/>
      <c r="H41" s="399"/>
      <c r="I41" s="399"/>
      <c r="J41" s="399"/>
      <c r="K41" s="399"/>
      <c r="L41" s="22"/>
      <c r="M41" s="22"/>
      <c r="N41" s="22"/>
      <c r="O41" s="22"/>
      <c r="P41" s="19"/>
      <c r="Q41" s="19"/>
      <c r="R41" s="19"/>
    </row>
    <row r="42" spans="1:18" ht="15" customHeight="1">
      <c r="C42" s="394" t="s">
        <v>439</v>
      </c>
      <c r="D42" s="394"/>
      <c r="E42" s="394"/>
      <c r="F42" s="394"/>
      <c r="G42" s="394" t="s">
        <v>446</v>
      </c>
      <c r="H42" s="394"/>
      <c r="I42" s="394"/>
      <c r="J42" s="394"/>
      <c r="K42" s="394"/>
      <c r="L42" s="215"/>
      <c r="M42" s="39"/>
      <c r="N42" s="393"/>
      <c r="O42" s="393"/>
      <c r="P42" s="19"/>
      <c r="Q42" s="19"/>
      <c r="R42" s="19"/>
    </row>
    <row r="43" spans="1:18" ht="15" customHeight="1">
      <c r="C43" s="394" t="s">
        <v>440</v>
      </c>
      <c r="D43" s="394"/>
      <c r="E43" s="394"/>
      <c r="F43" s="394"/>
      <c r="G43" s="394" t="s">
        <v>441</v>
      </c>
      <c r="H43" s="394"/>
      <c r="I43" s="394"/>
      <c r="J43" s="394"/>
      <c r="K43" s="394"/>
      <c r="L43" s="215"/>
      <c r="M43" s="39"/>
      <c r="N43" s="19"/>
      <c r="O43" s="19"/>
      <c r="P43" s="19"/>
      <c r="Q43" s="19"/>
      <c r="R43" s="19"/>
    </row>
    <row r="44" spans="1:18" ht="15" customHeight="1">
      <c r="C44" s="394" t="s">
        <v>384</v>
      </c>
      <c r="D44" s="394"/>
      <c r="E44" s="394"/>
      <c r="F44" s="394"/>
      <c r="G44" s="394" t="s">
        <v>720</v>
      </c>
      <c r="H44" s="394"/>
      <c r="I44" s="394"/>
      <c r="J44" s="394"/>
      <c r="K44" s="394"/>
      <c r="L44" s="215"/>
      <c r="M44" s="39"/>
      <c r="N44" s="19"/>
      <c r="O44" s="19"/>
      <c r="P44" s="19"/>
      <c r="Q44" s="19"/>
      <c r="R44" s="19"/>
    </row>
    <row r="45" spans="1:18" ht="15" customHeight="1">
      <c r="C45" s="394" t="s">
        <v>384</v>
      </c>
      <c r="D45" s="394"/>
      <c r="E45" s="394"/>
      <c r="F45" s="394"/>
      <c r="G45" s="394" t="s">
        <v>721</v>
      </c>
      <c r="H45" s="394"/>
      <c r="I45" s="394"/>
      <c r="J45" s="394"/>
      <c r="K45" s="394"/>
      <c r="L45" s="215"/>
      <c r="M45" s="39"/>
      <c r="N45" s="19"/>
      <c r="O45" s="19"/>
      <c r="P45" s="19"/>
      <c r="Q45" s="19"/>
      <c r="R45" s="19"/>
    </row>
    <row r="46" spans="1:18" ht="15" customHeight="1">
      <c r="C46" s="394" t="s">
        <v>448</v>
      </c>
      <c r="D46" s="394"/>
      <c r="E46" s="394"/>
      <c r="F46" s="394"/>
      <c r="G46" s="394" t="s">
        <v>724</v>
      </c>
      <c r="H46" s="394"/>
      <c r="I46" s="394"/>
      <c r="J46" s="394"/>
      <c r="K46" s="394"/>
      <c r="L46" s="215"/>
      <c r="M46" s="39"/>
      <c r="N46" s="19"/>
      <c r="O46" s="19"/>
      <c r="P46" s="19"/>
      <c r="Q46" s="19"/>
      <c r="R46" s="19"/>
    </row>
    <row r="47" spans="1:18" ht="15" customHeight="1">
      <c r="C47" s="398" t="s">
        <v>658</v>
      </c>
      <c r="D47" s="399"/>
      <c r="E47" s="399"/>
      <c r="F47" s="399"/>
      <c r="G47" s="399"/>
      <c r="H47" s="399"/>
      <c r="I47" s="399"/>
      <c r="J47" s="399"/>
      <c r="K47" s="399"/>
      <c r="L47" s="22"/>
      <c r="M47" s="22"/>
      <c r="N47" s="22"/>
      <c r="O47" s="22"/>
      <c r="P47" s="19"/>
      <c r="Q47" s="19"/>
      <c r="R47" s="19"/>
    </row>
    <row r="48" spans="1:18" ht="15" customHeight="1">
      <c r="C48" s="394" t="s">
        <v>449</v>
      </c>
      <c r="D48" s="394"/>
      <c r="E48" s="394"/>
      <c r="F48" s="394"/>
      <c r="G48" s="394" t="s">
        <v>721</v>
      </c>
      <c r="H48" s="394"/>
      <c r="I48" s="394"/>
      <c r="J48" s="394"/>
      <c r="K48" s="394"/>
      <c r="L48" s="215"/>
      <c r="M48" s="39"/>
      <c r="N48" s="19"/>
      <c r="O48" s="19"/>
      <c r="P48" s="19"/>
      <c r="Q48" s="19"/>
      <c r="R48" s="19"/>
    </row>
    <row r="49" spans="3:18" ht="15" customHeight="1">
      <c r="C49" s="394" t="s">
        <v>450</v>
      </c>
      <c r="D49" s="394"/>
      <c r="E49" s="394"/>
      <c r="F49" s="394"/>
      <c r="G49" s="394" t="s">
        <v>723</v>
      </c>
      <c r="H49" s="394"/>
      <c r="I49" s="394"/>
      <c r="J49" s="394"/>
      <c r="K49" s="394"/>
      <c r="L49" s="215"/>
      <c r="M49" s="39"/>
      <c r="N49" s="19"/>
      <c r="O49" s="19"/>
      <c r="P49" s="19"/>
      <c r="Q49" s="19"/>
      <c r="R49" s="19"/>
    </row>
    <row r="50" spans="3:18" ht="15" customHeight="1">
      <c r="C50" s="403" t="s">
        <v>451</v>
      </c>
      <c r="D50" s="404"/>
      <c r="E50" s="404"/>
      <c r="F50" s="405"/>
      <c r="G50" s="403" t="s">
        <v>443</v>
      </c>
      <c r="H50" s="404"/>
      <c r="I50" s="404"/>
      <c r="J50" s="404"/>
      <c r="K50" s="405"/>
      <c r="L50" s="215"/>
      <c r="M50" s="39"/>
      <c r="N50" s="19"/>
      <c r="O50" s="19"/>
      <c r="P50" s="19"/>
      <c r="Q50" s="19"/>
      <c r="R50" s="19"/>
    </row>
    <row r="51" spans="3:18" ht="15" customHeight="1">
      <c r="C51" s="394" t="s">
        <v>452</v>
      </c>
      <c r="D51" s="394"/>
      <c r="E51" s="394"/>
      <c r="F51" s="394"/>
      <c r="G51" s="394" t="s">
        <v>443</v>
      </c>
      <c r="H51" s="394"/>
      <c r="I51" s="394"/>
      <c r="J51" s="394"/>
      <c r="K51" s="394"/>
      <c r="L51" s="215"/>
      <c r="M51" s="39"/>
      <c r="N51" s="19"/>
      <c r="O51" s="19"/>
      <c r="P51" s="19"/>
      <c r="Q51" s="19"/>
      <c r="R51" s="19"/>
    </row>
    <row r="52" spans="3:18" ht="15" customHeight="1">
      <c r="C52" s="394" t="s">
        <v>453</v>
      </c>
      <c r="D52" s="394"/>
      <c r="E52" s="394"/>
      <c r="F52" s="394"/>
      <c r="G52" s="394" t="s">
        <v>722</v>
      </c>
      <c r="H52" s="394"/>
      <c r="I52" s="394"/>
      <c r="J52" s="394"/>
      <c r="K52" s="394"/>
      <c r="L52" s="215"/>
      <c r="M52" s="39"/>
      <c r="N52" s="19"/>
      <c r="O52" s="19"/>
      <c r="P52" s="19"/>
      <c r="Q52" s="19"/>
      <c r="R52" s="19"/>
    </row>
    <row r="53" spans="3:18" ht="15" customHeight="1">
      <c r="C53" s="394" t="s">
        <v>447</v>
      </c>
      <c r="D53" s="394"/>
      <c r="E53" s="394"/>
      <c r="F53" s="394"/>
      <c r="G53" s="394" t="s">
        <v>444</v>
      </c>
      <c r="H53" s="394"/>
      <c r="I53" s="394"/>
      <c r="J53" s="394"/>
      <c r="K53" s="394"/>
      <c r="L53" s="215"/>
      <c r="M53" s="39"/>
      <c r="N53" s="19"/>
      <c r="O53" s="19"/>
      <c r="P53" s="19"/>
      <c r="Q53" s="19"/>
      <c r="R53" s="19"/>
    </row>
    <row r="54" spans="3:18" ht="13.2">
      <c r="C54" s="15"/>
      <c r="D54" s="15"/>
      <c r="E54" s="15"/>
      <c r="F54" s="15"/>
      <c r="G54" s="15"/>
      <c r="H54" s="15"/>
      <c r="I54" s="15"/>
      <c r="J54" s="15"/>
      <c r="K54" s="15"/>
      <c r="L54" s="216"/>
      <c r="M54" s="22"/>
      <c r="N54" s="19"/>
      <c r="O54" s="19"/>
      <c r="P54" s="19"/>
      <c r="Q54" s="19"/>
      <c r="R54" s="19"/>
    </row>
    <row r="55" spans="3:18" ht="13.2">
      <c r="C55" s="19"/>
      <c r="D55" s="19"/>
      <c r="E55" s="19"/>
      <c r="F55" s="19"/>
      <c r="G55" s="19"/>
      <c r="H55" s="19"/>
      <c r="I55" s="19"/>
      <c r="J55" s="19"/>
      <c r="K55" s="19"/>
      <c r="L55" s="19"/>
      <c r="M55" s="19"/>
      <c r="N55" s="19"/>
      <c r="O55" s="19"/>
      <c r="P55" s="19"/>
      <c r="Q55" s="19"/>
      <c r="R55" s="19"/>
    </row>
    <row r="56" spans="3:18" ht="13.2">
      <c r="C56" s="15" t="s">
        <v>480</v>
      </c>
      <c r="D56" s="15" t="s">
        <v>481</v>
      </c>
      <c r="E56" s="15"/>
      <c r="F56" s="15"/>
      <c r="G56" s="15"/>
      <c r="H56" s="15"/>
      <c r="I56" s="15"/>
      <c r="J56" s="15"/>
      <c r="K56" s="15"/>
      <c r="L56" s="15"/>
      <c r="M56" s="15"/>
      <c r="N56" s="18"/>
      <c r="O56" s="18"/>
      <c r="P56" s="18"/>
      <c r="Q56" s="18"/>
      <c r="R56" s="18"/>
    </row>
    <row r="57" spans="3:18" ht="13.2">
      <c r="C57" s="18"/>
      <c r="D57" s="18"/>
      <c r="E57" s="18"/>
      <c r="F57" s="18"/>
      <c r="G57" s="18"/>
      <c r="H57" s="18"/>
      <c r="I57" s="18"/>
      <c r="J57" s="18"/>
      <c r="K57" s="18"/>
      <c r="L57" s="18"/>
      <c r="M57" s="18"/>
      <c r="N57" s="18"/>
      <c r="O57" s="18"/>
      <c r="P57" s="18"/>
      <c r="Q57" s="18"/>
      <c r="R57" s="18"/>
    </row>
    <row r="58" spans="3:18" ht="27.6" customHeight="1">
      <c r="C58" s="401" t="s">
        <v>923</v>
      </c>
      <c r="D58" s="401"/>
      <c r="E58" s="401"/>
      <c r="F58" s="401"/>
      <c r="G58" s="401"/>
      <c r="H58" s="401"/>
      <c r="I58" s="401"/>
      <c r="J58" s="401"/>
      <c r="K58" s="401"/>
      <c r="L58" s="401"/>
      <c r="M58" s="401"/>
      <c r="N58" s="401"/>
      <c r="O58" s="401"/>
      <c r="P58" s="401"/>
      <c r="Q58" s="401"/>
      <c r="R58" s="401"/>
    </row>
    <row r="59" spans="3:18" ht="13.2">
      <c r="C59" s="18" t="s">
        <v>649</v>
      </c>
      <c r="D59" s="18"/>
      <c r="E59" s="18"/>
      <c r="F59" s="402">
        <v>34000000000</v>
      </c>
      <c r="G59" s="402"/>
      <c r="H59" s="18"/>
      <c r="I59" s="18"/>
      <c r="J59" s="18"/>
      <c r="K59" s="18"/>
      <c r="L59" s="18"/>
      <c r="M59" s="18"/>
      <c r="N59" s="18"/>
      <c r="O59" s="23"/>
      <c r="P59" s="18"/>
      <c r="Q59" s="18"/>
      <c r="R59" s="18"/>
    </row>
    <row r="60" spans="3:18" ht="13.2">
      <c r="C60" s="18" t="s">
        <v>650</v>
      </c>
      <c r="D60" s="18"/>
      <c r="E60" s="18"/>
      <c r="F60" s="402">
        <v>34000000000</v>
      </c>
      <c r="G60" s="402"/>
      <c r="H60" s="24"/>
      <c r="I60" s="18"/>
      <c r="J60" s="18"/>
      <c r="K60" s="18"/>
      <c r="L60" s="18"/>
      <c r="M60" s="18"/>
      <c r="N60" s="18"/>
      <c r="O60" s="18"/>
      <c r="P60" s="18"/>
      <c r="Q60" s="18"/>
      <c r="R60" s="18"/>
    </row>
    <row r="61" spans="3:18" ht="13.2">
      <c r="C61" s="18" t="s">
        <v>651</v>
      </c>
      <c r="D61" s="18"/>
      <c r="E61" s="18"/>
      <c r="F61" s="402">
        <v>34000000000</v>
      </c>
      <c r="G61" s="402"/>
      <c r="H61" s="24"/>
      <c r="I61" s="18"/>
      <c r="J61" s="18"/>
      <c r="K61" s="18"/>
      <c r="L61" s="18"/>
      <c r="M61" s="18"/>
      <c r="N61" s="18"/>
      <c r="O61" s="18"/>
      <c r="P61" s="18"/>
      <c r="Q61" s="18"/>
      <c r="R61" s="18"/>
    </row>
    <row r="62" spans="3:18" ht="13.2">
      <c r="C62" s="18" t="s">
        <v>652</v>
      </c>
      <c r="D62" s="18"/>
      <c r="E62" s="18"/>
      <c r="F62" s="402">
        <v>100000</v>
      </c>
      <c r="G62" s="402"/>
      <c r="H62" s="24"/>
      <c r="I62" s="18"/>
      <c r="J62" s="18"/>
      <c r="K62" s="18"/>
      <c r="L62" s="18"/>
      <c r="M62" s="18"/>
      <c r="N62" s="18"/>
      <c r="O62" s="18"/>
      <c r="P62" s="18"/>
      <c r="Q62" s="18"/>
      <c r="R62" s="18"/>
    </row>
    <row r="63" spans="3:18" ht="13.2">
      <c r="C63" s="18"/>
      <c r="D63" s="18"/>
      <c r="E63" s="18"/>
      <c r="F63" s="18"/>
      <c r="G63" s="18"/>
      <c r="H63" s="18"/>
      <c r="I63" s="18"/>
      <c r="J63" s="18"/>
      <c r="K63" s="18"/>
      <c r="L63" s="18"/>
      <c r="M63" s="18"/>
      <c r="N63" s="18"/>
      <c r="O63" s="18"/>
      <c r="P63" s="18"/>
      <c r="Q63" s="18"/>
      <c r="R63" s="18"/>
    </row>
    <row r="64" spans="3:18" ht="13.2">
      <c r="C64" s="397" t="s">
        <v>482</v>
      </c>
      <c r="D64" s="397"/>
      <c r="E64" s="397"/>
      <c r="F64" s="397"/>
      <c r="G64" s="397"/>
      <c r="H64" s="397"/>
      <c r="I64" s="397"/>
      <c r="J64" s="397"/>
      <c r="K64" s="397"/>
      <c r="L64" s="397"/>
      <c r="M64" s="397"/>
      <c r="N64" s="18"/>
      <c r="O64" s="18"/>
      <c r="P64" s="18"/>
      <c r="Q64" s="18"/>
      <c r="R64" s="18"/>
    </row>
    <row r="65" spans="3:18" ht="52.8">
      <c r="C65" s="50" t="s">
        <v>399</v>
      </c>
      <c r="D65" s="50" t="s">
        <v>331</v>
      </c>
      <c r="E65" s="50" t="s">
        <v>659</v>
      </c>
      <c r="F65" s="50" t="s">
        <v>686</v>
      </c>
      <c r="G65" s="50" t="s">
        <v>660</v>
      </c>
      <c r="H65" s="50" t="s">
        <v>661</v>
      </c>
      <c r="I65" s="50" t="s">
        <v>662</v>
      </c>
      <c r="J65" s="50" t="s">
        <v>663</v>
      </c>
      <c r="K65" s="50" t="s">
        <v>664</v>
      </c>
      <c r="L65" s="50" t="s">
        <v>665</v>
      </c>
      <c r="M65" s="50" t="s">
        <v>685</v>
      </c>
      <c r="N65" s="25"/>
      <c r="O65" s="18"/>
      <c r="P65" s="18"/>
      <c r="Q65" s="18"/>
      <c r="R65" s="18"/>
    </row>
    <row r="66" spans="3:18" ht="13.2">
      <c r="C66" s="406">
        <v>1</v>
      </c>
      <c r="D66" s="406" t="s">
        <v>927</v>
      </c>
      <c r="E66" s="26" t="s">
        <v>400</v>
      </c>
      <c r="F66" s="27">
        <v>1</v>
      </c>
      <c r="G66" s="27">
        <v>1</v>
      </c>
      <c r="H66" s="27">
        <v>3880</v>
      </c>
      <c r="I66" s="407">
        <f>297721+39684</f>
        <v>337405</v>
      </c>
      <c r="J66" s="26" t="s">
        <v>401</v>
      </c>
      <c r="K66" s="407">
        <f>297721+39684</f>
        <v>337405</v>
      </c>
      <c r="L66" s="28">
        <v>388000000</v>
      </c>
      <c r="M66" s="409">
        <v>0.99239999999999995</v>
      </c>
      <c r="N66" s="18"/>
      <c r="O66" s="18"/>
      <c r="P66" s="18"/>
      <c r="Q66" s="18"/>
      <c r="R66" s="18"/>
    </row>
    <row r="67" spans="3:18" ht="13.2">
      <c r="C67" s="406"/>
      <c r="D67" s="406"/>
      <c r="E67" s="26" t="s">
        <v>400</v>
      </c>
      <c r="F67" s="27">
        <v>3</v>
      </c>
      <c r="G67" s="27">
        <v>4641</v>
      </c>
      <c r="H67" s="27">
        <v>7600</v>
      </c>
      <c r="I67" s="408"/>
      <c r="J67" s="26" t="s">
        <v>401</v>
      </c>
      <c r="K67" s="408"/>
      <c r="L67" s="28">
        <v>296000000</v>
      </c>
      <c r="M67" s="410"/>
      <c r="N67" s="18"/>
      <c r="O67" s="18"/>
      <c r="P67" s="18"/>
      <c r="Q67" s="18"/>
      <c r="R67" s="18"/>
    </row>
    <row r="68" spans="3:18" ht="13.2">
      <c r="C68" s="406"/>
      <c r="D68" s="406"/>
      <c r="E68" s="26" t="s">
        <v>400</v>
      </c>
      <c r="F68" s="27">
        <v>4</v>
      </c>
      <c r="G68" s="27">
        <v>7601</v>
      </c>
      <c r="H68" s="27">
        <v>10000</v>
      </c>
      <c r="I68" s="408"/>
      <c r="J68" s="26" t="s">
        <v>401</v>
      </c>
      <c r="K68" s="408"/>
      <c r="L68" s="28">
        <v>240000000</v>
      </c>
      <c r="M68" s="410"/>
      <c r="N68" s="18"/>
      <c r="O68" s="18"/>
      <c r="P68" s="18"/>
      <c r="Q68" s="18"/>
      <c r="R68" s="18"/>
    </row>
    <row r="69" spans="3:18" ht="13.2">
      <c r="C69" s="406"/>
      <c r="D69" s="406"/>
      <c r="E69" s="26" t="s">
        <v>402</v>
      </c>
      <c r="F69" s="27">
        <v>5</v>
      </c>
      <c r="G69" s="27">
        <v>1</v>
      </c>
      <c r="H69" s="27">
        <v>10000</v>
      </c>
      <c r="I69" s="408"/>
      <c r="J69" s="26" t="s">
        <v>401</v>
      </c>
      <c r="K69" s="408"/>
      <c r="L69" s="28">
        <v>1000000000</v>
      </c>
      <c r="M69" s="410"/>
      <c r="N69" s="18"/>
      <c r="O69" s="18"/>
      <c r="P69" s="18"/>
      <c r="Q69" s="18"/>
      <c r="R69" s="18"/>
    </row>
    <row r="70" spans="3:18" ht="13.2">
      <c r="C70" s="406"/>
      <c r="D70" s="406"/>
      <c r="E70" s="26" t="s">
        <v>403</v>
      </c>
      <c r="F70" s="27">
        <v>6</v>
      </c>
      <c r="G70" s="27">
        <v>1</v>
      </c>
      <c r="H70" s="27">
        <v>10000</v>
      </c>
      <c r="I70" s="408"/>
      <c r="J70" s="26" t="s">
        <v>401</v>
      </c>
      <c r="K70" s="408"/>
      <c r="L70" s="28">
        <v>1000000000</v>
      </c>
      <c r="M70" s="410"/>
      <c r="N70" s="18"/>
      <c r="O70" s="18"/>
      <c r="P70" s="18"/>
      <c r="Q70" s="18"/>
      <c r="R70" s="18"/>
    </row>
    <row r="71" spans="3:18" ht="13.2">
      <c r="C71" s="406"/>
      <c r="D71" s="406"/>
      <c r="E71" s="26" t="s">
        <v>404</v>
      </c>
      <c r="F71" s="27">
        <v>7</v>
      </c>
      <c r="G71" s="27">
        <v>1</v>
      </c>
      <c r="H71" s="27">
        <v>10000</v>
      </c>
      <c r="I71" s="408"/>
      <c r="J71" s="26" t="s">
        <v>401</v>
      </c>
      <c r="K71" s="408"/>
      <c r="L71" s="28">
        <v>1000000000</v>
      </c>
      <c r="M71" s="410"/>
      <c r="N71" s="18"/>
      <c r="O71" s="18"/>
      <c r="P71" s="18"/>
      <c r="Q71" s="18"/>
      <c r="R71" s="18"/>
    </row>
    <row r="72" spans="3:18" ht="13.2">
      <c r="C72" s="406"/>
      <c r="D72" s="406"/>
      <c r="E72" s="26" t="s">
        <v>405</v>
      </c>
      <c r="F72" s="27">
        <v>8</v>
      </c>
      <c r="G72" s="27">
        <v>1</v>
      </c>
      <c r="H72" s="27">
        <v>10000</v>
      </c>
      <c r="I72" s="408"/>
      <c r="J72" s="26" t="s">
        <v>401</v>
      </c>
      <c r="K72" s="408"/>
      <c r="L72" s="28">
        <v>1000000000</v>
      </c>
      <c r="M72" s="410"/>
      <c r="N72" s="18"/>
      <c r="O72" s="18"/>
      <c r="P72" s="18"/>
      <c r="Q72" s="18"/>
      <c r="R72" s="18"/>
    </row>
    <row r="73" spans="3:18" ht="13.2">
      <c r="C73" s="406"/>
      <c r="D73" s="406"/>
      <c r="E73" s="26" t="s">
        <v>406</v>
      </c>
      <c r="F73" s="27">
        <v>9</v>
      </c>
      <c r="G73" s="27">
        <v>1</v>
      </c>
      <c r="H73" s="27">
        <v>10000</v>
      </c>
      <c r="I73" s="408"/>
      <c r="J73" s="26" t="s">
        <v>401</v>
      </c>
      <c r="K73" s="408"/>
      <c r="L73" s="28">
        <v>1000000000</v>
      </c>
      <c r="M73" s="410"/>
      <c r="N73" s="18"/>
      <c r="O73" s="18"/>
      <c r="P73" s="18"/>
      <c r="Q73" s="18"/>
      <c r="R73" s="18"/>
    </row>
    <row r="74" spans="3:18" ht="13.2">
      <c r="C74" s="406"/>
      <c r="D74" s="406"/>
      <c r="E74" s="26" t="s">
        <v>407</v>
      </c>
      <c r="F74" s="27">
        <v>10</v>
      </c>
      <c r="G74" s="27">
        <v>1</v>
      </c>
      <c r="H74" s="27">
        <v>10000</v>
      </c>
      <c r="I74" s="408"/>
      <c r="J74" s="26" t="s">
        <v>401</v>
      </c>
      <c r="K74" s="408"/>
      <c r="L74" s="28">
        <v>1000000000</v>
      </c>
      <c r="M74" s="410"/>
      <c r="N74" s="18"/>
      <c r="O74" s="18"/>
      <c r="P74" s="18"/>
      <c r="Q74" s="18"/>
      <c r="R74" s="18"/>
    </row>
    <row r="75" spans="3:18" ht="13.2">
      <c r="C75" s="406"/>
      <c r="D75" s="406"/>
      <c r="E75" s="26" t="s">
        <v>408</v>
      </c>
      <c r="F75" s="27">
        <v>11</v>
      </c>
      <c r="G75" s="27">
        <v>1</v>
      </c>
      <c r="H75" s="27">
        <v>10000</v>
      </c>
      <c r="I75" s="408"/>
      <c r="J75" s="26" t="s">
        <v>401</v>
      </c>
      <c r="K75" s="408"/>
      <c r="L75" s="28">
        <v>1000000000</v>
      </c>
      <c r="M75" s="410"/>
      <c r="N75" s="18"/>
      <c r="O75" s="18"/>
      <c r="P75" s="18"/>
      <c r="Q75" s="18"/>
      <c r="R75" s="18"/>
    </row>
    <row r="76" spans="3:18" ht="13.2">
      <c r="C76" s="406"/>
      <c r="D76" s="406"/>
      <c r="E76" s="26" t="s">
        <v>409</v>
      </c>
      <c r="F76" s="27">
        <v>12</v>
      </c>
      <c r="G76" s="27">
        <v>1</v>
      </c>
      <c r="H76" s="27">
        <v>10000</v>
      </c>
      <c r="I76" s="408"/>
      <c r="J76" s="26" t="s">
        <v>401</v>
      </c>
      <c r="K76" s="408"/>
      <c r="L76" s="28">
        <v>1000000000</v>
      </c>
      <c r="M76" s="410"/>
      <c r="N76" s="18"/>
      <c r="O76" s="18"/>
      <c r="P76" s="18"/>
      <c r="Q76" s="18"/>
      <c r="R76" s="18"/>
    </row>
    <row r="77" spans="3:18" ht="13.2">
      <c r="C77" s="406"/>
      <c r="D77" s="406"/>
      <c r="E77" s="26" t="s">
        <v>410</v>
      </c>
      <c r="F77" s="27">
        <v>13</v>
      </c>
      <c r="G77" s="27">
        <v>1</v>
      </c>
      <c r="H77" s="27">
        <v>10000</v>
      </c>
      <c r="I77" s="408"/>
      <c r="J77" s="26" t="s">
        <v>401</v>
      </c>
      <c r="K77" s="408"/>
      <c r="L77" s="28">
        <v>1000000000</v>
      </c>
      <c r="M77" s="410"/>
      <c r="N77" s="18"/>
      <c r="O77" s="18"/>
      <c r="P77" s="18"/>
      <c r="Q77" s="18"/>
      <c r="R77" s="18"/>
    </row>
    <row r="78" spans="3:18" ht="13.2">
      <c r="C78" s="406"/>
      <c r="D78" s="406"/>
      <c r="E78" s="26" t="s">
        <v>411</v>
      </c>
      <c r="F78" s="27">
        <v>15</v>
      </c>
      <c r="G78" s="27">
        <v>836</v>
      </c>
      <c r="H78" s="27">
        <v>10000</v>
      </c>
      <c r="I78" s="408"/>
      <c r="J78" s="26" t="s">
        <v>401</v>
      </c>
      <c r="K78" s="408"/>
      <c r="L78" s="28">
        <v>916500000</v>
      </c>
      <c r="M78" s="410"/>
      <c r="N78" s="18"/>
      <c r="O78" s="18"/>
      <c r="P78" s="18"/>
      <c r="Q78" s="18"/>
      <c r="R78" s="18"/>
    </row>
    <row r="79" spans="3:18" ht="13.2">
      <c r="C79" s="406"/>
      <c r="D79" s="406"/>
      <c r="E79" s="26" t="s">
        <v>412</v>
      </c>
      <c r="F79" s="27">
        <v>16</v>
      </c>
      <c r="G79" s="27">
        <v>1</v>
      </c>
      <c r="H79" s="27">
        <v>10000</v>
      </c>
      <c r="I79" s="408"/>
      <c r="J79" s="26" t="s">
        <v>401</v>
      </c>
      <c r="K79" s="408"/>
      <c r="L79" s="28">
        <v>1000000000</v>
      </c>
      <c r="M79" s="410"/>
      <c r="N79" s="18"/>
      <c r="O79" s="18"/>
      <c r="P79" s="18"/>
      <c r="Q79" s="18"/>
      <c r="R79" s="18"/>
    </row>
    <row r="80" spans="3:18" ht="13.2">
      <c r="C80" s="406"/>
      <c r="D80" s="406"/>
      <c r="E80" s="26" t="s">
        <v>421</v>
      </c>
      <c r="F80" s="27">
        <v>17</v>
      </c>
      <c r="G80" s="27">
        <v>1</v>
      </c>
      <c r="H80" s="27">
        <v>10000</v>
      </c>
      <c r="I80" s="408"/>
      <c r="J80" s="26" t="s">
        <v>401</v>
      </c>
      <c r="K80" s="408"/>
      <c r="L80" s="28">
        <v>1000000000</v>
      </c>
      <c r="M80" s="410"/>
      <c r="N80" s="18"/>
      <c r="O80" s="18"/>
      <c r="P80" s="18"/>
      <c r="Q80" s="18"/>
      <c r="R80" s="18"/>
    </row>
    <row r="81" spans="3:18" ht="13.2">
      <c r="C81" s="406"/>
      <c r="D81" s="406"/>
      <c r="E81" s="26" t="s">
        <v>413</v>
      </c>
      <c r="F81" s="27">
        <v>18</v>
      </c>
      <c r="G81" s="27">
        <v>1</v>
      </c>
      <c r="H81" s="27">
        <v>10000</v>
      </c>
      <c r="I81" s="408"/>
      <c r="J81" s="26" t="s">
        <v>401</v>
      </c>
      <c r="K81" s="408"/>
      <c r="L81" s="28">
        <v>1000000000</v>
      </c>
      <c r="M81" s="410"/>
      <c r="N81" s="18"/>
      <c r="O81" s="18"/>
      <c r="P81" s="18"/>
      <c r="Q81" s="18"/>
      <c r="R81" s="18"/>
    </row>
    <row r="82" spans="3:18" ht="13.2">
      <c r="C82" s="406"/>
      <c r="D82" s="406"/>
      <c r="E82" s="26" t="s">
        <v>414</v>
      </c>
      <c r="F82" s="27">
        <v>19</v>
      </c>
      <c r="G82" s="27">
        <v>1</v>
      </c>
      <c r="H82" s="27">
        <v>10000</v>
      </c>
      <c r="I82" s="408"/>
      <c r="J82" s="26" t="s">
        <v>401</v>
      </c>
      <c r="K82" s="408"/>
      <c r="L82" s="28">
        <v>1000000000</v>
      </c>
      <c r="M82" s="410"/>
      <c r="N82" s="18"/>
      <c r="O82" s="18"/>
      <c r="P82" s="18"/>
      <c r="Q82" s="18"/>
      <c r="R82" s="18"/>
    </row>
    <row r="83" spans="3:18" ht="13.2">
      <c r="C83" s="406"/>
      <c r="D83" s="406"/>
      <c r="E83" s="26" t="s">
        <v>415</v>
      </c>
      <c r="F83" s="27">
        <v>20</v>
      </c>
      <c r="G83" s="27">
        <v>1</v>
      </c>
      <c r="H83" s="27">
        <v>10000</v>
      </c>
      <c r="I83" s="408"/>
      <c r="J83" s="26" t="s">
        <v>401</v>
      </c>
      <c r="K83" s="408"/>
      <c r="L83" s="28">
        <v>1000000000</v>
      </c>
      <c r="M83" s="410"/>
      <c r="N83" s="18"/>
      <c r="O83" s="18"/>
      <c r="P83" s="18"/>
      <c r="Q83" s="18"/>
      <c r="R83" s="18"/>
    </row>
    <row r="84" spans="3:18" ht="13.2">
      <c r="C84" s="406"/>
      <c r="D84" s="406"/>
      <c r="E84" s="26" t="s">
        <v>416</v>
      </c>
      <c r="F84" s="27">
        <v>21</v>
      </c>
      <c r="G84" s="27">
        <v>1</v>
      </c>
      <c r="H84" s="27">
        <v>10000</v>
      </c>
      <c r="I84" s="408"/>
      <c r="J84" s="26" t="s">
        <v>401</v>
      </c>
      <c r="K84" s="408"/>
      <c r="L84" s="28">
        <v>1000000000</v>
      </c>
      <c r="M84" s="410"/>
      <c r="N84" s="18"/>
      <c r="O84" s="18"/>
      <c r="P84" s="18"/>
      <c r="Q84" s="18"/>
      <c r="R84" s="18"/>
    </row>
    <row r="85" spans="3:18" ht="13.2">
      <c r="C85" s="406"/>
      <c r="D85" s="406"/>
      <c r="E85" s="26" t="s">
        <v>417</v>
      </c>
      <c r="F85" s="27">
        <v>22</v>
      </c>
      <c r="G85" s="27">
        <v>1</v>
      </c>
      <c r="H85" s="27">
        <v>10000</v>
      </c>
      <c r="I85" s="408"/>
      <c r="J85" s="26" t="s">
        <v>401</v>
      </c>
      <c r="K85" s="408"/>
      <c r="L85" s="28">
        <v>1000000000</v>
      </c>
      <c r="M85" s="410"/>
      <c r="N85" s="18"/>
      <c r="O85" s="18"/>
      <c r="P85" s="18"/>
      <c r="Q85" s="18"/>
      <c r="R85" s="18"/>
    </row>
    <row r="86" spans="3:18" ht="13.2">
      <c r="C86" s="406"/>
      <c r="D86" s="406"/>
      <c r="E86" s="26" t="s">
        <v>418</v>
      </c>
      <c r="F86" s="27">
        <v>23</v>
      </c>
      <c r="G86" s="27">
        <v>1</v>
      </c>
      <c r="H86" s="27">
        <v>10000</v>
      </c>
      <c r="I86" s="408"/>
      <c r="J86" s="26" t="s">
        <v>401</v>
      </c>
      <c r="K86" s="408"/>
      <c r="L86" s="28">
        <v>1000000000</v>
      </c>
      <c r="M86" s="410"/>
      <c r="N86" s="18"/>
      <c r="O86" s="18"/>
      <c r="P86" s="18"/>
      <c r="Q86" s="18"/>
      <c r="R86" s="18"/>
    </row>
    <row r="87" spans="3:18" ht="13.2">
      <c r="C87" s="406"/>
      <c r="D87" s="406"/>
      <c r="E87" s="26" t="s">
        <v>419</v>
      </c>
      <c r="F87" s="27">
        <v>24</v>
      </c>
      <c r="G87" s="27">
        <v>1</v>
      </c>
      <c r="H87" s="27">
        <v>10000</v>
      </c>
      <c r="I87" s="408"/>
      <c r="J87" s="26" t="s">
        <v>401</v>
      </c>
      <c r="K87" s="408"/>
      <c r="L87" s="28">
        <v>1000000000</v>
      </c>
      <c r="M87" s="410"/>
      <c r="N87" s="18"/>
      <c r="O87" s="256"/>
      <c r="P87" s="18"/>
      <c r="Q87" s="256"/>
      <c r="R87" s="18"/>
    </row>
    <row r="88" spans="3:18" ht="13.2">
      <c r="C88" s="406"/>
      <c r="D88" s="406"/>
      <c r="E88" s="26" t="s">
        <v>420</v>
      </c>
      <c r="F88" s="27">
        <v>25</v>
      </c>
      <c r="G88" s="27">
        <v>1</v>
      </c>
      <c r="H88" s="27">
        <v>10000</v>
      </c>
      <c r="I88" s="408"/>
      <c r="J88" s="26" t="s">
        <v>401</v>
      </c>
      <c r="K88" s="408"/>
      <c r="L88" s="28">
        <v>1000000000</v>
      </c>
      <c r="M88" s="410"/>
      <c r="N88" s="18"/>
      <c r="O88" s="256"/>
      <c r="P88" s="18"/>
      <c r="Q88" s="256"/>
      <c r="R88" s="18"/>
    </row>
    <row r="89" spans="3:18" ht="13.2">
      <c r="C89" s="406"/>
      <c r="D89" s="406"/>
      <c r="E89" s="26" t="s">
        <v>422</v>
      </c>
      <c r="F89" s="27">
        <v>26</v>
      </c>
      <c r="G89" s="26">
        <v>77</v>
      </c>
      <c r="H89" s="27">
        <v>10000</v>
      </c>
      <c r="I89" s="408"/>
      <c r="J89" s="26" t="s">
        <v>401</v>
      </c>
      <c r="K89" s="408"/>
      <c r="L89" s="28">
        <v>992400000</v>
      </c>
      <c r="M89" s="410"/>
      <c r="N89" s="18"/>
      <c r="O89" s="18"/>
      <c r="P89" s="18"/>
      <c r="Q89" s="257"/>
      <c r="R89" s="18"/>
    </row>
    <row r="90" spans="3:18" ht="13.2">
      <c r="C90" s="406"/>
      <c r="D90" s="406"/>
      <c r="E90" s="26" t="s">
        <v>423</v>
      </c>
      <c r="F90" s="27">
        <v>28</v>
      </c>
      <c r="G90" s="27">
        <v>1</v>
      </c>
      <c r="H90" s="27">
        <v>10000</v>
      </c>
      <c r="I90" s="408"/>
      <c r="J90" s="26" t="s">
        <v>401</v>
      </c>
      <c r="K90" s="408"/>
      <c r="L90" s="28">
        <v>1000000000</v>
      </c>
      <c r="M90" s="410"/>
      <c r="N90" s="18"/>
      <c r="O90" s="18"/>
      <c r="P90" s="18"/>
      <c r="Q90" s="18"/>
      <c r="R90" s="18"/>
    </row>
    <row r="91" spans="3:18" ht="13.2">
      <c r="C91" s="406"/>
      <c r="D91" s="406"/>
      <c r="E91" s="26" t="s">
        <v>424</v>
      </c>
      <c r="F91" s="27">
        <v>29</v>
      </c>
      <c r="G91" s="27">
        <v>1</v>
      </c>
      <c r="H91" s="27">
        <v>10000</v>
      </c>
      <c r="I91" s="408"/>
      <c r="J91" s="26" t="s">
        <v>401</v>
      </c>
      <c r="K91" s="408"/>
      <c r="L91" s="28">
        <v>1000000000</v>
      </c>
      <c r="M91" s="410"/>
      <c r="N91" s="18"/>
      <c r="O91" s="18"/>
      <c r="P91" s="18"/>
      <c r="Q91" s="18"/>
      <c r="R91" s="18"/>
    </row>
    <row r="92" spans="3:18" ht="13.2">
      <c r="C92" s="406"/>
      <c r="D92" s="406"/>
      <c r="E92" s="26" t="s">
        <v>425</v>
      </c>
      <c r="F92" s="27">
        <v>30</v>
      </c>
      <c r="G92" s="27">
        <v>1</v>
      </c>
      <c r="H92" s="27">
        <v>10000</v>
      </c>
      <c r="I92" s="408"/>
      <c r="J92" s="26" t="s">
        <v>401</v>
      </c>
      <c r="K92" s="408"/>
      <c r="L92" s="28">
        <v>1000000000</v>
      </c>
      <c r="M92" s="410"/>
      <c r="N92" s="18"/>
      <c r="O92" s="18"/>
      <c r="P92" s="18"/>
      <c r="Q92" s="18"/>
      <c r="R92" s="18"/>
    </row>
    <row r="93" spans="3:18" ht="13.2">
      <c r="C93" s="406"/>
      <c r="D93" s="406"/>
      <c r="E93" s="26" t="s">
        <v>426</v>
      </c>
      <c r="F93" s="27">
        <v>31</v>
      </c>
      <c r="G93" s="27">
        <v>1</v>
      </c>
      <c r="H93" s="27">
        <v>10000</v>
      </c>
      <c r="I93" s="408"/>
      <c r="J93" s="26" t="s">
        <v>401</v>
      </c>
      <c r="K93" s="408"/>
      <c r="L93" s="28">
        <v>1000000000</v>
      </c>
      <c r="M93" s="410"/>
      <c r="N93" s="18"/>
      <c r="O93" s="18"/>
      <c r="P93" s="18"/>
      <c r="Q93" s="18"/>
      <c r="R93" s="18"/>
    </row>
    <row r="94" spans="3:18" ht="13.2">
      <c r="C94" s="406"/>
      <c r="D94" s="406"/>
      <c r="E94" s="26" t="s">
        <v>427</v>
      </c>
      <c r="F94" s="27">
        <v>32</v>
      </c>
      <c r="G94" s="27">
        <v>1</v>
      </c>
      <c r="H94" s="27">
        <v>10000</v>
      </c>
      <c r="I94" s="408"/>
      <c r="J94" s="26" t="s">
        <v>401</v>
      </c>
      <c r="K94" s="408"/>
      <c r="L94" s="28">
        <v>1000000000</v>
      </c>
      <c r="M94" s="410"/>
      <c r="N94" s="18"/>
      <c r="O94" s="18"/>
      <c r="P94" s="18"/>
      <c r="Q94" s="18"/>
      <c r="R94" s="18"/>
    </row>
    <row r="95" spans="3:18" ht="13.2">
      <c r="C95" s="406"/>
      <c r="D95" s="406"/>
      <c r="E95" s="26" t="s">
        <v>428</v>
      </c>
      <c r="F95" s="27">
        <v>33</v>
      </c>
      <c r="G95" s="27">
        <v>1</v>
      </c>
      <c r="H95" s="27">
        <v>10000</v>
      </c>
      <c r="I95" s="408"/>
      <c r="J95" s="26" t="s">
        <v>401</v>
      </c>
      <c r="K95" s="408"/>
      <c r="L95" s="28">
        <v>1000000000</v>
      </c>
      <c r="M95" s="410"/>
      <c r="N95" s="18"/>
      <c r="O95" s="18"/>
      <c r="P95" s="18"/>
      <c r="Q95" s="18"/>
      <c r="R95" s="18"/>
    </row>
    <row r="96" spans="3:18" ht="13.2">
      <c r="C96" s="406"/>
      <c r="D96" s="406"/>
      <c r="E96" s="26" t="s">
        <v>429</v>
      </c>
      <c r="F96" s="27">
        <v>34</v>
      </c>
      <c r="G96" s="27">
        <v>1</v>
      </c>
      <c r="H96" s="27">
        <v>10000</v>
      </c>
      <c r="I96" s="408"/>
      <c r="J96" s="26" t="s">
        <v>401</v>
      </c>
      <c r="K96" s="408"/>
      <c r="L96" s="28">
        <v>1000000000</v>
      </c>
      <c r="M96" s="410"/>
      <c r="N96" s="18"/>
      <c r="O96" s="18"/>
      <c r="P96" s="18"/>
      <c r="Q96" s="18"/>
      <c r="R96" s="18"/>
    </row>
    <row r="97" spans="3:18" ht="13.2">
      <c r="C97" s="406"/>
      <c r="D97" s="406"/>
      <c r="E97" s="26" t="s">
        <v>430</v>
      </c>
      <c r="F97" s="27">
        <v>35</v>
      </c>
      <c r="G97" s="27">
        <v>1</v>
      </c>
      <c r="H97" s="27">
        <v>9392</v>
      </c>
      <c r="I97" s="408"/>
      <c r="J97" s="26" t="s">
        <v>401</v>
      </c>
      <c r="K97" s="408"/>
      <c r="L97" s="28">
        <v>939200000</v>
      </c>
      <c r="M97" s="410"/>
      <c r="N97" s="18"/>
      <c r="O97" s="18"/>
      <c r="P97" s="18"/>
      <c r="Q97" s="18"/>
      <c r="R97" s="18"/>
    </row>
    <row r="98" spans="3:18" ht="13.2">
      <c r="C98" s="406"/>
      <c r="D98" s="406"/>
      <c r="E98" s="26" t="s">
        <v>740</v>
      </c>
      <c r="F98" s="27">
        <v>36</v>
      </c>
      <c r="G98" s="27">
        <v>1</v>
      </c>
      <c r="H98" s="27">
        <v>10000</v>
      </c>
      <c r="I98" s="408"/>
      <c r="J98" s="26" t="s">
        <v>401</v>
      </c>
      <c r="K98" s="408"/>
      <c r="L98" s="28">
        <v>1000000000</v>
      </c>
      <c r="M98" s="410"/>
      <c r="N98" s="18"/>
      <c r="O98" s="18"/>
      <c r="P98" s="18"/>
      <c r="Q98" s="18"/>
      <c r="R98" s="18"/>
    </row>
    <row r="99" spans="3:18" ht="13.2">
      <c r="C99" s="406"/>
      <c r="D99" s="406"/>
      <c r="E99" s="26" t="s">
        <v>741</v>
      </c>
      <c r="F99" s="27">
        <v>37</v>
      </c>
      <c r="G99" s="27">
        <v>1</v>
      </c>
      <c r="H99" s="27">
        <v>10000</v>
      </c>
      <c r="I99" s="408"/>
      <c r="J99" s="26" t="s">
        <v>401</v>
      </c>
      <c r="K99" s="408"/>
      <c r="L99" s="28">
        <v>1000000000</v>
      </c>
      <c r="M99" s="410"/>
      <c r="N99" s="18"/>
      <c r="O99" s="18"/>
      <c r="P99" s="18"/>
      <c r="Q99" s="18"/>
      <c r="R99" s="18"/>
    </row>
    <row r="100" spans="3:18" ht="13.2">
      <c r="C100" s="406"/>
      <c r="D100" s="406"/>
      <c r="E100" s="26" t="s">
        <v>742</v>
      </c>
      <c r="F100" s="27">
        <v>38</v>
      </c>
      <c r="G100" s="27">
        <v>1</v>
      </c>
      <c r="H100" s="27">
        <v>10000</v>
      </c>
      <c r="I100" s="408"/>
      <c r="J100" s="26" t="s">
        <v>401</v>
      </c>
      <c r="K100" s="408"/>
      <c r="L100" s="28">
        <v>1000000000</v>
      </c>
      <c r="M100" s="410"/>
      <c r="N100" s="18"/>
      <c r="O100" s="18"/>
      <c r="P100" s="18"/>
      <c r="Q100" s="18"/>
      <c r="R100" s="18"/>
    </row>
    <row r="101" spans="3:18" ht="13.2">
      <c r="C101" s="406"/>
      <c r="D101" s="406"/>
      <c r="E101" s="26" t="s">
        <v>743</v>
      </c>
      <c r="F101" s="27">
        <v>39</v>
      </c>
      <c r="G101" s="27">
        <v>1</v>
      </c>
      <c r="H101" s="27">
        <v>9684</v>
      </c>
      <c r="I101" s="408"/>
      <c r="J101" s="26" t="s">
        <v>401</v>
      </c>
      <c r="K101" s="408"/>
      <c r="L101" s="28">
        <v>968400000</v>
      </c>
      <c r="M101" s="410"/>
      <c r="N101" s="18"/>
      <c r="O101" s="18"/>
      <c r="P101" s="18"/>
      <c r="Q101" s="18"/>
      <c r="R101" s="18"/>
    </row>
    <row r="102" spans="3:18" ht="12.75" customHeight="1">
      <c r="C102" s="406">
        <v>2</v>
      </c>
      <c r="D102" s="406" t="s">
        <v>491</v>
      </c>
      <c r="E102" s="26" t="s">
        <v>400</v>
      </c>
      <c r="F102" s="27">
        <v>2</v>
      </c>
      <c r="G102" s="27">
        <v>3881</v>
      </c>
      <c r="H102" s="27">
        <v>4640</v>
      </c>
      <c r="I102" s="407">
        <f>2279+316</f>
        <v>2595</v>
      </c>
      <c r="J102" s="26" t="s">
        <v>401</v>
      </c>
      <c r="K102" s="407">
        <v>2595</v>
      </c>
      <c r="L102" s="28">
        <v>76000000</v>
      </c>
      <c r="M102" s="413">
        <v>7.6E-3</v>
      </c>
      <c r="N102" s="18"/>
      <c r="O102" s="18"/>
      <c r="P102" s="18"/>
      <c r="Q102" s="18"/>
      <c r="R102" s="18"/>
    </row>
    <row r="103" spans="3:18" ht="13.2">
      <c r="C103" s="406"/>
      <c r="D103" s="406"/>
      <c r="E103" s="26" t="s">
        <v>411</v>
      </c>
      <c r="F103" s="27">
        <v>14</v>
      </c>
      <c r="G103" s="26">
        <v>1</v>
      </c>
      <c r="H103" s="27">
        <v>835</v>
      </c>
      <c r="I103" s="408"/>
      <c r="J103" s="26" t="s">
        <v>401</v>
      </c>
      <c r="K103" s="408"/>
      <c r="L103" s="28">
        <v>83500000</v>
      </c>
      <c r="M103" s="414"/>
      <c r="N103" s="18"/>
      <c r="O103" s="18"/>
      <c r="P103" s="18"/>
      <c r="Q103" s="18"/>
      <c r="R103" s="18"/>
    </row>
    <row r="104" spans="3:18" ht="13.2">
      <c r="C104" s="406"/>
      <c r="D104" s="406"/>
      <c r="E104" s="26" t="s">
        <v>422</v>
      </c>
      <c r="F104" s="27">
        <v>27</v>
      </c>
      <c r="G104" s="26">
        <v>1</v>
      </c>
      <c r="H104" s="27">
        <v>76</v>
      </c>
      <c r="I104" s="408"/>
      <c r="J104" s="26" t="s">
        <v>401</v>
      </c>
      <c r="K104" s="408"/>
      <c r="L104" s="28">
        <v>7600000</v>
      </c>
      <c r="M104" s="414"/>
      <c r="N104" s="18"/>
      <c r="O104" s="18"/>
      <c r="P104" s="18"/>
      <c r="Q104" s="18"/>
      <c r="R104" s="18"/>
    </row>
    <row r="105" spans="3:18" ht="13.2">
      <c r="C105" s="406"/>
      <c r="D105" s="406"/>
      <c r="E105" s="26" t="s">
        <v>430</v>
      </c>
      <c r="F105" s="27">
        <v>36</v>
      </c>
      <c r="G105" s="27">
        <v>9393</v>
      </c>
      <c r="H105" s="27">
        <v>10000</v>
      </c>
      <c r="I105" s="408"/>
      <c r="J105" s="26" t="s">
        <v>401</v>
      </c>
      <c r="K105" s="408"/>
      <c r="L105" s="28">
        <v>60800000</v>
      </c>
      <c r="M105" s="414"/>
      <c r="N105" s="18"/>
      <c r="O105" s="18"/>
      <c r="P105" s="18"/>
      <c r="Q105" s="18"/>
      <c r="R105" s="18"/>
    </row>
    <row r="106" spans="3:18" ht="13.2">
      <c r="C106" s="406"/>
      <c r="D106" s="406"/>
      <c r="E106" s="26" t="s">
        <v>743</v>
      </c>
      <c r="F106" s="27">
        <v>39</v>
      </c>
      <c r="G106" s="27">
        <v>1</v>
      </c>
      <c r="H106" s="27">
        <v>316</v>
      </c>
      <c r="I106" s="411"/>
      <c r="J106" s="26" t="s">
        <v>401</v>
      </c>
      <c r="K106" s="411"/>
      <c r="L106" s="28">
        <v>31600000</v>
      </c>
      <c r="M106" s="415"/>
      <c r="N106" s="18"/>
      <c r="O106" s="18"/>
      <c r="P106" s="18"/>
      <c r="Q106" s="18"/>
      <c r="R106" s="18"/>
    </row>
    <row r="107" spans="3:18" ht="13.2">
      <c r="C107" s="416" t="s">
        <v>38</v>
      </c>
      <c r="D107" s="416"/>
      <c r="E107" s="416"/>
      <c r="F107" s="416"/>
      <c r="G107" s="416"/>
      <c r="H107" s="416"/>
      <c r="I107" s="29">
        <f>SUM(I66:I106)</f>
        <v>340000</v>
      </c>
      <c r="J107" s="30"/>
      <c r="K107" s="29">
        <f>SUM(K66:K106)</f>
        <v>340000</v>
      </c>
      <c r="L107" s="31">
        <f>SUM(L66:L106)</f>
        <v>34000000000</v>
      </c>
      <c r="M107" s="32">
        <f>SUM(M66:M106)</f>
        <v>1</v>
      </c>
      <c r="N107" s="18"/>
      <c r="O107" s="18"/>
      <c r="P107" s="18"/>
      <c r="Q107" s="18"/>
      <c r="R107" s="18"/>
    </row>
    <row r="108" spans="3:18" ht="13.2">
      <c r="C108" s="18"/>
      <c r="D108" s="18"/>
      <c r="E108" s="25"/>
      <c r="F108" s="33"/>
      <c r="G108" s="25"/>
      <c r="H108" s="33"/>
      <c r="I108" s="18"/>
      <c r="J108" s="25"/>
      <c r="K108" s="18"/>
      <c r="L108" s="34"/>
      <c r="M108" s="18"/>
      <c r="N108" s="18"/>
      <c r="O108" s="18"/>
      <c r="P108" s="18"/>
      <c r="Q108" s="18"/>
      <c r="R108" s="18"/>
    </row>
    <row r="109" spans="3:18" ht="13.2">
      <c r="C109" s="18"/>
      <c r="D109" s="18"/>
      <c r="E109" s="18"/>
      <c r="F109" s="18"/>
      <c r="G109" s="18"/>
      <c r="H109" s="18"/>
      <c r="I109" s="18"/>
      <c r="J109" s="18"/>
      <c r="K109" s="18"/>
      <c r="L109" s="18"/>
      <c r="M109" s="18"/>
      <c r="N109" s="18"/>
      <c r="O109" s="18"/>
      <c r="P109" s="18"/>
      <c r="Q109" s="18"/>
      <c r="R109" s="18"/>
    </row>
    <row r="110" spans="3:18" ht="13.2">
      <c r="C110" s="397" t="s">
        <v>483</v>
      </c>
      <c r="D110" s="397"/>
      <c r="E110" s="397"/>
      <c r="F110" s="397"/>
      <c r="G110" s="397"/>
      <c r="H110" s="397"/>
      <c r="I110" s="397"/>
      <c r="J110" s="397"/>
      <c r="K110" s="397"/>
      <c r="L110" s="397"/>
      <c r="M110" s="397"/>
      <c r="N110" s="18"/>
      <c r="O110" s="18"/>
      <c r="P110" s="18"/>
      <c r="Q110" s="18"/>
      <c r="R110" s="18"/>
    </row>
    <row r="111" spans="3:18" ht="48" customHeight="1">
      <c r="C111" s="40" t="s">
        <v>399</v>
      </c>
      <c r="D111" s="40" t="s">
        <v>331</v>
      </c>
      <c r="E111" s="40" t="s">
        <v>659</v>
      </c>
      <c r="F111" s="40" t="s">
        <v>686</v>
      </c>
      <c r="G111" s="40" t="s">
        <v>660</v>
      </c>
      <c r="H111" s="40" t="s">
        <v>661</v>
      </c>
      <c r="I111" s="40" t="s">
        <v>662</v>
      </c>
      <c r="J111" s="40" t="s">
        <v>663</v>
      </c>
      <c r="K111" s="40" t="s">
        <v>664</v>
      </c>
      <c r="L111" s="40" t="s">
        <v>665</v>
      </c>
      <c r="M111" s="40" t="s">
        <v>687</v>
      </c>
      <c r="N111" s="18"/>
      <c r="O111" s="18"/>
      <c r="P111" s="18"/>
      <c r="Q111" s="18"/>
      <c r="R111" s="18"/>
    </row>
    <row r="112" spans="3:18" ht="13.2">
      <c r="C112" s="406">
        <v>1</v>
      </c>
      <c r="D112" s="406" t="s">
        <v>927</v>
      </c>
      <c r="E112" s="26" t="s">
        <v>400</v>
      </c>
      <c r="F112" s="27">
        <v>1</v>
      </c>
      <c r="G112" s="27">
        <v>1</v>
      </c>
      <c r="H112" s="27">
        <v>3880</v>
      </c>
      <c r="I112" s="407">
        <v>337405</v>
      </c>
      <c r="J112" s="26" t="s">
        <v>401</v>
      </c>
      <c r="K112" s="407">
        <v>337405</v>
      </c>
      <c r="L112" s="28">
        <v>388000000</v>
      </c>
      <c r="M112" s="409">
        <v>0.99239999999999995</v>
      </c>
      <c r="N112" s="18"/>
      <c r="O112" s="18"/>
      <c r="P112" s="18"/>
      <c r="Q112" s="18"/>
      <c r="R112" s="18"/>
    </row>
    <row r="113" spans="3:18" ht="12.75" customHeight="1">
      <c r="C113" s="406"/>
      <c r="D113" s="406"/>
      <c r="E113" s="26" t="s">
        <v>400</v>
      </c>
      <c r="F113" s="27">
        <v>3</v>
      </c>
      <c r="G113" s="27">
        <v>4641</v>
      </c>
      <c r="H113" s="27">
        <v>7600</v>
      </c>
      <c r="I113" s="408"/>
      <c r="J113" s="26" t="s">
        <v>401</v>
      </c>
      <c r="K113" s="408"/>
      <c r="L113" s="28">
        <v>296000000</v>
      </c>
      <c r="M113" s="410"/>
      <c r="N113" s="18"/>
      <c r="O113" s="18"/>
      <c r="P113" s="18"/>
      <c r="Q113" s="18"/>
      <c r="R113" s="18"/>
    </row>
    <row r="114" spans="3:18" ht="12.75" customHeight="1">
      <c r="C114" s="406"/>
      <c r="D114" s="406"/>
      <c r="E114" s="26" t="s">
        <v>400</v>
      </c>
      <c r="F114" s="27">
        <v>4</v>
      </c>
      <c r="G114" s="27">
        <v>7601</v>
      </c>
      <c r="H114" s="27">
        <v>10000</v>
      </c>
      <c r="I114" s="408"/>
      <c r="J114" s="26" t="s">
        <v>401</v>
      </c>
      <c r="K114" s="408"/>
      <c r="L114" s="28">
        <v>240000000</v>
      </c>
      <c r="M114" s="410"/>
      <c r="N114" s="18"/>
      <c r="O114" s="18"/>
      <c r="P114" s="18"/>
      <c r="Q114" s="18"/>
      <c r="R114" s="18"/>
    </row>
    <row r="115" spans="3:18" ht="12.75" customHeight="1">
      <c r="C115" s="406"/>
      <c r="D115" s="406"/>
      <c r="E115" s="26" t="s">
        <v>402</v>
      </c>
      <c r="F115" s="27">
        <v>5</v>
      </c>
      <c r="G115" s="27">
        <v>1</v>
      </c>
      <c r="H115" s="27">
        <v>10000</v>
      </c>
      <c r="I115" s="408"/>
      <c r="J115" s="26" t="s">
        <v>401</v>
      </c>
      <c r="K115" s="408"/>
      <c r="L115" s="28">
        <v>1000000000</v>
      </c>
      <c r="M115" s="410"/>
      <c r="N115" s="18"/>
      <c r="O115" s="18"/>
      <c r="P115" s="18"/>
      <c r="Q115" s="18"/>
      <c r="R115" s="18"/>
    </row>
    <row r="116" spans="3:18" ht="12.75" customHeight="1">
      <c r="C116" s="406"/>
      <c r="D116" s="406"/>
      <c r="E116" s="26" t="s">
        <v>403</v>
      </c>
      <c r="F116" s="27">
        <v>6</v>
      </c>
      <c r="G116" s="27">
        <v>1</v>
      </c>
      <c r="H116" s="27">
        <v>10000</v>
      </c>
      <c r="I116" s="408"/>
      <c r="J116" s="26" t="s">
        <v>401</v>
      </c>
      <c r="K116" s="408"/>
      <c r="L116" s="28">
        <v>1000000000</v>
      </c>
      <c r="M116" s="410"/>
      <c r="N116" s="18"/>
      <c r="O116" s="18"/>
      <c r="P116" s="18"/>
      <c r="Q116" s="18"/>
      <c r="R116" s="18"/>
    </row>
    <row r="117" spans="3:18" ht="12.75" customHeight="1">
      <c r="C117" s="406"/>
      <c r="D117" s="406"/>
      <c r="E117" s="26" t="s">
        <v>404</v>
      </c>
      <c r="F117" s="27">
        <v>7</v>
      </c>
      <c r="G117" s="27">
        <v>1</v>
      </c>
      <c r="H117" s="27">
        <v>10000</v>
      </c>
      <c r="I117" s="408"/>
      <c r="J117" s="26" t="s">
        <v>401</v>
      </c>
      <c r="K117" s="408"/>
      <c r="L117" s="28">
        <v>1000000000</v>
      </c>
      <c r="M117" s="410"/>
      <c r="N117" s="18"/>
      <c r="O117" s="18"/>
      <c r="P117" s="18"/>
      <c r="Q117" s="18"/>
      <c r="R117" s="18"/>
    </row>
    <row r="118" spans="3:18" ht="12.75" customHeight="1">
      <c r="C118" s="406"/>
      <c r="D118" s="406"/>
      <c r="E118" s="26" t="s">
        <v>405</v>
      </c>
      <c r="F118" s="27">
        <v>8</v>
      </c>
      <c r="G118" s="27">
        <v>1</v>
      </c>
      <c r="H118" s="27">
        <v>10000</v>
      </c>
      <c r="I118" s="408"/>
      <c r="J118" s="26" t="s">
        <v>401</v>
      </c>
      <c r="K118" s="408"/>
      <c r="L118" s="28">
        <v>1000000000</v>
      </c>
      <c r="M118" s="410"/>
      <c r="N118" s="18"/>
      <c r="O118" s="18"/>
      <c r="P118" s="18"/>
      <c r="Q118" s="18"/>
      <c r="R118" s="18"/>
    </row>
    <row r="119" spans="3:18" ht="12.75" customHeight="1">
      <c r="C119" s="406"/>
      <c r="D119" s="406"/>
      <c r="E119" s="26" t="s">
        <v>406</v>
      </c>
      <c r="F119" s="27">
        <v>9</v>
      </c>
      <c r="G119" s="27">
        <v>1</v>
      </c>
      <c r="H119" s="27">
        <v>10000</v>
      </c>
      <c r="I119" s="408"/>
      <c r="J119" s="26" t="s">
        <v>401</v>
      </c>
      <c r="K119" s="408"/>
      <c r="L119" s="28">
        <v>1000000000</v>
      </c>
      <c r="M119" s="410"/>
      <c r="N119" s="18"/>
      <c r="O119" s="18"/>
      <c r="P119" s="18"/>
      <c r="Q119" s="18"/>
      <c r="R119" s="18"/>
    </row>
    <row r="120" spans="3:18" ht="12.75" customHeight="1">
      <c r="C120" s="406"/>
      <c r="D120" s="406"/>
      <c r="E120" s="26" t="s">
        <v>407</v>
      </c>
      <c r="F120" s="27">
        <v>10</v>
      </c>
      <c r="G120" s="27">
        <v>1</v>
      </c>
      <c r="H120" s="27">
        <v>10000</v>
      </c>
      <c r="I120" s="408"/>
      <c r="J120" s="26" t="s">
        <v>401</v>
      </c>
      <c r="K120" s="408"/>
      <c r="L120" s="28">
        <v>1000000000</v>
      </c>
      <c r="M120" s="410"/>
      <c r="N120" s="18"/>
      <c r="O120" s="18"/>
      <c r="P120" s="18"/>
      <c r="Q120" s="18"/>
      <c r="R120" s="18"/>
    </row>
    <row r="121" spans="3:18" ht="12.75" customHeight="1">
      <c r="C121" s="406"/>
      <c r="D121" s="406"/>
      <c r="E121" s="26" t="s">
        <v>408</v>
      </c>
      <c r="F121" s="27">
        <v>11</v>
      </c>
      <c r="G121" s="27">
        <v>1</v>
      </c>
      <c r="H121" s="27">
        <v>10000</v>
      </c>
      <c r="I121" s="408"/>
      <c r="J121" s="26" t="s">
        <v>401</v>
      </c>
      <c r="K121" s="408"/>
      <c r="L121" s="28">
        <v>1000000000</v>
      </c>
      <c r="M121" s="410"/>
      <c r="N121" s="18"/>
      <c r="O121" s="18"/>
      <c r="P121" s="18"/>
      <c r="Q121" s="18"/>
      <c r="R121" s="18"/>
    </row>
    <row r="122" spans="3:18" ht="12.75" customHeight="1">
      <c r="C122" s="406"/>
      <c r="D122" s="406"/>
      <c r="E122" s="26" t="s">
        <v>409</v>
      </c>
      <c r="F122" s="27">
        <v>12</v>
      </c>
      <c r="G122" s="27">
        <v>1</v>
      </c>
      <c r="H122" s="27">
        <v>10000</v>
      </c>
      <c r="I122" s="408"/>
      <c r="J122" s="26" t="s">
        <v>401</v>
      </c>
      <c r="K122" s="408"/>
      <c r="L122" s="28">
        <v>1000000000</v>
      </c>
      <c r="M122" s="410"/>
      <c r="N122" s="18"/>
      <c r="O122" s="18"/>
      <c r="P122" s="18"/>
      <c r="Q122" s="18"/>
      <c r="R122" s="18"/>
    </row>
    <row r="123" spans="3:18" ht="12.75" customHeight="1">
      <c r="C123" s="406"/>
      <c r="D123" s="406"/>
      <c r="E123" s="26" t="s">
        <v>410</v>
      </c>
      <c r="F123" s="27">
        <v>13</v>
      </c>
      <c r="G123" s="27">
        <v>1</v>
      </c>
      <c r="H123" s="27">
        <v>10000</v>
      </c>
      <c r="I123" s="408"/>
      <c r="J123" s="26" t="s">
        <v>401</v>
      </c>
      <c r="K123" s="408"/>
      <c r="L123" s="28">
        <v>1000000000</v>
      </c>
      <c r="M123" s="410"/>
      <c r="N123" s="18"/>
      <c r="O123" s="18"/>
      <c r="P123" s="18"/>
      <c r="Q123" s="18"/>
      <c r="R123" s="18"/>
    </row>
    <row r="124" spans="3:18" ht="12.75" customHeight="1">
      <c r="C124" s="406"/>
      <c r="D124" s="406"/>
      <c r="E124" s="26" t="s">
        <v>411</v>
      </c>
      <c r="F124" s="27">
        <v>15</v>
      </c>
      <c r="G124" s="27">
        <v>836</v>
      </c>
      <c r="H124" s="27">
        <v>10000</v>
      </c>
      <c r="I124" s="408"/>
      <c r="J124" s="26" t="s">
        <v>401</v>
      </c>
      <c r="K124" s="408"/>
      <c r="L124" s="28">
        <v>916500000</v>
      </c>
      <c r="M124" s="410"/>
      <c r="N124" s="18"/>
      <c r="O124" s="18"/>
      <c r="P124" s="18"/>
      <c r="Q124" s="18"/>
      <c r="R124" s="18"/>
    </row>
    <row r="125" spans="3:18" ht="12.75" customHeight="1">
      <c r="C125" s="406"/>
      <c r="D125" s="406"/>
      <c r="E125" s="26" t="s">
        <v>412</v>
      </c>
      <c r="F125" s="27">
        <v>16</v>
      </c>
      <c r="G125" s="27">
        <v>1</v>
      </c>
      <c r="H125" s="27">
        <v>10000</v>
      </c>
      <c r="I125" s="408"/>
      <c r="J125" s="26" t="s">
        <v>401</v>
      </c>
      <c r="K125" s="408"/>
      <c r="L125" s="28">
        <v>1000000000</v>
      </c>
      <c r="M125" s="410"/>
      <c r="N125" s="18"/>
      <c r="O125" s="18"/>
      <c r="P125" s="18"/>
      <c r="Q125" s="18"/>
      <c r="R125" s="18"/>
    </row>
    <row r="126" spans="3:18" ht="12.75" customHeight="1">
      <c r="C126" s="406"/>
      <c r="D126" s="406"/>
      <c r="E126" s="26" t="s">
        <v>421</v>
      </c>
      <c r="F126" s="27">
        <v>17</v>
      </c>
      <c r="G126" s="27">
        <v>1</v>
      </c>
      <c r="H126" s="27">
        <v>10000</v>
      </c>
      <c r="I126" s="408"/>
      <c r="J126" s="26" t="s">
        <v>401</v>
      </c>
      <c r="K126" s="408"/>
      <c r="L126" s="28">
        <v>1000000000</v>
      </c>
      <c r="M126" s="410"/>
      <c r="N126" s="18"/>
      <c r="O126" s="18"/>
      <c r="P126" s="18"/>
      <c r="Q126" s="18"/>
      <c r="R126" s="18"/>
    </row>
    <row r="127" spans="3:18" ht="12.75" customHeight="1">
      <c r="C127" s="406"/>
      <c r="D127" s="406"/>
      <c r="E127" s="26" t="s">
        <v>413</v>
      </c>
      <c r="F127" s="27">
        <v>18</v>
      </c>
      <c r="G127" s="27">
        <v>1</v>
      </c>
      <c r="H127" s="27">
        <v>10000</v>
      </c>
      <c r="I127" s="408"/>
      <c r="J127" s="26" t="s">
        <v>401</v>
      </c>
      <c r="K127" s="408"/>
      <c r="L127" s="28">
        <v>1000000000</v>
      </c>
      <c r="M127" s="410"/>
      <c r="N127" s="18"/>
      <c r="O127" s="18"/>
      <c r="P127" s="18"/>
      <c r="Q127" s="18"/>
      <c r="R127" s="18"/>
    </row>
    <row r="128" spans="3:18" ht="12.75" customHeight="1">
      <c r="C128" s="406"/>
      <c r="D128" s="406"/>
      <c r="E128" s="26" t="s">
        <v>414</v>
      </c>
      <c r="F128" s="27">
        <v>19</v>
      </c>
      <c r="G128" s="27">
        <v>1</v>
      </c>
      <c r="H128" s="27">
        <v>10000</v>
      </c>
      <c r="I128" s="408"/>
      <c r="J128" s="26" t="s">
        <v>401</v>
      </c>
      <c r="K128" s="408"/>
      <c r="L128" s="28">
        <v>1000000000</v>
      </c>
      <c r="M128" s="410"/>
      <c r="N128" s="18"/>
      <c r="O128" s="18"/>
      <c r="P128" s="18"/>
      <c r="Q128" s="18"/>
      <c r="R128" s="18"/>
    </row>
    <row r="129" spans="3:18" ht="12.75" customHeight="1">
      <c r="C129" s="406"/>
      <c r="D129" s="406"/>
      <c r="E129" s="26" t="s">
        <v>415</v>
      </c>
      <c r="F129" s="27">
        <v>20</v>
      </c>
      <c r="G129" s="27">
        <v>1</v>
      </c>
      <c r="H129" s="27">
        <v>10000</v>
      </c>
      <c r="I129" s="408"/>
      <c r="J129" s="26" t="s">
        <v>401</v>
      </c>
      <c r="K129" s="408"/>
      <c r="L129" s="28">
        <v>1000000000</v>
      </c>
      <c r="M129" s="410"/>
      <c r="N129" s="18"/>
      <c r="O129" s="18"/>
      <c r="P129" s="18"/>
      <c r="Q129" s="18"/>
      <c r="R129" s="18"/>
    </row>
    <row r="130" spans="3:18" ht="12.75" customHeight="1">
      <c r="C130" s="406"/>
      <c r="D130" s="406"/>
      <c r="E130" s="26" t="s">
        <v>416</v>
      </c>
      <c r="F130" s="27">
        <v>21</v>
      </c>
      <c r="G130" s="27">
        <v>1</v>
      </c>
      <c r="H130" s="27">
        <v>10000</v>
      </c>
      <c r="I130" s="408"/>
      <c r="J130" s="26" t="s">
        <v>401</v>
      </c>
      <c r="K130" s="408"/>
      <c r="L130" s="28">
        <v>1000000000</v>
      </c>
      <c r="M130" s="410"/>
      <c r="N130" s="18"/>
      <c r="O130" s="18"/>
      <c r="P130" s="18"/>
      <c r="Q130" s="18"/>
      <c r="R130" s="18"/>
    </row>
    <row r="131" spans="3:18" ht="12.75" customHeight="1">
      <c r="C131" s="406"/>
      <c r="D131" s="406"/>
      <c r="E131" s="26" t="s">
        <v>417</v>
      </c>
      <c r="F131" s="27">
        <v>22</v>
      </c>
      <c r="G131" s="27">
        <v>1</v>
      </c>
      <c r="H131" s="27">
        <v>10000</v>
      </c>
      <c r="I131" s="408"/>
      <c r="J131" s="26" t="s">
        <v>401</v>
      </c>
      <c r="K131" s="408"/>
      <c r="L131" s="28">
        <v>1000000000</v>
      </c>
      <c r="M131" s="410"/>
      <c r="N131" s="18"/>
      <c r="O131" s="18"/>
      <c r="P131" s="18"/>
      <c r="Q131" s="18"/>
      <c r="R131" s="18"/>
    </row>
    <row r="132" spans="3:18" ht="12.75" customHeight="1">
      <c r="C132" s="406"/>
      <c r="D132" s="406"/>
      <c r="E132" s="26" t="s">
        <v>418</v>
      </c>
      <c r="F132" s="27">
        <v>23</v>
      </c>
      <c r="G132" s="27">
        <v>1</v>
      </c>
      <c r="H132" s="27">
        <v>10000</v>
      </c>
      <c r="I132" s="408"/>
      <c r="J132" s="26" t="s">
        <v>401</v>
      </c>
      <c r="K132" s="408"/>
      <c r="L132" s="28">
        <v>1000000000</v>
      </c>
      <c r="M132" s="410"/>
      <c r="N132" s="18"/>
      <c r="O132" s="18"/>
      <c r="P132" s="18"/>
      <c r="Q132" s="18"/>
      <c r="R132" s="18"/>
    </row>
    <row r="133" spans="3:18" ht="12.75" customHeight="1">
      <c r="C133" s="406"/>
      <c r="D133" s="406"/>
      <c r="E133" s="26" t="s">
        <v>419</v>
      </c>
      <c r="F133" s="27">
        <v>24</v>
      </c>
      <c r="G133" s="27">
        <v>1</v>
      </c>
      <c r="H133" s="27">
        <v>10000</v>
      </c>
      <c r="I133" s="408"/>
      <c r="J133" s="26" t="s">
        <v>401</v>
      </c>
      <c r="K133" s="408"/>
      <c r="L133" s="28">
        <v>1000000000</v>
      </c>
      <c r="M133" s="410"/>
      <c r="N133" s="18"/>
      <c r="O133" s="18"/>
      <c r="P133" s="18"/>
      <c r="Q133" s="18"/>
      <c r="R133" s="18"/>
    </row>
    <row r="134" spans="3:18" ht="12.75" customHeight="1">
      <c r="C134" s="406"/>
      <c r="D134" s="406"/>
      <c r="E134" s="26" t="s">
        <v>420</v>
      </c>
      <c r="F134" s="27">
        <v>25</v>
      </c>
      <c r="G134" s="27">
        <v>1</v>
      </c>
      <c r="H134" s="27">
        <v>10000</v>
      </c>
      <c r="I134" s="408"/>
      <c r="J134" s="26" t="s">
        <v>401</v>
      </c>
      <c r="K134" s="408"/>
      <c r="L134" s="28">
        <v>1000000000</v>
      </c>
      <c r="M134" s="410"/>
      <c r="N134" s="18"/>
      <c r="O134" s="18"/>
      <c r="P134" s="18"/>
      <c r="Q134" s="18"/>
      <c r="R134" s="18"/>
    </row>
    <row r="135" spans="3:18" ht="12.75" customHeight="1">
      <c r="C135" s="406"/>
      <c r="D135" s="406"/>
      <c r="E135" s="26" t="s">
        <v>422</v>
      </c>
      <c r="F135" s="27">
        <v>26</v>
      </c>
      <c r="G135" s="26">
        <v>77</v>
      </c>
      <c r="H135" s="27">
        <v>10000</v>
      </c>
      <c r="I135" s="408"/>
      <c r="J135" s="26" t="s">
        <v>401</v>
      </c>
      <c r="K135" s="408"/>
      <c r="L135" s="28">
        <v>992400000</v>
      </c>
      <c r="M135" s="410"/>
      <c r="N135" s="18"/>
      <c r="O135" s="18"/>
      <c r="P135" s="18"/>
      <c r="Q135" s="18"/>
      <c r="R135" s="18"/>
    </row>
    <row r="136" spans="3:18" ht="12.75" customHeight="1">
      <c r="C136" s="406"/>
      <c r="D136" s="406"/>
      <c r="E136" s="26" t="s">
        <v>423</v>
      </c>
      <c r="F136" s="27">
        <v>28</v>
      </c>
      <c r="G136" s="27">
        <v>1</v>
      </c>
      <c r="H136" s="27">
        <v>10000</v>
      </c>
      <c r="I136" s="408"/>
      <c r="J136" s="26" t="s">
        <v>401</v>
      </c>
      <c r="K136" s="408"/>
      <c r="L136" s="28">
        <v>1000000000</v>
      </c>
      <c r="M136" s="410"/>
      <c r="N136" s="18"/>
      <c r="O136" s="18"/>
      <c r="P136" s="18"/>
      <c r="Q136" s="18"/>
      <c r="R136" s="18"/>
    </row>
    <row r="137" spans="3:18" ht="12.75" customHeight="1">
      <c r="C137" s="406"/>
      <c r="D137" s="406"/>
      <c r="E137" s="26" t="s">
        <v>424</v>
      </c>
      <c r="F137" s="27">
        <v>29</v>
      </c>
      <c r="G137" s="27">
        <v>1</v>
      </c>
      <c r="H137" s="27">
        <v>10000</v>
      </c>
      <c r="I137" s="408"/>
      <c r="J137" s="26" t="s">
        <v>401</v>
      </c>
      <c r="K137" s="408"/>
      <c r="L137" s="28">
        <v>1000000000</v>
      </c>
      <c r="M137" s="410"/>
      <c r="N137" s="18"/>
      <c r="O137" s="18"/>
      <c r="P137" s="18"/>
      <c r="Q137" s="18"/>
      <c r="R137" s="18"/>
    </row>
    <row r="138" spans="3:18" ht="12.75" customHeight="1">
      <c r="C138" s="406"/>
      <c r="D138" s="406"/>
      <c r="E138" s="26" t="s">
        <v>425</v>
      </c>
      <c r="F138" s="27">
        <v>30</v>
      </c>
      <c r="G138" s="27">
        <v>1</v>
      </c>
      <c r="H138" s="27">
        <v>10000</v>
      </c>
      <c r="I138" s="408"/>
      <c r="J138" s="26" t="s">
        <v>401</v>
      </c>
      <c r="K138" s="408"/>
      <c r="L138" s="28">
        <v>1000000000</v>
      </c>
      <c r="M138" s="410"/>
      <c r="N138" s="18"/>
      <c r="O138" s="18"/>
      <c r="P138" s="18"/>
      <c r="Q138" s="18"/>
      <c r="R138" s="18"/>
    </row>
    <row r="139" spans="3:18" ht="12.75" customHeight="1">
      <c r="C139" s="406"/>
      <c r="D139" s="406"/>
      <c r="E139" s="26" t="s">
        <v>426</v>
      </c>
      <c r="F139" s="27">
        <v>31</v>
      </c>
      <c r="G139" s="27">
        <v>1</v>
      </c>
      <c r="H139" s="27">
        <v>10000</v>
      </c>
      <c r="I139" s="408"/>
      <c r="J139" s="26" t="s">
        <v>401</v>
      </c>
      <c r="K139" s="408"/>
      <c r="L139" s="28">
        <v>1000000000</v>
      </c>
      <c r="M139" s="410"/>
      <c r="N139" s="18"/>
      <c r="O139" s="18"/>
      <c r="P139" s="18"/>
      <c r="Q139" s="18"/>
      <c r="R139" s="18"/>
    </row>
    <row r="140" spans="3:18" ht="12.75" customHeight="1">
      <c r="C140" s="406"/>
      <c r="D140" s="406"/>
      <c r="E140" s="26" t="s">
        <v>427</v>
      </c>
      <c r="F140" s="27">
        <v>32</v>
      </c>
      <c r="G140" s="27">
        <v>1</v>
      </c>
      <c r="H140" s="27">
        <v>10000</v>
      </c>
      <c r="I140" s="408"/>
      <c r="J140" s="26" t="s">
        <v>401</v>
      </c>
      <c r="K140" s="408"/>
      <c r="L140" s="28">
        <v>1000000000</v>
      </c>
      <c r="M140" s="410"/>
      <c r="N140" s="18"/>
      <c r="O140" s="18"/>
      <c r="P140" s="18"/>
      <c r="Q140" s="18"/>
      <c r="R140" s="18"/>
    </row>
    <row r="141" spans="3:18" ht="12.75" customHeight="1">
      <c r="C141" s="406"/>
      <c r="D141" s="406"/>
      <c r="E141" s="26" t="s">
        <v>428</v>
      </c>
      <c r="F141" s="27">
        <v>33</v>
      </c>
      <c r="G141" s="27">
        <v>1</v>
      </c>
      <c r="H141" s="27">
        <v>10000</v>
      </c>
      <c r="I141" s="408"/>
      <c r="J141" s="26" t="s">
        <v>401</v>
      </c>
      <c r="K141" s="408"/>
      <c r="L141" s="28">
        <v>1000000000</v>
      </c>
      <c r="M141" s="410"/>
      <c r="N141" s="18"/>
      <c r="O141" s="18"/>
      <c r="P141" s="18"/>
      <c r="Q141" s="18"/>
      <c r="R141" s="18"/>
    </row>
    <row r="142" spans="3:18" ht="12.75" customHeight="1">
      <c r="C142" s="406"/>
      <c r="D142" s="406"/>
      <c r="E142" s="26" t="s">
        <v>429</v>
      </c>
      <c r="F142" s="27">
        <v>34</v>
      </c>
      <c r="G142" s="27">
        <v>1</v>
      </c>
      <c r="H142" s="27">
        <v>10000</v>
      </c>
      <c r="I142" s="408"/>
      <c r="J142" s="26" t="s">
        <v>401</v>
      </c>
      <c r="K142" s="408"/>
      <c r="L142" s="28">
        <v>1000000000</v>
      </c>
      <c r="M142" s="410"/>
      <c r="N142" s="18"/>
      <c r="O142" s="18"/>
      <c r="P142" s="18"/>
      <c r="Q142" s="18"/>
      <c r="R142" s="18"/>
    </row>
    <row r="143" spans="3:18" ht="12.75" customHeight="1">
      <c r="C143" s="406"/>
      <c r="D143" s="406"/>
      <c r="E143" s="26" t="s">
        <v>430</v>
      </c>
      <c r="F143" s="27">
        <v>35</v>
      </c>
      <c r="G143" s="27">
        <v>1</v>
      </c>
      <c r="H143" s="27">
        <v>9392</v>
      </c>
      <c r="I143" s="408"/>
      <c r="J143" s="26" t="s">
        <v>401</v>
      </c>
      <c r="K143" s="408"/>
      <c r="L143" s="28">
        <v>939200000</v>
      </c>
      <c r="M143" s="410"/>
      <c r="N143" s="18"/>
      <c r="O143" s="18"/>
      <c r="P143" s="18"/>
      <c r="Q143" s="18"/>
      <c r="R143" s="18"/>
    </row>
    <row r="144" spans="3:18" ht="12.75" customHeight="1">
      <c r="C144" s="406"/>
      <c r="D144" s="406"/>
      <c r="E144" s="26" t="s">
        <v>744</v>
      </c>
      <c r="F144" s="27">
        <v>36</v>
      </c>
      <c r="G144" s="27">
        <v>1</v>
      </c>
      <c r="H144" s="27">
        <v>10000</v>
      </c>
      <c r="I144" s="408"/>
      <c r="J144" s="26" t="s">
        <v>401</v>
      </c>
      <c r="K144" s="408"/>
      <c r="L144" s="28">
        <v>1000000000</v>
      </c>
      <c r="M144" s="410"/>
      <c r="N144" s="18"/>
      <c r="O144" s="18"/>
      <c r="P144" s="18"/>
      <c r="Q144" s="18"/>
      <c r="R144" s="18"/>
    </row>
    <row r="145" spans="3:18" ht="12.75" customHeight="1">
      <c r="C145" s="406"/>
      <c r="D145" s="406"/>
      <c r="E145" s="26" t="s">
        <v>745</v>
      </c>
      <c r="F145" s="27">
        <v>37</v>
      </c>
      <c r="G145" s="27">
        <v>1</v>
      </c>
      <c r="H145" s="27">
        <v>10000</v>
      </c>
      <c r="I145" s="408"/>
      <c r="J145" s="26" t="s">
        <v>401</v>
      </c>
      <c r="K145" s="408"/>
      <c r="L145" s="28">
        <v>1000000000</v>
      </c>
      <c r="M145" s="410"/>
      <c r="N145" s="18"/>
      <c r="O145" s="18"/>
      <c r="P145" s="18"/>
      <c r="Q145" s="18"/>
      <c r="R145" s="18"/>
    </row>
    <row r="146" spans="3:18" ht="12.75" customHeight="1">
      <c r="C146" s="406"/>
      <c r="D146" s="406"/>
      <c r="E146" s="26" t="s">
        <v>746</v>
      </c>
      <c r="F146" s="27">
        <v>38</v>
      </c>
      <c r="G146" s="27">
        <v>1</v>
      </c>
      <c r="H146" s="27">
        <v>10000</v>
      </c>
      <c r="I146" s="408"/>
      <c r="J146" s="26" t="s">
        <v>401</v>
      </c>
      <c r="K146" s="408"/>
      <c r="L146" s="28">
        <v>1000000000</v>
      </c>
      <c r="M146" s="410"/>
      <c r="N146" s="18"/>
      <c r="O146" s="18"/>
      <c r="P146" s="18"/>
      <c r="Q146" s="18"/>
      <c r="R146" s="18"/>
    </row>
    <row r="147" spans="3:18" ht="12.75" customHeight="1">
      <c r="C147" s="406"/>
      <c r="D147" s="406"/>
      <c r="E147" s="26" t="s">
        <v>747</v>
      </c>
      <c r="F147" s="27">
        <v>39</v>
      </c>
      <c r="G147" s="27">
        <v>1</v>
      </c>
      <c r="H147" s="27">
        <v>9684</v>
      </c>
      <c r="I147" s="411"/>
      <c r="J147" s="26" t="s">
        <v>401</v>
      </c>
      <c r="K147" s="411"/>
      <c r="L147" s="28">
        <v>968400000</v>
      </c>
      <c r="M147" s="412"/>
      <c r="N147" s="18"/>
      <c r="O147" s="18"/>
      <c r="P147" s="18"/>
      <c r="Q147" s="18"/>
      <c r="R147" s="18"/>
    </row>
    <row r="148" spans="3:18" ht="12.75" customHeight="1">
      <c r="C148" s="406">
        <v>2</v>
      </c>
      <c r="D148" s="406" t="s">
        <v>491</v>
      </c>
      <c r="E148" s="26" t="s">
        <v>400</v>
      </c>
      <c r="F148" s="27">
        <v>2</v>
      </c>
      <c r="G148" s="27">
        <v>3881</v>
      </c>
      <c r="H148" s="27">
        <v>4640</v>
      </c>
      <c r="I148" s="407">
        <v>2595</v>
      </c>
      <c r="J148" s="26" t="s">
        <v>401</v>
      </c>
      <c r="K148" s="407">
        <v>2595</v>
      </c>
      <c r="L148" s="28">
        <v>76000000</v>
      </c>
      <c r="M148" s="413">
        <v>7.6E-3</v>
      </c>
      <c r="N148" s="18"/>
      <c r="O148" s="18"/>
      <c r="P148" s="18"/>
      <c r="Q148" s="18"/>
      <c r="R148" s="18"/>
    </row>
    <row r="149" spans="3:18" ht="12.75" customHeight="1">
      <c r="C149" s="406"/>
      <c r="D149" s="406"/>
      <c r="E149" s="26" t="s">
        <v>411</v>
      </c>
      <c r="F149" s="27">
        <v>14</v>
      </c>
      <c r="G149" s="26">
        <v>1</v>
      </c>
      <c r="H149" s="27">
        <v>835</v>
      </c>
      <c r="I149" s="408"/>
      <c r="J149" s="26" t="s">
        <v>401</v>
      </c>
      <c r="K149" s="408"/>
      <c r="L149" s="28">
        <v>83500000</v>
      </c>
      <c r="M149" s="414"/>
      <c r="N149" s="18"/>
      <c r="O149" s="18"/>
      <c r="P149" s="18"/>
      <c r="Q149" s="18"/>
      <c r="R149" s="18"/>
    </row>
    <row r="150" spans="3:18" ht="12.75" customHeight="1">
      <c r="C150" s="406"/>
      <c r="D150" s="406"/>
      <c r="E150" s="26" t="s">
        <v>422</v>
      </c>
      <c r="F150" s="27">
        <v>27</v>
      </c>
      <c r="G150" s="26">
        <v>1</v>
      </c>
      <c r="H150" s="27">
        <v>76</v>
      </c>
      <c r="I150" s="408"/>
      <c r="J150" s="26" t="s">
        <v>401</v>
      </c>
      <c r="K150" s="408"/>
      <c r="L150" s="28">
        <v>7600000</v>
      </c>
      <c r="M150" s="414"/>
      <c r="N150" s="18"/>
      <c r="O150" s="18"/>
      <c r="P150" s="18"/>
      <c r="Q150" s="18"/>
      <c r="R150" s="18"/>
    </row>
    <row r="151" spans="3:18" ht="12.75" customHeight="1">
      <c r="C151" s="406"/>
      <c r="D151" s="406"/>
      <c r="E151" s="26" t="s">
        <v>430</v>
      </c>
      <c r="F151" s="27">
        <v>36</v>
      </c>
      <c r="G151" s="27">
        <v>9393</v>
      </c>
      <c r="H151" s="27">
        <v>10000</v>
      </c>
      <c r="I151" s="408"/>
      <c r="J151" s="26" t="s">
        <v>401</v>
      </c>
      <c r="K151" s="408"/>
      <c r="L151" s="28">
        <v>60800000</v>
      </c>
      <c r="M151" s="414"/>
      <c r="N151" s="18"/>
      <c r="O151" s="18"/>
      <c r="P151" s="18"/>
      <c r="Q151" s="18"/>
      <c r="R151" s="18"/>
    </row>
    <row r="152" spans="3:18" ht="12.75" customHeight="1">
      <c r="C152" s="406"/>
      <c r="D152" s="406"/>
      <c r="E152" s="26" t="s">
        <v>747</v>
      </c>
      <c r="F152" s="27">
        <v>39</v>
      </c>
      <c r="G152" s="27">
        <v>1</v>
      </c>
      <c r="H152" s="27">
        <v>316</v>
      </c>
      <c r="I152" s="411"/>
      <c r="J152" s="26" t="s">
        <v>401</v>
      </c>
      <c r="K152" s="411"/>
      <c r="L152" s="28">
        <v>31600000</v>
      </c>
      <c r="M152" s="415"/>
      <c r="N152" s="18"/>
      <c r="O152" s="18"/>
      <c r="P152" s="18"/>
      <c r="Q152" s="18"/>
      <c r="R152" s="18"/>
    </row>
    <row r="153" spans="3:18" ht="13.2">
      <c r="C153" s="416" t="s">
        <v>38</v>
      </c>
      <c r="D153" s="416"/>
      <c r="E153" s="416"/>
      <c r="F153" s="416"/>
      <c r="G153" s="416"/>
      <c r="H153" s="416"/>
      <c r="I153" s="29">
        <f>SUM(I112:I152)</f>
        <v>340000</v>
      </c>
      <c r="J153" s="30"/>
      <c r="K153" s="29">
        <f>SUM(K112:K152)</f>
        <v>340000</v>
      </c>
      <c r="L153" s="31">
        <f>SUM(L112:L152)</f>
        <v>34000000000</v>
      </c>
      <c r="M153" s="32">
        <f>SUM(M112:M152)</f>
        <v>1</v>
      </c>
      <c r="N153" s="18"/>
      <c r="O153" s="18"/>
      <c r="P153" s="18"/>
      <c r="Q153" s="18"/>
      <c r="R153" s="18"/>
    </row>
    <row r="154" spans="3:18" ht="13.2">
      <c r="C154" s="18"/>
      <c r="D154" s="18"/>
      <c r="E154" s="18"/>
      <c r="F154" s="18"/>
      <c r="G154" s="18"/>
      <c r="H154" s="18"/>
      <c r="I154" s="18"/>
      <c r="J154" s="18"/>
      <c r="K154" s="18"/>
      <c r="L154" s="18"/>
      <c r="M154" s="18"/>
      <c r="N154" s="18"/>
      <c r="O154" s="18"/>
      <c r="P154" s="18"/>
      <c r="Q154" s="18"/>
      <c r="R154" s="18"/>
    </row>
    <row r="155" spans="3:18" ht="13.2">
      <c r="C155" s="18"/>
      <c r="D155" s="18"/>
      <c r="E155" s="18"/>
      <c r="F155" s="18"/>
      <c r="G155" s="18"/>
      <c r="H155" s="18"/>
      <c r="I155" s="18"/>
      <c r="J155" s="18"/>
      <c r="K155" s="18"/>
      <c r="L155" s="18"/>
      <c r="M155" s="18"/>
      <c r="N155" s="18"/>
      <c r="O155" s="18"/>
      <c r="P155" s="18"/>
      <c r="Q155" s="18"/>
      <c r="R155" s="18"/>
    </row>
    <row r="156" spans="3:18" ht="34.5" customHeight="1">
      <c r="C156" s="40" t="s">
        <v>399</v>
      </c>
      <c r="D156" s="40" t="s">
        <v>331</v>
      </c>
      <c r="E156" s="418" t="s">
        <v>437</v>
      </c>
      <c r="F156" s="419"/>
      <c r="G156" s="420"/>
      <c r="H156" s="418" t="s">
        <v>688</v>
      </c>
      <c r="I156" s="419"/>
      <c r="J156" s="420"/>
      <c r="K156" s="18"/>
      <c r="L156" s="18"/>
      <c r="M156" s="18"/>
      <c r="N156" s="18"/>
      <c r="O156" s="18"/>
      <c r="P156" s="18"/>
      <c r="Q156" s="18"/>
      <c r="R156" s="18"/>
    </row>
    <row r="157" spans="3:18" ht="13.2">
      <c r="C157" s="406">
        <v>1</v>
      </c>
      <c r="D157" s="406" t="s">
        <v>927</v>
      </c>
      <c r="E157" s="394" t="s">
        <v>261</v>
      </c>
      <c r="F157" s="394"/>
      <c r="G157" s="394"/>
      <c r="H157" s="394">
        <v>2.69</v>
      </c>
      <c r="I157" s="394"/>
      <c r="J157" s="394"/>
      <c r="K157" s="18"/>
      <c r="L157" s="18"/>
      <c r="M157" s="18"/>
      <c r="N157" s="18"/>
      <c r="O157" s="18"/>
      <c r="P157" s="18"/>
      <c r="Q157" s="18"/>
      <c r="R157" s="18"/>
    </row>
    <row r="158" spans="3:18" ht="12" customHeight="1">
      <c r="C158" s="406"/>
      <c r="D158" s="406"/>
      <c r="E158" s="394" t="s">
        <v>264</v>
      </c>
      <c r="F158" s="394"/>
      <c r="G158" s="394"/>
      <c r="H158" s="394">
        <v>1.24</v>
      </c>
      <c r="I158" s="394"/>
      <c r="J158" s="394"/>
      <c r="K158" s="18"/>
      <c r="L158" s="18"/>
      <c r="M158" s="18"/>
      <c r="N158" s="18"/>
      <c r="O158" s="18"/>
      <c r="P158" s="18"/>
      <c r="Q158" s="18"/>
      <c r="R158" s="18"/>
    </row>
    <row r="159" spans="3:18" ht="12" customHeight="1">
      <c r="C159" s="406"/>
      <c r="D159" s="406"/>
      <c r="E159" s="394" t="s">
        <v>267</v>
      </c>
      <c r="F159" s="394"/>
      <c r="G159" s="394"/>
      <c r="H159" s="394">
        <v>4.79</v>
      </c>
      <c r="I159" s="394"/>
      <c r="J159" s="394"/>
      <c r="K159" s="18"/>
      <c r="L159" s="18"/>
      <c r="M159" s="18"/>
      <c r="N159" s="18"/>
      <c r="O159" s="18"/>
      <c r="P159" s="18"/>
      <c r="Q159" s="18"/>
      <c r="R159" s="18"/>
    </row>
    <row r="160" spans="3:18" ht="12" customHeight="1">
      <c r="C160" s="406"/>
      <c r="D160" s="406"/>
      <c r="E160" s="394" t="s">
        <v>269</v>
      </c>
      <c r="F160" s="394"/>
      <c r="G160" s="394"/>
      <c r="H160" s="394">
        <v>73.180000000000007</v>
      </c>
      <c r="I160" s="394"/>
      <c r="J160" s="394"/>
      <c r="K160" s="18"/>
      <c r="L160" s="18"/>
      <c r="M160" s="18"/>
      <c r="N160" s="18"/>
      <c r="O160" s="18"/>
      <c r="P160" s="18"/>
      <c r="Q160" s="18"/>
      <c r="R160" s="18"/>
    </row>
    <row r="161" spans="3:18" ht="12" customHeight="1">
      <c r="C161" s="406"/>
      <c r="D161" s="406"/>
      <c r="E161" s="394" t="s">
        <v>276</v>
      </c>
      <c r="F161" s="394"/>
      <c r="G161" s="394"/>
      <c r="H161" s="394">
        <v>0.71</v>
      </c>
      <c r="I161" s="394"/>
      <c r="J161" s="394"/>
      <c r="K161" s="18"/>
      <c r="L161" s="18"/>
      <c r="M161" s="18"/>
      <c r="N161" s="18"/>
      <c r="O161" s="18"/>
      <c r="P161" s="18"/>
      <c r="Q161" s="18"/>
      <c r="R161" s="18"/>
    </row>
    <row r="162" spans="3:18" ht="13.2">
      <c r="C162" s="18"/>
      <c r="D162" s="18"/>
      <c r="E162" s="417"/>
      <c r="F162" s="417"/>
      <c r="G162" s="417"/>
      <c r="H162" s="25"/>
      <c r="I162" s="18"/>
      <c r="J162" s="18"/>
      <c r="K162" s="18"/>
      <c r="L162" s="18"/>
      <c r="M162" s="18"/>
      <c r="N162" s="18"/>
      <c r="O162" s="18"/>
      <c r="P162" s="18"/>
      <c r="Q162" s="18"/>
      <c r="R162" s="18"/>
    </row>
    <row r="163" spans="3:18" ht="13.2">
      <c r="C163" s="18"/>
      <c r="D163" s="18"/>
      <c r="E163" s="18"/>
      <c r="F163" s="18"/>
      <c r="G163" s="18"/>
      <c r="H163" s="18"/>
      <c r="I163" s="18"/>
      <c r="J163" s="18"/>
      <c r="K163" s="18"/>
      <c r="L163" s="18"/>
      <c r="M163" s="18"/>
      <c r="N163" s="18"/>
      <c r="O163" s="18"/>
      <c r="P163" s="18"/>
      <c r="Q163" s="18"/>
      <c r="R163" s="18"/>
    </row>
    <row r="164" spans="3:18" ht="32.25" customHeight="1">
      <c r="C164" s="40" t="s">
        <v>399</v>
      </c>
      <c r="D164" s="40" t="s">
        <v>331</v>
      </c>
      <c r="E164" s="418" t="s">
        <v>437</v>
      </c>
      <c r="F164" s="419"/>
      <c r="G164" s="420"/>
      <c r="H164" s="418" t="s">
        <v>688</v>
      </c>
      <c r="I164" s="419"/>
      <c r="J164" s="420"/>
      <c r="K164" s="18"/>
      <c r="L164" s="18"/>
      <c r="M164" s="18"/>
      <c r="N164" s="18"/>
      <c r="O164" s="18"/>
      <c r="P164" s="18"/>
      <c r="Q164" s="18"/>
      <c r="R164" s="18"/>
    </row>
    <row r="165" spans="3:18" ht="13.2">
      <c r="C165" s="406">
        <v>1</v>
      </c>
      <c r="D165" s="406" t="s">
        <v>269</v>
      </c>
      <c r="E165" s="394" t="s">
        <v>488</v>
      </c>
      <c r="F165" s="394"/>
      <c r="G165" s="394"/>
      <c r="H165" s="394">
        <v>71.569999999999993</v>
      </c>
      <c r="I165" s="394"/>
      <c r="J165" s="394"/>
      <c r="K165" s="18"/>
      <c r="L165" s="18"/>
      <c r="M165" s="18"/>
      <c r="N165" s="18"/>
      <c r="O165" s="18"/>
      <c r="P165" s="18"/>
      <c r="Q165" s="18"/>
      <c r="R165" s="18"/>
    </row>
    <row r="166" spans="3:18" ht="13.2">
      <c r="C166" s="406"/>
      <c r="D166" s="406"/>
      <c r="E166" s="394" t="s">
        <v>489</v>
      </c>
      <c r="F166" s="394"/>
      <c r="G166" s="394"/>
      <c r="H166" s="394">
        <v>24.53</v>
      </c>
      <c r="I166" s="394"/>
      <c r="J166" s="394"/>
      <c r="K166" s="18"/>
      <c r="L166" s="18"/>
      <c r="M166" s="18"/>
      <c r="N166" s="18"/>
      <c r="O166" s="18"/>
      <c r="P166" s="18"/>
      <c r="Q166" s="18"/>
      <c r="R166" s="18"/>
    </row>
    <row r="167" spans="3:18" ht="13.2">
      <c r="C167" s="406"/>
      <c r="D167" s="406"/>
      <c r="E167" s="394" t="s">
        <v>490</v>
      </c>
      <c r="F167" s="394"/>
      <c r="G167" s="394"/>
      <c r="H167" s="394">
        <v>1.95</v>
      </c>
      <c r="I167" s="394"/>
      <c r="J167" s="394"/>
      <c r="K167" s="18"/>
      <c r="L167" s="18"/>
      <c r="M167" s="18"/>
      <c r="N167" s="18"/>
      <c r="O167" s="18"/>
      <c r="P167" s="18"/>
      <c r="Q167" s="18"/>
      <c r="R167" s="18"/>
    </row>
    <row r="168" spans="3:18" ht="13.2">
      <c r="C168" s="406"/>
      <c r="D168" s="406"/>
      <c r="E168" s="394" t="s">
        <v>442</v>
      </c>
      <c r="F168" s="394"/>
      <c r="G168" s="394"/>
      <c r="H168" s="394">
        <v>1.95</v>
      </c>
      <c r="I168" s="394"/>
      <c r="J168" s="394"/>
      <c r="K168" s="18"/>
      <c r="L168" s="18"/>
      <c r="M168" s="18"/>
      <c r="N168" s="18"/>
      <c r="O168" s="18"/>
      <c r="P168" s="18"/>
      <c r="Q168" s="18"/>
      <c r="R168" s="18"/>
    </row>
    <row r="169" spans="3:18" ht="13.2">
      <c r="C169" s="18"/>
      <c r="D169" s="18"/>
      <c r="E169" s="18"/>
      <c r="F169" s="18"/>
      <c r="G169" s="18"/>
      <c r="H169" s="18"/>
      <c r="I169" s="18"/>
      <c r="J169" s="18"/>
      <c r="K169" s="18"/>
      <c r="L169" s="18"/>
      <c r="M169" s="18"/>
      <c r="N169" s="18"/>
      <c r="O169" s="18"/>
      <c r="P169" s="18"/>
      <c r="Q169" s="18"/>
      <c r="R169" s="18"/>
    </row>
    <row r="170" spans="3:18" ht="28.2" customHeight="1">
      <c r="C170" s="15" t="s">
        <v>434</v>
      </c>
      <c r="D170" s="15" t="s">
        <v>435</v>
      </c>
      <c r="E170" s="15"/>
      <c r="F170" s="15"/>
      <c r="G170" s="18"/>
      <c r="H170" s="15"/>
      <c r="I170" s="15"/>
      <c r="J170" s="15"/>
      <c r="K170" s="15"/>
      <c r="L170" s="15"/>
      <c r="M170" s="15"/>
      <c r="N170" s="35"/>
      <c r="O170" s="18"/>
      <c r="P170" s="18"/>
      <c r="Q170" s="18"/>
      <c r="R170" s="18"/>
    </row>
    <row r="171" spans="3:18" ht="12" customHeight="1">
      <c r="C171" s="18"/>
      <c r="D171" s="18"/>
      <c r="E171" s="18"/>
      <c r="F171" s="18"/>
      <c r="G171" s="18"/>
      <c r="H171" s="18"/>
      <c r="I171" s="18"/>
      <c r="J171" s="18"/>
      <c r="K171" s="18"/>
      <c r="L171" s="18"/>
      <c r="M171" s="18"/>
      <c r="N171" s="18"/>
      <c r="O171" s="18"/>
      <c r="P171" s="18"/>
      <c r="Q171" s="18"/>
      <c r="R171" s="18"/>
    </row>
    <row r="172" spans="3:18" ht="12" customHeight="1">
      <c r="C172" s="18" t="s">
        <v>653</v>
      </c>
      <c r="D172" s="18" t="s">
        <v>486</v>
      </c>
      <c r="E172" s="18"/>
      <c r="F172" s="18"/>
      <c r="G172" s="18" t="s">
        <v>677</v>
      </c>
      <c r="H172" s="18"/>
      <c r="I172" s="18"/>
      <c r="J172" s="18"/>
      <c r="K172" s="18"/>
      <c r="L172" s="18"/>
      <c r="M172" s="18"/>
      <c r="N172" s="18"/>
      <c r="O172" s="25"/>
      <c r="P172" s="18"/>
      <c r="Q172" s="18"/>
      <c r="R172" s="18"/>
    </row>
    <row r="173" spans="3:18" ht="12" customHeight="1">
      <c r="C173" s="18" t="s">
        <v>654</v>
      </c>
      <c r="D173" s="18" t="s">
        <v>487</v>
      </c>
      <c r="E173" s="18"/>
      <c r="F173" s="18"/>
      <c r="G173" s="18" t="s">
        <v>678</v>
      </c>
      <c r="H173" s="18"/>
      <c r="I173" s="18"/>
      <c r="J173" s="18"/>
      <c r="K173" s="18"/>
      <c r="L173" s="18"/>
      <c r="M173" s="18"/>
      <c r="N173" s="18"/>
      <c r="O173" s="18"/>
      <c r="P173" s="18"/>
      <c r="Q173" s="18"/>
      <c r="R173" s="18"/>
    </row>
    <row r="174" spans="3:18" ht="12" customHeight="1">
      <c r="C174" s="18"/>
      <c r="D174" s="18"/>
      <c r="E174" s="18"/>
      <c r="F174" s="18"/>
      <c r="G174" s="18"/>
      <c r="H174" s="18"/>
      <c r="I174" s="18"/>
      <c r="J174" s="18"/>
      <c r="K174" s="18"/>
      <c r="L174" s="18"/>
      <c r="M174" s="18"/>
      <c r="N174" s="18"/>
      <c r="O174" s="18"/>
      <c r="P174" s="18"/>
      <c r="Q174" s="18"/>
      <c r="R174" s="18"/>
    </row>
    <row r="175" spans="3:18" ht="12" customHeight="1">
      <c r="C175" s="15" t="s">
        <v>436</v>
      </c>
      <c r="D175" s="15" t="s">
        <v>438</v>
      </c>
      <c r="E175" s="15"/>
      <c r="F175" s="15"/>
      <c r="G175" s="15"/>
      <c r="H175" s="15"/>
      <c r="I175" s="15"/>
      <c r="J175" s="15"/>
      <c r="K175" s="15"/>
      <c r="L175" s="15"/>
      <c r="M175" s="15"/>
      <c r="N175" s="18"/>
      <c r="O175" s="18"/>
      <c r="P175" s="18"/>
      <c r="Q175" s="18"/>
      <c r="R175" s="18"/>
    </row>
    <row r="176" spans="3:18" ht="12" customHeight="1">
      <c r="C176" s="18"/>
      <c r="D176" s="18"/>
      <c r="E176" s="18"/>
      <c r="F176" s="18"/>
      <c r="G176" s="18"/>
      <c r="H176" s="18"/>
      <c r="I176" s="18"/>
      <c r="J176" s="18"/>
      <c r="K176" s="18"/>
      <c r="L176" s="18"/>
      <c r="M176" s="18"/>
      <c r="N176" s="18"/>
      <c r="O176" s="18"/>
      <c r="P176" s="18"/>
      <c r="Q176" s="18"/>
      <c r="R176" s="18"/>
    </row>
    <row r="177" spans="3:18" ht="21.75" customHeight="1">
      <c r="C177" s="421" t="s">
        <v>438</v>
      </c>
      <c r="D177" s="421"/>
      <c r="E177" s="421"/>
      <c r="F177" s="421" t="s">
        <v>698</v>
      </c>
      <c r="G177" s="421"/>
      <c r="H177" s="421"/>
      <c r="I177" s="421"/>
      <c r="J177" s="18"/>
      <c r="K177" s="18"/>
      <c r="L177" s="18"/>
      <c r="M177" s="18"/>
      <c r="N177" s="18"/>
      <c r="O177" s="18"/>
      <c r="P177" s="18"/>
      <c r="Q177" s="18"/>
      <c r="R177" s="18"/>
    </row>
    <row r="178" spans="3:18" ht="12.75" customHeight="1">
      <c r="C178" s="394" t="s">
        <v>445</v>
      </c>
      <c r="D178" s="394"/>
      <c r="E178" s="394"/>
      <c r="F178" s="394" t="s">
        <v>439</v>
      </c>
      <c r="G178" s="394"/>
      <c r="H178" s="394"/>
      <c r="I178" s="394"/>
      <c r="J178" s="18"/>
      <c r="K178" s="18"/>
      <c r="L178" s="18"/>
      <c r="M178" s="18"/>
      <c r="N178" s="18"/>
      <c r="O178" s="18"/>
      <c r="P178" s="18"/>
      <c r="Q178" s="18"/>
      <c r="R178" s="18"/>
    </row>
    <row r="179" spans="3:18" ht="12.75" customHeight="1">
      <c r="C179" s="394" t="s">
        <v>441</v>
      </c>
      <c r="D179" s="394"/>
      <c r="E179" s="394"/>
      <c r="F179" s="394" t="s">
        <v>440</v>
      </c>
      <c r="G179" s="394"/>
      <c r="H179" s="394"/>
      <c r="I179" s="394"/>
      <c r="J179" s="18"/>
      <c r="K179" s="18"/>
      <c r="L179" s="18"/>
      <c r="M179" s="18"/>
      <c r="N179" s="18"/>
      <c r="O179" s="18"/>
      <c r="P179" s="18"/>
      <c r="Q179" s="18"/>
      <c r="R179" s="18"/>
    </row>
    <row r="180" spans="3:18" ht="12.75" customHeight="1">
      <c r="C180" s="394" t="s">
        <v>720</v>
      </c>
      <c r="D180" s="394"/>
      <c r="E180" s="394"/>
      <c r="F180" s="394" t="s">
        <v>384</v>
      </c>
      <c r="G180" s="394"/>
      <c r="H180" s="394"/>
      <c r="I180" s="394"/>
      <c r="J180" s="18"/>
      <c r="K180" s="18"/>
      <c r="L180" s="18"/>
      <c r="M180" s="18"/>
      <c r="N180" s="18"/>
      <c r="O180" s="18"/>
      <c r="P180" s="18"/>
      <c r="Q180" s="18"/>
      <c r="R180" s="18"/>
    </row>
    <row r="181" spans="3:18" ht="12.75" customHeight="1">
      <c r="C181" s="394" t="s">
        <v>721</v>
      </c>
      <c r="D181" s="394"/>
      <c r="E181" s="394"/>
      <c r="F181" s="394" t="s">
        <v>384</v>
      </c>
      <c r="G181" s="394"/>
      <c r="H181" s="394"/>
      <c r="I181" s="394"/>
      <c r="J181" s="18"/>
      <c r="K181" s="18"/>
      <c r="L181" s="18"/>
      <c r="M181" s="18"/>
      <c r="N181" s="18"/>
      <c r="O181" s="18"/>
      <c r="P181" s="18"/>
      <c r="Q181" s="18"/>
      <c r="R181" s="18"/>
    </row>
    <row r="182" spans="3:18" ht="12.75" customHeight="1">
      <c r="C182" s="394" t="s">
        <v>724</v>
      </c>
      <c r="D182" s="394"/>
      <c r="E182" s="394"/>
      <c r="F182" s="394" t="s">
        <v>448</v>
      </c>
      <c r="G182" s="394"/>
      <c r="H182" s="394"/>
      <c r="I182" s="394"/>
      <c r="J182" s="18"/>
      <c r="K182" s="18"/>
      <c r="L182" s="18"/>
      <c r="M182" s="18"/>
      <c r="N182" s="18"/>
      <c r="O182" s="18"/>
      <c r="P182" s="18"/>
      <c r="Q182" s="18"/>
      <c r="R182" s="18"/>
    </row>
    <row r="183" spans="3:18" ht="12.75" customHeight="1">
      <c r="C183" s="394" t="s">
        <v>723</v>
      </c>
      <c r="D183" s="394"/>
      <c r="E183" s="394"/>
      <c r="F183" s="394" t="s">
        <v>450</v>
      </c>
      <c r="G183" s="394"/>
      <c r="H183" s="394"/>
      <c r="I183" s="394"/>
      <c r="J183" s="18"/>
      <c r="K183" s="18"/>
      <c r="L183" s="18"/>
      <c r="M183" s="18"/>
      <c r="N183" s="18"/>
      <c r="O183" s="18"/>
      <c r="P183" s="18"/>
      <c r="Q183" s="18"/>
      <c r="R183" s="18"/>
    </row>
    <row r="184" spans="3:18" ht="12.75" customHeight="1">
      <c r="C184" s="394" t="s">
        <v>443</v>
      </c>
      <c r="D184" s="394"/>
      <c r="E184" s="394"/>
      <c r="F184" s="394" t="s">
        <v>452</v>
      </c>
      <c r="G184" s="394"/>
      <c r="H184" s="394"/>
      <c r="I184" s="394"/>
      <c r="J184" s="18"/>
      <c r="K184" s="18"/>
      <c r="L184" s="18"/>
      <c r="M184" s="18"/>
      <c r="N184" s="18"/>
      <c r="O184" s="18"/>
      <c r="P184" s="18"/>
      <c r="Q184" s="18"/>
      <c r="R184" s="18"/>
    </row>
    <row r="185" spans="3:18" ht="12.75" customHeight="1">
      <c r="C185" s="394" t="s">
        <v>443</v>
      </c>
      <c r="D185" s="394"/>
      <c r="E185" s="394"/>
      <c r="F185" s="394" t="s">
        <v>451</v>
      </c>
      <c r="G185" s="394"/>
      <c r="H185" s="394"/>
      <c r="I185" s="394"/>
      <c r="J185" s="18"/>
      <c r="K185" s="18"/>
      <c r="L185" s="18"/>
      <c r="M185" s="18"/>
      <c r="N185" s="18"/>
      <c r="O185" s="18"/>
      <c r="P185" s="18"/>
      <c r="Q185" s="18"/>
      <c r="R185" s="18"/>
    </row>
    <row r="186" spans="3:18" ht="12.75" customHeight="1">
      <c r="C186" s="394" t="s">
        <v>722</v>
      </c>
      <c r="D186" s="394"/>
      <c r="E186" s="394"/>
      <c r="F186" s="394" t="s">
        <v>453</v>
      </c>
      <c r="G186" s="394"/>
      <c r="H186" s="394"/>
      <c r="I186" s="394"/>
      <c r="J186" s="18"/>
      <c r="K186" s="18"/>
      <c r="L186" s="18"/>
      <c r="M186" s="18"/>
      <c r="N186" s="18"/>
      <c r="O186" s="18"/>
      <c r="P186" s="18"/>
      <c r="Q186" s="18"/>
      <c r="R186" s="18"/>
    </row>
    <row r="187" spans="3:18" ht="12.75" customHeight="1">
      <c r="C187" s="394" t="s">
        <v>444</v>
      </c>
      <c r="D187" s="394"/>
      <c r="E187" s="394"/>
      <c r="F187" s="394" t="s">
        <v>447</v>
      </c>
      <c r="G187" s="394"/>
      <c r="H187" s="394"/>
      <c r="I187" s="394"/>
      <c r="J187" s="18"/>
      <c r="K187" s="18"/>
      <c r="L187" s="18"/>
      <c r="M187" s="18"/>
      <c r="N187" s="18"/>
      <c r="O187" s="18"/>
      <c r="P187" s="18"/>
      <c r="Q187" s="18"/>
      <c r="R187" s="18"/>
    </row>
    <row r="188" spans="3:18" ht="13.2">
      <c r="C188" s="18"/>
      <c r="D188" s="18"/>
      <c r="E188" s="18"/>
      <c r="F188" s="18"/>
      <c r="G188" s="18"/>
      <c r="H188" s="18"/>
      <c r="I188" s="18"/>
      <c r="J188" s="18"/>
      <c r="K188" s="18"/>
      <c r="L188" s="18"/>
      <c r="M188" s="18"/>
      <c r="N188" s="18"/>
      <c r="O188" s="18"/>
      <c r="P188" s="18"/>
      <c r="Q188" s="18"/>
      <c r="R188" s="18"/>
    </row>
    <row r="189" spans="3:18" ht="13.2">
      <c r="C189" s="395" t="s">
        <v>454</v>
      </c>
      <c r="D189" s="395"/>
      <c r="E189" s="18"/>
      <c r="F189" s="18" t="s">
        <v>924</v>
      </c>
      <c r="G189" s="18"/>
      <c r="H189" s="18"/>
      <c r="I189" s="18"/>
      <c r="J189" s="18"/>
      <c r="K189" s="18"/>
      <c r="L189" s="18"/>
      <c r="M189" s="18"/>
      <c r="N189" s="18"/>
      <c r="O189" s="18"/>
      <c r="P189" s="18"/>
      <c r="Q189" s="18"/>
      <c r="R189" s="18"/>
    </row>
    <row r="190" spans="3:18" ht="13.2">
      <c r="C190" s="15" t="s">
        <v>455</v>
      </c>
      <c r="D190" s="15"/>
      <c r="E190" s="18"/>
      <c r="F190" s="18" t="s">
        <v>925</v>
      </c>
      <c r="G190" s="18"/>
      <c r="H190" s="18"/>
      <c r="I190" s="18"/>
      <c r="J190" s="18"/>
      <c r="K190" s="18"/>
      <c r="L190" s="18"/>
      <c r="M190" s="18"/>
      <c r="N190" s="18"/>
      <c r="O190" s="18"/>
      <c r="P190" s="18"/>
      <c r="Q190" s="18"/>
      <c r="R190" s="18"/>
    </row>
    <row r="191" spans="3:18" ht="13.2">
      <c r="C191" s="15" t="s">
        <v>456</v>
      </c>
      <c r="D191" s="15"/>
      <c r="E191" s="18"/>
      <c r="F191" s="18" t="s">
        <v>926</v>
      </c>
      <c r="G191" s="18"/>
      <c r="H191" s="18"/>
      <c r="I191" s="18"/>
      <c r="J191" s="18"/>
      <c r="K191" s="18"/>
      <c r="L191" s="18"/>
      <c r="M191" s="18"/>
      <c r="N191" s="18"/>
      <c r="O191" s="18"/>
      <c r="P191" s="18"/>
      <c r="Q191" s="18"/>
      <c r="R191" s="18"/>
    </row>
    <row r="192" spans="3:18" ht="13.2">
      <c r="C192" s="15" t="s">
        <v>457</v>
      </c>
      <c r="D192" s="15"/>
      <c r="E192" s="18"/>
      <c r="F192" s="36">
        <v>0.99239999999999995</v>
      </c>
      <c r="G192" s="18"/>
      <c r="H192" s="18"/>
      <c r="I192" s="18"/>
      <c r="J192" s="18"/>
      <c r="K192" s="18"/>
      <c r="L192" s="18"/>
      <c r="M192" s="18"/>
      <c r="N192" s="18"/>
      <c r="O192" s="18"/>
      <c r="P192" s="18"/>
      <c r="Q192" s="18"/>
      <c r="R192" s="18"/>
    </row>
    <row r="193" spans="3:18" ht="13.2">
      <c r="C193" s="15" t="s">
        <v>458</v>
      </c>
      <c r="D193" s="15"/>
      <c r="E193" s="18"/>
      <c r="F193" s="36">
        <v>0.99239999999999995</v>
      </c>
      <c r="G193" s="18"/>
      <c r="H193" s="18"/>
      <c r="I193" s="18"/>
      <c r="J193" s="18"/>
      <c r="K193" s="18"/>
      <c r="L193" s="18"/>
      <c r="M193" s="18"/>
      <c r="N193" s="18"/>
      <c r="O193" s="18"/>
      <c r="P193" s="18"/>
      <c r="Q193" s="18"/>
      <c r="R193" s="18"/>
    </row>
    <row r="194" spans="3:18" ht="13.2">
      <c r="C194" s="18"/>
      <c r="D194" s="18"/>
      <c r="E194" s="18"/>
      <c r="F194" s="18"/>
      <c r="G194" s="18"/>
      <c r="H194" s="18"/>
      <c r="I194" s="18"/>
      <c r="J194" s="18"/>
      <c r="K194" s="18"/>
      <c r="L194" s="18"/>
      <c r="M194" s="18"/>
      <c r="N194" s="18"/>
      <c r="O194" s="18"/>
      <c r="P194" s="18"/>
      <c r="Q194" s="18"/>
      <c r="R194" s="18"/>
    </row>
    <row r="195" spans="3:18" ht="13.2">
      <c r="C195" s="18"/>
      <c r="D195" s="18"/>
      <c r="E195" s="18"/>
      <c r="F195" s="18"/>
      <c r="G195" s="18"/>
      <c r="H195" s="18"/>
      <c r="I195" s="18"/>
      <c r="J195" s="18"/>
      <c r="K195" s="18"/>
      <c r="L195" s="18"/>
      <c r="M195" s="18"/>
      <c r="N195" s="18"/>
      <c r="O195" s="18"/>
      <c r="P195" s="18"/>
      <c r="Q195" s="18"/>
      <c r="R195" s="18"/>
    </row>
    <row r="196" spans="3:18" ht="13.2">
      <c r="C196" s="395" t="s">
        <v>484</v>
      </c>
      <c r="D196" s="395"/>
      <c r="E196" s="18"/>
      <c r="F196" s="18" t="s">
        <v>684</v>
      </c>
      <c r="G196" s="18"/>
      <c r="H196" s="18"/>
      <c r="I196" s="18"/>
      <c r="J196" s="18"/>
      <c r="K196" s="18"/>
      <c r="L196" s="18"/>
      <c r="M196" s="18"/>
      <c r="N196" s="18"/>
      <c r="O196" s="18"/>
      <c r="P196" s="18"/>
      <c r="Q196" s="18"/>
      <c r="R196" s="18"/>
    </row>
    <row r="197" spans="3:18" ht="13.2">
      <c r="C197" s="15" t="s">
        <v>455</v>
      </c>
      <c r="D197" s="15"/>
      <c r="E197" s="18"/>
      <c r="F197" s="18" t="s">
        <v>474</v>
      </c>
      <c r="G197" s="18"/>
      <c r="H197" s="18"/>
      <c r="I197" s="18"/>
      <c r="J197" s="18"/>
      <c r="K197" s="18"/>
      <c r="L197" s="18"/>
      <c r="M197" s="18"/>
      <c r="N197" s="18"/>
      <c r="O197" s="18"/>
      <c r="P197" s="18"/>
      <c r="Q197" s="18"/>
      <c r="R197" s="18"/>
    </row>
    <row r="198" spans="3:18" ht="13.2">
      <c r="C198" s="15" t="s">
        <v>456</v>
      </c>
      <c r="D198" s="15"/>
      <c r="E198" s="18"/>
      <c r="F198" s="18" t="s">
        <v>485</v>
      </c>
      <c r="G198" s="18"/>
      <c r="H198" s="18"/>
      <c r="I198" s="18"/>
      <c r="J198" s="18"/>
      <c r="K198" s="18"/>
      <c r="L198" s="18"/>
      <c r="M198" s="18"/>
      <c r="N198" s="18"/>
      <c r="O198" s="18"/>
      <c r="P198" s="18"/>
      <c r="Q198" s="18"/>
      <c r="R198" s="18"/>
    </row>
    <row r="199" spans="3:18" ht="13.2">
      <c r="C199" s="15" t="s">
        <v>847</v>
      </c>
      <c r="D199" s="15"/>
      <c r="E199" s="18"/>
      <c r="F199" s="36">
        <v>0.9002</v>
      </c>
      <c r="G199" s="18"/>
      <c r="H199" s="18"/>
      <c r="I199" s="18"/>
      <c r="J199" s="18"/>
      <c r="K199" s="18"/>
      <c r="L199" s="18"/>
      <c r="M199" s="18"/>
      <c r="N199" s="18"/>
      <c r="O199" s="18"/>
      <c r="P199" s="18"/>
      <c r="Q199" s="18"/>
      <c r="R199" s="18"/>
    </row>
    <row r="200" spans="3:18" ht="13.2">
      <c r="C200" s="15" t="s">
        <v>848</v>
      </c>
      <c r="D200" s="15"/>
      <c r="E200" s="18"/>
      <c r="F200" s="36">
        <v>0.9002</v>
      </c>
      <c r="G200" s="18"/>
      <c r="H200" s="18"/>
      <c r="I200" s="18"/>
      <c r="J200" s="18"/>
      <c r="K200" s="18"/>
      <c r="L200" s="18"/>
      <c r="M200" s="18"/>
      <c r="N200" s="18"/>
      <c r="O200" s="18"/>
      <c r="P200" s="18"/>
      <c r="Q200" s="18"/>
      <c r="R200" s="18"/>
    </row>
    <row r="225" spans="15:18">
      <c r="O225" s="422"/>
      <c r="P225" s="422"/>
      <c r="Q225" s="422"/>
      <c r="R225" s="422"/>
    </row>
    <row r="226" spans="15:18">
      <c r="O226" s="422"/>
      <c r="P226" s="422"/>
      <c r="Q226" s="422"/>
      <c r="R226" s="422"/>
    </row>
    <row r="227" spans="15:18">
      <c r="O227" s="422"/>
      <c r="P227" s="422"/>
      <c r="Q227" s="422"/>
      <c r="R227" s="422"/>
    </row>
    <row r="228" spans="15:18">
      <c r="O228" s="422"/>
      <c r="P228" s="422"/>
      <c r="Q228" s="422"/>
      <c r="R228" s="422"/>
    </row>
    <row r="229" spans="15:18">
      <c r="O229" s="422"/>
      <c r="P229" s="422"/>
      <c r="Q229" s="422"/>
      <c r="R229" s="422"/>
    </row>
  </sheetData>
  <mergeCells count="111">
    <mergeCell ref="O225:R229"/>
    <mergeCell ref="C186:E186"/>
    <mergeCell ref="F186:I186"/>
    <mergeCell ref="C187:E187"/>
    <mergeCell ref="F187:I187"/>
    <mergeCell ref="C189:D189"/>
    <mergeCell ref="C196:D196"/>
    <mergeCell ref="C183:E183"/>
    <mergeCell ref="F183:I183"/>
    <mergeCell ref="C184:E184"/>
    <mergeCell ref="F184:I184"/>
    <mergeCell ref="C185:E185"/>
    <mergeCell ref="F185:I185"/>
    <mergeCell ref="C180:E180"/>
    <mergeCell ref="F180:I180"/>
    <mergeCell ref="C181:E181"/>
    <mergeCell ref="F181:I181"/>
    <mergeCell ref="C182:E182"/>
    <mergeCell ref="F182:I182"/>
    <mergeCell ref="C177:E177"/>
    <mergeCell ref="F177:I177"/>
    <mergeCell ref="C178:E178"/>
    <mergeCell ref="F178:I178"/>
    <mergeCell ref="C179:E179"/>
    <mergeCell ref="F179:I179"/>
    <mergeCell ref="E162:G162"/>
    <mergeCell ref="E164:G164"/>
    <mergeCell ref="H164:J164"/>
    <mergeCell ref="E156:G156"/>
    <mergeCell ref="H156:J156"/>
    <mergeCell ref="C165:C168"/>
    <mergeCell ref="D165:D168"/>
    <mergeCell ref="E165:G165"/>
    <mergeCell ref="H165:J165"/>
    <mergeCell ref="E166:G166"/>
    <mergeCell ref="H166:J166"/>
    <mergeCell ref="E167:G167"/>
    <mergeCell ref="H167:J167"/>
    <mergeCell ref="E168:G168"/>
    <mergeCell ref="H168:J168"/>
    <mergeCell ref="C157:C161"/>
    <mergeCell ref="D157:D161"/>
    <mergeCell ref="E157:G157"/>
    <mergeCell ref="H157:J157"/>
    <mergeCell ref="E158:G158"/>
    <mergeCell ref="H158:J158"/>
    <mergeCell ref="E159:G159"/>
    <mergeCell ref="H159:J159"/>
    <mergeCell ref="C148:C152"/>
    <mergeCell ref="D148:D152"/>
    <mergeCell ref="I148:I152"/>
    <mergeCell ref="E160:G160"/>
    <mergeCell ref="H160:J160"/>
    <mergeCell ref="E161:G161"/>
    <mergeCell ref="H161:J161"/>
    <mergeCell ref="K148:K152"/>
    <mergeCell ref="M148:M152"/>
    <mergeCell ref="C153:H153"/>
    <mergeCell ref="C110:M110"/>
    <mergeCell ref="C112:C147"/>
    <mergeCell ref="D112:D147"/>
    <mergeCell ref="I112:I147"/>
    <mergeCell ref="K112:K147"/>
    <mergeCell ref="M112:M147"/>
    <mergeCell ref="C102:C106"/>
    <mergeCell ref="D102:D106"/>
    <mergeCell ref="I102:I106"/>
    <mergeCell ref="K102:K106"/>
    <mergeCell ref="M102:M106"/>
    <mergeCell ref="C107:H107"/>
    <mergeCell ref="F60:G60"/>
    <mergeCell ref="F61:G61"/>
    <mergeCell ref="F62:G62"/>
    <mergeCell ref="C64:M64"/>
    <mergeCell ref="C66:C101"/>
    <mergeCell ref="D66:D101"/>
    <mergeCell ref="I66:I101"/>
    <mergeCell ref="K66:K101"/>
    <mergeCell ref="M66:M101"/>
    <mergeCell ref="C52:F52"/>
    <mergeCell ref="G52:K52"/>
    <mergeCell ref="C53:F53"/>
    <mergeCell ref="G53:K53"/>
    <mergeCell ref="C58:R58"/>
    <mergeCell ref="F59:G59"/>
    <mergeCell ref="C49:F49"/>
    <mergeCell ref="G49:K49"/>
    <mergeCell ref="C50:F50"/>
    <mergeCell ref="G50:K50"/>
    <mergeCell ref="C51:F51"/>
    <mergeCell ref="G51:K51"/>
    <mergeCell ref="C45:F45"/>
    <mergeCell ref="G45:K45"/>
    <mergeCell ref="C46:F46"/>
    <mergeCell ref="G46:K46"/>
    <mergeCell ref="C47:K47"/>
    <mergeCell ref="C48:F48"/>
    <mergeCell ref="G48:K48"/>
    <mergeCell ref="C42:F42"/>
    <mergeCell ref="G42:K42"/>
    <mergeCell ref="N42:O42"/>
    <mergeCell ref="C43:F43"/>
    <mergeCell ref="G43:K43"/>
    <mergeCell ref="C44:F44"/>
    <mergeCell ref="G44:K44"/>
    <mergeCell ref="C5:J5"/>
    <mergeCell ref="C9:K9"/>
    <mergeCell ref="C10:K10"/>
    <mergeCell ref="C40:F40"/>
    <mergeCell ref="G40:K40"/>
    <mergeCell ref="C41:K41"/>
  </mergeCells>
  <hyperlinks>
    <hyperlink ref="G20" r:id="rId1" xr:uid="{95DD9797-D926-4109-A1BB-5CF042A64887}"/>
    <hyperlink ref="G19" r:id="rId2" xr:uid="{DF6EF69F-FFE1-48A5-A32C-678A94F3891D}"/>
  </hyperlinks>
  <pageMargins left="0.25" right="0.25" top="0.75" bottom="0.75" header="0.3" footer="0.3"/>
  <pageSetup scale="7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4.4"/>
  <cols>
    <col min="2" max="2" width="25.33203125" customWidth="1"/>
    <col min="3" max="3" width="34.33203125" customWidth="1"/>
    <col min="4" max="4" width="12.44140625" style="1" hidden="1" customWidth="1"/>
    <col min="5" max="5" width="16.6640625" style="2" hidden="1" customWidth="1"/>
    <col min="6" max="6" width="14.33203125" style="1" hidden="1" customWidth="1"/>
    <col min="7" max="8" width="0" style="2" hidden="1" customWidth="1"/>
    <col min="9" max="9" width="11.5546875" style="1"/>
  </cols>
  <sheetData>
    <row r="2" spans="2:9" ht="18">
      <c r="B2" s="424" t="s">
        <v>250</v>
      </c>
      <c r="C2" s="424"/>
      <c r="D2" s="424"/>
      <c r="E2" s="424"/>
      <c r="F2" s="424"/>
      <c r="G2" s="424"/>
      <c r="H2" s="424"/>
      <c r="I2" s="424"/>
    </row>
    <row r="3" spans="2:9" ht="43.95" customHeight="1">
      <c r="B3" s="3" t="s">
        <v>331</v>
      </c>
      <c r="C3" s="3" t="s">
        <v>283</v>
      </c>
      <c r="D3" s="3" t="s">
        <v>284</v>
      </c>
      <c r="E3" s="4" t="s">
        <v>285</v>
      </c>
      <c r="F3" s="3" t="s">
        <v>320</v>
      </c>
      <c r="G3" s="4" t="s">
        <v>322</v>
      </c>
      <c r="H3" s="4" t="s">
        <v>286</v>
      </c>
      <c r="I3" s="3" t="s">
        <v>319</v>
      </c>
    </row>
    <row r="4" spans="2:9">
      <c r="B4" s="423" t="s">
        <v>323</v>
      </c>
      <c r="C4" s="5" t="s">
        <v>251</v>
      </c>
      <c r="D4" s="6" t="s">
        <v>287</v>
      </c>
      <c r="E4" s="7">
        <v>21600</v>
      </c>
      <c r="F4" s="6" t="s">
        <v>321</v>
      </c>
      <c r="G4" s="7">
        <v>90784</v>
      </c>
      <c r="H4" s="7">
        <v>100000</v>
      </c>
      <c r="I4" s="8">
        <v>5.3999999999999999E-2</v>
      </c>
    </row>
    <row r="5" spans="2:9">
      <c r="B5" s="423"/>
      <c r="C5" s="5" t="s">
        <v>252</v>
      </c>
      <c r="D5" s="6" t="s">
        <v>288</v>
      </c>
      <c r="E5" s="7">
        <v>1910</v>
      </c>
      <c r="F5" s="6" t="s">
        <v>321</v>
      </c>
      <c r="G5" s="7">
        <v>9254</v>
      </c>
      <c r="H5" s="7">
        <v>100000</v>
      </c>
      <c r="I5" s="8">
        <v>4.7999999999999996E-3</v>
      </c>
    </row>
    <row r="6" spans="2:9">
      <c r="B6" s="423"/>
      <c r="C6" s="5" t="s">
        <v>253</v>
      </c>
      <c r="D6" s="6" t="s">
        <v>289</v>
      </c>
      <c r="E6" s="7">
        <v>1716</v>
      </c>
      <c r="F6" s="6" t="s">
        <v>321</v>
      </c>
      <c r="G6" s="7">
        <v>4084</v>
      </c>
      <c r="H6" s="7">
        <v>100000</v>
      </c>
      <c r="I6" s="8">
        <v>4.3E-3</v>
      </c>
    </row>
    <row r="7" spans="2:9">
      <c r="B7" s="423"/>
      <c r="C7" s="5" t="s">
        <v>254</v>
      </c>
      <c r="D7" s="6" t="s">
        <v>290</v>
      </c>
      <c r="E7" s="7">
        <v>2384</v>
      </c>
      <c r="F7" s="6" t="s">
        <v>321</v>
      </c>
      <c r="G7" s="7">
        <v>4068</v>
      </c>
      <c r="H7" s="7">
        <v>100000</v>
      </c>
      <c r="I7" s="8">
        <v>6.0000000000000001E-3</v>
      </c>
    </row>
    <row r="8" spans="2:9">
      <c r="B8" s="423"/>
      <c r="C8" s="5" t="s">
        <v>255</v>
      </c>
      <c r="D8" s="6" t="s">
        <v>291</v>
      </c>
      <c r="E8" s="7">
        <v>24323</v>
      </c>
      <c r="F8" s="6" t="s">
        <v>321</v>
      </c>
      <c r="G8" s="7">
        <v>102227</v>
      </c>
      <c r="H8" s="7">
        <v>100000</v>
      </c>
      <c r="I8" s="8">
        <v>6.08E-2</v>
      </c>
    </row>
    <row r="9" spans="2:9">
      <c r="B9" s="423"/>
      <c r="C9" s="5" t="s">
        <v>256</v>
      </c>
      <c r="D9" s="6" t="s">
        <v>292</v>
      </c>
      <c r="E9" s="7">
        <v>421</v>
      </c>
      <c r="F9" s="6" t="s">
        <v>321</v>
      </c>
      <c r="G9" s="7">
        <v>1769</v>
      </c>
      <c r="H9" s="7">
        <v>100000</v>
      </c>
      <c r="I9" s="8">
        <v>1.1000000000000001E-3</v>
      </c>
    </row>
    <row r="10" spans="2:9">
      <c r="B10" s="423"/>
      <c r="C10" s="5" t="s">
        <v>257</v>
      </c>
      <c r="D10" s="6" t="s">
        <v>293</v>
      </c>
      <c r="E10" s="7">
        <v>9509</v>
      </c>
      <c r="F10" s="6" t="s">
        <v>321</v>
      </c>
      <c r="G10" s="7">
        <v>41753</v>
      </c>
      <c r="H10" s="7">
        <v>100000</v>
      </c>
      <c r="I10" s="8">
        <v>2.3800000000000002E-2</v>
      </c>
    </row>
    <row r="11" spans="2:9">
      <c r="B11" s="423"/>
      <c r="C11" s="5" t="s">
        <v>258</v>
      </c>
      <c r="D11" s="6" t="s">
        <v>294</v>
      </c>
      <c r="E11" s="7">
        <v>7126</v>
      </c>
      <c r="F11" s="6" t="s">
        <v>321</v>
      </c>
      <c r="G11" s="7">
        <v>30298</v>
      </c>
      <c r="H11" s="7">
        <v>100000</v>
      </c>
      <c r="I11" s="8">
        <v>1.78E-2</v>
      </c>
    </row>
    <row r="12" spans="2:9">
      <c r="B12" s="423"/>
      <c r="C12" s="5" t="s">
        <v>259</v>
      </c>
      <c r="D12" s="6" t="s">
        <v>295</v>
      </c>
      <c r="E12" s="7">
        <v>3530</v>
      </c>
      <c r="F12" s="6" t="s">
        <v>321</v>
      </c>
      <c r="G12" s="7">
        <v>10950</v>
      </c>
      <c r="H12" s="7">
        <v>100000</v>
      </c>
      <c r="I12" s="8">
        <v>8.8000000000000005E-3</v>
      </c>
    </row>
    <row r="13" spans="2:9">
      <c r="B13" s="423"/>
      <c r="C13" s="5" t="s">
        <v>260</v>
      </c>
      <c r="D13" s="6" t="s">
        <v>296</v>
      </c>
      <c r="E13" s="7">
        <v>450</v>
      </c>
      <c r="F13" s="6" t="s">
        <v>321</v>
      </c>
      <c r="G13" s="7">
        <v>450</v>
      </c>
      <c r="H13" s="7">
        <v>100000</v>
      </c>
      <c r="I13" s="8">
        <v>1.1000000000000001E-3</v>
      </c>
    </row>
    <row r="14" spans="2:9">
      <c r="B14" s="423"/>
      <c r="C14" s="5" t="s">
        <v>261</v>
      </c>
      <c r="D14" s="6" t="s">
        <v>297</v>
      </c>
      <c r="E14" s="7">
        <v>15833</v>
      </c>
      <c r="F14" s="6" t="s">
        <v>321</v>
      </c>
      <c r="G14" s="7">
        <v>66549</v>
      </c>
      <c r="H14" s="7">
        <v>100000</v>
      </c>
      <c r="I14" s="8">
        <v>3.9600000000000003E-2</v>
      </c>
    </row>
    <row r="15" spans="2:9">
      <c r="B15" s="423"/>
      <c r="C15" s="5" t="s">
        <v>262</v>
      </c>
      <c r="D15" s="6" t="s">
        <v>298</v>
      </c>
      <c r="E15" s="7">
        <v>3130</v>
      </c>
      <c r="F15" s="6" t="s">
        <v>321</v>
      </c>
      <c r="G15" s="7">
        <v>9014</v>
      </c>
      <c r="H15" s="7">
        <v>100000</v>
      </c>
      <c r="I15" s="8">
        <v>7.7999999999999996E-3</v>
      </c>
    </row>
    <row r="16" spans="2:9">
      <c r="B16" s="423"/>
      <c r="C16" s="5" t="s">
        <v>263</v>
      </c>
      <c r="D16" s="6" t="s">
        <v>299</v>
      </c>
      <c r="E16" s="7">
        <v>3049</v>
      </c>
      <c r="F16" s="6" t="s">
        <v>321</v>
      </c>
      <c r="G16" s="7">
        <v>8089</v>
      </c>
      <c r="H16" s="7">
        <v>100000</v>
      </c>
      <c r="I16" s="8">
        <v>7.6E-3</v>
      </c>
    </row>
    <row r="17" spans="2:9">
      <c r="B17" s="423"/>
      <c r="C17" s="5" t="s">
        <v>264</v>
      </c>
      <c r="D17" s="6" t="s">
        <v>300</v>
      </c>
      <c r="E17" s="7">
        <v>7300</v>
      </c>
      <c r="F17" s="6" t="s">
        <v>321</v>
      </c>
      <c r="G17" s="7">
        <v>30680</v>
      </c>
      <c r="H17" s="7">
        <v>100000</v>
      </c>
      <c r="I17" s="8">
        <v>1.83E-2</v>
      </c>
    </row>
    <row r="18" spans="2:9">
      <c r="B18" s="423"/>
      <c r="C18" s="5" t="s">
        <v>265</v>
      </c>
      <c r="D18" s="6" t="s">
        <v>301</v>
      </c>
      <c r="E18" s="7">
        <v>1133</v>
      </c>
      <c r="F18" s="6" t="s">
        <v>321</v>
      </c>
      <c r="G18" s="7">
        <v>4973</v>
      </c>
      <c r="H18" s="7">
        <v>100000</v>
      </c>
      <c r="I18" s="8">
        <v>2.8E-3</v>
      </c>
    </row>
    <row r="19" spans="2:9">
      <c r="B19" s="423"/>
      <c r="C19" s="5" t="s">
        <v>266</v>
      </c>
      <c r="D19" s="6" t="s">
        <v>302</v>
      </c>
      <c r="E19" s="7">
        <v>29012</v>
      </c>
      <c r="F19" s="6" t="s">
        <v>321</v>
      </c>
      <c r="G19" s="7">
        <v>121940</v>
      </c>
      <c r="H19" s="7">
        <v>100000</v>
      </c>
      <c r="I19" s="8">
        <v>7.2499999999999995E-2</v>
      </c>
    </row>
    <row r="20" spans="2:9">
      <c r="B20" s="423"/>
      <c r="C20" s="5" t="s">
        <v>267</v>
      </c>
      <c r="D20" s="6" t="s">
        <v>303</v>
      </c>
      <c r="E20" s="7">
        <v>28188</v>
      </c>
      <c r="F20" s="6" t="s">
        <v>321</v>
      </c>
      <c r="G20" s="7">
        <v>123776</v>
      </c>
      <c r="H20" s="7">
        <v>100000</v>
      </c>
      <c r="I20" s="8">
        <v>7.0499999999999993E-2</v>
      </c>
    </row>
    <row r="21" spans="2:9">
      <c r="B21" s="423"/>
      <c r="C21" s="5" t="s">
        <v>268</v>
      </c>
      <c r="D21" s="6" t="s">
        <v>304</v>
      </c>
      <c r="E21" s="7">
        <v>2946</v>
      </c>
      <c r="F21" s="6" t="s">
        <v>321</v>
      </c>
      <c r="G21" s="7">
        <v>7398</v>
      </c>
      <c r="H21" s="7">
        <v>100000</v>
      </c>
      <c r="I21" s="8">
        <v>7.4000000000000003E-3</v>
      </c>
    </row>
    <row r="22" spans="2:9">
      <c r="B22" s="423"/>
      <c r="C22" s="5" t="s">
        <v>269</v>
      </c>
      <c r="D22" s="6" t="s">
        <v>305</v>
      </c>
      <c r="E22" s="7">
        <v>205012</v>
      </c>
      <c r="F22" s="6" t="s">
        <v>321</v>
      </c>
      <c r="G22" s="7">
        <v>876872</v>
      </c>
      <c r="H22" s="7">
        <v>100000</v>
      </c>
      <c r="I22" s="8">
        <v>0.51249999999999996</v>
      </c>
    </row>
    <row r="23" spans="2:9">
      <c r="B23" s="423"/>
      <c r="C23" s="5" t="s">
        <v>270</v>
      </c>
      <c r="D23" s="6" t="s">
        <v>306</v>
      </c>
      <c r="E23" s="7">
        <v>8122</v>
      </c>
      <c r="F23" s="6" t="s">
        <v>321</v>
      </c>
      <c r="G23" s="7">
        <v>31086</v>
      </c>
      <c r="H23" s="7">
        <v>100000</v>
      </c>
      <c r="I23" s="8">
        <v>2.0299999999999999E-2</v>
      </c>
    </row>
    <row r="24" spans="2:9">
      <c r="B24" s="423"/>
      <c r="C24" s="5" t="s">
        <v>271</v>
      </c>
      <c r="D24" s="6" t="s">
        <v>307</v>
      </c>
      <c r="E24" s="7">
        <v>5382</v>
      </c>
      <c r="F24" s="6" t="s">
        <v>321</v>
      </c>
      <c r="G24" s="7">
        <v>23634</v>
      </c>
      <c r="H24" s="7">
        <v>100000</v>
      </c>
      <c r="I24" s="8">
        <v>1.35E-2</v>
      </c>
    </row>
    <row r="25" spans="2:9">
      <c r="B25" s="423"/>
      <c r="C25" s="5" t="s">
        <v>272</v>
      </c>
      <c r="D25" s="6" t="s">
        <v>308</v>
      </c>
      <c r="E25" s="7">
        <v>2500</v>
      </c>
      <c r="F25" s="6" t="s">
        <v>321</v>
      </c>
      <c r="G25" s="7">
        <v>2500</v>
      </c>
      <c r="H25" s="7">
        <v>100000</v>
      </c>
      <c r="I25" s="8">
        <v>6.3E-3</v>
      </c>
    </row>
    <row r="26" spans="2:9">
      <c r="B26" s="423"/>
      <c r="C26" s="5" t="s">
        <v>273</v>
      </c>
      <c r="D26" s="6" t="s">
        <v>309</v>
      </c>
      <c r="E26" s="7">
        <v>2600</v>
      </c>
      <c r="F26" s="6" t="s">
        <v>321</v>
      </c>
      <c r="G26" s="7">
        <v>2600</v>
      </c>
      <c r="H26" s="7">
        <v>100000</v>
      </c>
      <c r="I26" s="8">
        <v>6.4999999999999997E-3</v>
      </c>
    </row>
    <row r="27" spans="2:9">
      <c r="B27" s="423"/>
      <c r="C27" s="5" t="s">
        <v>274</v>
      </c>
      <c r="D27" s="6" t="s">
        <v>310</v>
      </c>
      <c r="E27" s="7">
        <v>3572</v>
      </c>
      <c r="F27" s="6" t="s">
        <v>321</v>
      </c>
      <c r="G27" s="7">
        <v>6536</v>
      </c>
      <c r="H27" s="7">
        <v>100000</v>
      </c>
      <c r="I27" s="8">
        <v>8.8999999999999999E-3</v>
      </c>
    </row>
    <row r="28" spans="2:9">
      <c r="B28" s="423"/>
      <c r="C28" s="5" t="s">
        <v>275</v>
      </c>
      <c r="D28" s="6" t="s">
        <v>311</v>
      </c>
      <c r="E28" s="7">
        <v>2850</v>
      </c>
      <c r="F28" s="6" t="s">
        <v>321</v>
      </c>
      <c r="G28" s="7">
        <v>3850</v>
      </c>
      <c r="H28" s="7">
        <v>100000</v>
      </c>
      <c r="I28" s="8">
        <v>7.1000000000000004E-3</v>
      </c>
    </row>
    <row r="29" spans="2:9">
      <c r="B29" s="423"/>
      <c r="C29" s="5" t="s">
        <v>276</v>
      </c>
      <c r="D29" s="6" t="s">
        <v>312</v>
      </c>
      <c r="E29" s="7">
        <v>4197</v>
      </c>
      <c r="F29" s="6" t="s">
        <v>321</v>
      </c>
      <c r="G29" s="7">
        <v>20985</v>
      </c>
      <c r="H29" s="7">
        <v>100000</v>
      </c>
      <c r="I29" s="8">
        <v>1.0500000000000001E-2</v>
      </c>
    </row>
    <row r="30" spans="2:9">
      <c r="B30" s="423"/>
      <c r="C30" s="5" t="s">
        <v>277</v>
      </c>
      <c r="D30" s="6" t="s">
        <v>313</v>
      </c>
      <c r="E30" s="7">
        <v>300</v>
      </c>
      <c r="F30" s="6" t="s">
        <v>321</v>
      </c>
      <c r="G30" s="7">
        <v>1500</v>
      </c>
      <c r="H30" s="7">
        <v>100000</v>
      </c>
      <c r="I30" s="8">
        <v>6.9999999999999999E-4</v>
      </c>
    </row>
    <row r="31" spans="2:9">
      <c r="B31" s="423"/>
      <c r="C31" s="5" t="s">
        <v>278</v>
      </c>
      <c r="D31" s="6" t="s">
        <v>314</v>
      </c>
      <c r="E31" s="7">
        <v>1250</v>
      </c>
      <c r="F31" s="6" t="s">
        <v>321</v>
      </c>
      <c r="G31" s="7">
        <v>1726</v>
      </c>
      <c r="H31" s="7">
        <v>100000</v>
      </c>
      <c r="I31" s="8">
        <v>3.0999999999999999E-3</v>
      </c>
    </row>
    <row r="32" spans="2:9">
      <c r="B32" s="423"/>
      <c r="C32" s="5" t="s">
        <v>279</v>
      </c>
      <c r="D32" s="6" t="s">
        <v>315</v>
      </c>
      <c r="E32" s="7">
        <v>300</v>
      </c>
      <c r="F32" s="6" t="s">
        <v>321</v>
      </c>
      <c r="G32" s="7">
        <v>300</v>
      </c>
      <c r="H32" s="7">
        <v>100000</v>
      </c>
      <c r="I32" s="8">
        <v>6.9999999999999999E-4</v>
      </c>
    </row>
    <row r="33" spans="2:9">
      <c r="B33" s="423"/>
      <c r="C33" s="5" t="s">
        <v>280</v>
      </c>
      <c r="D33" s="6" t="s">
        <v>316</v>
      </c>
      <c r="E33" s="7">
        <v>300</v>
      </c>
      <c r="F33" s="6" t="s">
        <v>321</v>
      </c>
      <c r="G33" s="7">
        <v>300</v>
      </c>
      <c r="H33" s="7">
        <v>100000</v>
      </c>
      <c r="I33" s="8">
        <v>6.9999999999999999E-4</v>
      </c>
    </row>
    <row r="34" spans="2:9">
      <c r="B34" s="423"/>
      <c r="C34" s="5" t="s">
        <v>281</v>
      </c>
      <c r="D34" s="6" t="s">
        <v>317</v>
      </c>
      <c r="E34" s="7">
        <v>50</v>
      </c>
      <c r="F34" s="6" t="s">
        <v>321</v>
      </c>
      <c r="G34" s="7">
        <v>50</v>
      </c>
      <c r="H34" s="7">
        <v>100000</v>
      </c>
      <c r="I34" s="8">
        <v>1E-4</v>
      </c>
    </row>
    <row r="35" spans="2:9">
      <c r="B35" s="423"/>
      <c r="C35" s="5" t="s">
        <v>282</v>
      </c>
      <c r="D35" s="6" t="s">
        <v>318</v>
      </c>
      <c r="E35" s="7">
        <v>5</v>
      </c>
      <c r="F35" s="6" t="s">
        <v>321</v>
      </c>
      <c r="G35" s="7">
        <v>5</v>
      </c>
      <c r="H35" s="7">
        <v>100000</v>
      </c>
      <c r="I35" s="8">
        <v>1E-4</v>
      </c>
    </row>
    <row r="36" spans="2:9">
      <c r="D36"/>
      <c r="E36"/>
      <c r="F36"/>
      <c r="G36"/>
      <c r="H36"/>
      <c r="I36"/>
    </row>
    <row r="37" spans="2:9" ht="36">
      <c r="B37" s="3" t="s">
        <v>331</v>
      </c>
      <c r="C37" s="3" t="s">
        <v>283</v>
      </c>
      <c r="D37" s="3" t="s">
        <v>284</v>
      </c>
      <c r="E37" s="4" t="s">
        <v>285</v>
      </c>
      <c r="F37" s="3" t="s">
        <v>320</v>
      </c>
      <c r="G37" s="4" t="s">
        <v>322</v>
      </c>
      <c r="H37" s="4" t="s">
        <v>286</v>
      </c>
      <c r="I37" s="3" t="s">
        <v>319</v>
      </c>
    </row>
    <row r="38" spans="2:9">
      <c r="B38" s="423" t="s">
        <v>269</v>
      </c>
      <c r="C38" s="5" t="s">
        <v>324</v>
      </c>
      <c r="D38" s="6" t="s">
        <v>328</v>
      </c>
      <c r="E38" s="7">
        <v>21471</v>
      </c>
      <c r="F38" s="6" t="s">
        <v>321</v>
      </c>
      <c r="G38" s="7">
        <v>21471</v>
      </c>
      <c r="H38" s="7">
        <v>500000</v>
      </c>
      <c r="I38" s="8">
        <v>0.7157</v>
      </c>
    </row>
    <row r="39" spans="2:9">
      <c r="B39" s="423"/>
      <c r="C39" s="5" t="s">
        <v>325</v>
      </c>
      <c r="D39" s="6">
        <v>1753023</v>
      </c>
      <c r="E39" s="7">
        <v>7359</v>
      </c>
      <c r="F39" s="6" t="s">
        <v>321</v>
      </c>
      <c r="G39" s="7">
        <v>7359</v>
      </c>
      <c r="H39" s="7">
        <v>500000</v>
      </c>
      <c r="I39" s="8">
        <v>0.24529999999999999</v>
      </c>
    </row>
    <row r="40" spans="2:9">
      <c r="B40" s="423"/>
      <c r="C40" s="5" t="s">
        <v>326</v>
      </c>
      <c r="D40" s="6" t="s">
        <v>329</v>
      </c>
      <c r="E40" s="7">
        <v>585</v>
      </c>
      <c r="F40" s="6" t="s">
        <v>321</v>
      </c>
      <c r="G40" s="7">
        <v>585</v>
      </c>
      <c r="H40" s="7">
        <v>500000</v>
      </c>
      <c r="I40" s="8">
        <v>1.95E-2</v>
      </c>
    </row>
    <row r="41" spans="2:9">
      <c r="B41" s="423"/>
      <c r="C41" s="5" t="s">
        <v>327</v>
      </c>
      <c r="D41" s="6" t="s">
        <v>330</v>
      </c>
      <c r="E41" s="7">
        <v>585</v>
      </c>
      <c r="F41" s="6" t="s">
        <v>321</v>
      </c>
      <c r="G41" s="7">
        <v>585</v>
      </c>
      <c r="H41" s="7">
        <v>500000</v>
      </c>
      <c r="I41" s="8">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9"/>
  <sheetViews>
    <sheetView showGridLines="0" topLeftCell="A37" zoomScale="85" zoomScaleNormal="85" workbookViewId="0">
      <selection activeCell="I52" sqref="H52:I52"/>
    </sheetView>
  </sheetViews>
  <sheetFormatPr baseColWidth="10" defaultColWidth="11.5546875" defaultRowHeight="12.6"/>
  <cols>
    <col min="1" max="1" width="7.5546875" style="9" customWidth="1"/>
    <col min="2" max="2" width="43.88671875" style="9" customWidth="1"/>
    <col min="3" max="3" width="6.5546875" style="230" customWidth="1"/>
    <col min="4" max="5" width="18" style="9" customWidth="1"/>
    <col min="6" max="6" width="39.44140625" style="9" customWidth="1"/>
    <col min="7" max="7" width="6.6640625" style="230" customWidth="1"/>
    <col min="8" max="9" width="18" style="9" customWidth="1"/>
    <col min="10" max="10" width="2.44140625" style="9" customWidth="1"/>
    <col min="11" max="11" width="17.44140625" style="10" customWidth="1"/>
    <col min="12" max="12" width="17.88671875" style="9" bestFit="1" customWidth="1"/>
    <col min="13" max="13" width="14.5546875" style="9" bestFit="1" customWidth="1"/>
    <col min="14" max="16384" width="11.5546875" style="9"/>
  </cols>
  <sheetData>
    <row r="1" spans="2:13" ht="12" customHeight="1"/>
    <row r="2" spans="2:13" ht="15" customHeight="1">
      <c r="B2" s="427"/>
      <c r="C2" s="427"/>
      <c r="D2" s="427"/>
      <c r="E2" s="427"/>
      <c r="F2" s="427"/>
      <c r="G2" s="427"/>
      <c r="H2" s="427"/>
      <c r="I2" s="427"/>
    </row>
    <row r="3" spans="2:13" ht="15" customHeight="1">
      <c r="B3" s="314"/>
      <c r="C3" s="314"/>
      <c r="D3" s="314"/>
      <c r="E3" s="314"/>
      <c r="F3" s="314"/>
      <c r="G3" s="314"/>
      <c r="H3" s="314"/>
      <c r="I3" s="314"/>
    </row>
    <row r="4" spans="2:13" ht="15" customHeight="1">
      <c r="B4" s="314"/>
      <c r="C4" s="314"/>
      <c r="D4" s="314"/>
      <c r="E4" s="314"/>
      <c r="F4" s="314"/>
      <c r="G4" s="314"/>
      <c r="H4" s="314"/>
      <c r="I4" s="314"/>
    </row>
    <row r="5" spans="2:13" ht="15" customHeight="1">
      <c r="B5" s="395" t="s">
        <v>249</v>
      </c>
      <c r="C5" s="395"/>
      <c r="D5" s="395"/>
      <c r="E5" s="395"/>
      <c r="F5" s="395"/>
      <c r="G5" s="395"/>
      <c r="H5" s="395"/>
      <c r="I5" s="395"/>
    </row>
    <row r="6" spans="2:13" ht="12.6" customHeight="1">
      <c r="B6" s="13" t="s">
        <v>616</v>
      </c>
      <c r="C6" s="12"/>
      <c r="D6" s="12"/>
      <c r="E6" s="12"/>
      <c r="F6" s="12"/>
      <c r="G6" s="12"/>
      <c r="H6" s="12"/>
      <c r="I6" s="12"/>
    </row>
    <row r="7" spans="2:13" ht="12.6" customHeight="1">
      <c r="B7" s="13" t="s">
        <v>617</v>
      </c>
      <c r="C7" s="12"/>
      <c r="D7" s="12"/>
      <c r="E7" s="12"/>
      <c r="F7" s="12"/>
      <c r="G7" s="12"/>
      <c r="H7" s="12"/>
      <c r="I7" s="12"/>
    </row>
    <row r="8" spans="2:13" ht="15.6">
      <c r="B8" s="426"/>
      <c r="C8" s="426"/>
      <c r="D8" s="426"/>
      <c r="E8" s="426"/>
      <c r="F8" s="426"/>
      <c r="G8" s="426"/>
      <c r="H8" s="426"/>
      <c r="I8" s="426"/>
    </row>
    <row r="9" spans="2:13" ht="53.25" customHeight="1">
      <c r="B9" s="425" t="s">
        <v>920</v>
      </c>
      <c r="C9" s="425"/>
      <c r="D9" s="425"/>
      <c r="E9" s="425"/>
      <c r="F9" s="425"/>
      <c r="G9" s="425"/>
      <c r="H9" s="425"/>
      <c r="I9" s="425"/>
      <c r="J9" s="306"/>
      <c r="K9" s="385"/>
      <c r="L9" s="306"/>
    </row>
    <row r="10" spans="2:13" ht="6.75" customHeight="1"/>
    <row r="11" spans="2:13" ht="32.25" customHeight="1">
      <c r="B11" s="50" t="s">
        <v>0</v>
      </c>
      <c r="C11" s="50" t="s">
        <v>346</v>
      </c>
      <c r="D11" s="325">
        <v>44926</v>
      </c>
      <c r="E11" s="325">
        <v>44561</v>
      </c>
      <c r="F11" s="50" t="s">
        <v>6</v>
      </c>
      <c r="G11" s="50" t="s">
        <v>346</v>
      </c>
      <c r="H11" s="325">
        <v>44926</v>
      </c>
      <c r="I11" s="325">
        <v>44561</v>
      </c>
    </row>
    <row r="12" spans="2:13" ht="15" customHeight="1">
      <c r="B12" s="328" t="s">
        <v>1</v>
      </c>
      <c r="C12" s="329"/>
      <c r="D12" s="330"/>
      <c r="E12" s="330"/>
      <c r="F12" s="328" t="s">
        <v>148</v>
      </c>
      <c r="G12" s="331"/>
      <c r="H12" s="330"/>
      <c r="I12" s="330"/>
    </row>
    <row r="13" spans="2:13" ht="15" customHeight="1">
      <c r="B13" s="328" t="s">
        <v>81</v>
      </c>
      <c r="C13" s="329"/>
      <c r="D13" s="327">
        <f>SUM(D14:D16)</f>
        <v>4003338482</v>
      </c>
      <c r="E13" s="327">
        <f>SUM(E14:E16)</f>
        <v>499694338</v>
      </c>
      <c r="F13" s="328" t="s">
        <v>234</v>
      </c>
      <c r="G13" s="329"/>
      <c r="H13" s="327">
        <f>SUM(H14:H16)</f>
        <v>20719875089</v>
      </c>
      <c r="I13" s="327">
        <f>SUM(I14:I16)</f>
        <v>25388188705</v>
      </c>
    </row>
    <row r="14" spans="2:13" ht="15" customHeight="1">
      <c r="B14" s="332" t="s">
        <v>493</v>
      </c>
      <c r="C14" s="329" t="s">
        <v>539</v>
      </c>
      <c r="D14" s="326">
        <f>+Notas!F146+Notas!F153</f>
        <v>5000000</v>
      </c>
      <c r="E14" s="326">
        <f>+Notas!G146+Notas!G153</f>
        <v>2000000</v>
      </c>
      <c r="F14" s="333" t="s">
        <v>376</v>
      </c>
      <c r="G14" s="329" t="s">
        <v>587</v>
      </c>
      <c r="H14" s="326">
        <v>0</v>
      </c>
      <c r="I14" s="326">
        <v>0</v>
      </c>
    </row>
    <row r="15" spans="2:13" ht="15" customHeight="1">
      <c r="B15" s="341" t="s">
        <v>667</v>
      </c>
      <c r="C15" s="329" t="s">
        <v>539</v>
      </c>
      <c r="D15" s="335">
        <v>0</v>
      </c>
      <c r="E15" s="335">
        <v>0</v>
      </c>
      <c r="F15" s="332" t="s">
        <v>377</v>
      </c>
      <c r="G15" s="329" t="s">
        <v>550</v>
      </c>
      <c r="H15" s="326">
        <v>0</v>
      </c>
      <c r="I15" s="326">
        <v>0</v>
      </c>
      <c r="L15" s="380"/>
      <c r="M15" s="228"/>
    </row>
    <row r="16" spans="2:13" ht="15" customHeight="1">
      <c r="B16" s="341" t="s">
        <v>494</v>
      </c>
      <c r="C16" s="334" t="s">
        <v>540</v>
      </c>
      <c r="D16" s="335">
        <f>+Notas!F205+Notas!F216</f>
        <v>3998338482</v>
      </c>
      <c r="E16" s="335">
        <f>+Notas!G205+Notas!G216</f>
        <v>497694338</v>
      </c>
      <c r="F16" s="66" t="s">
        <v>237</v>
      </c>
      <c r="G16" s="329"/>
      <c r="H16" s="326">
        <v>20719875089</v>
      </c>
      <c r="I16" s="382">
        <v>25388188705</v>
      </c>
      <c r="L16" s="380"/>
      <c r="M16" s="228"/>
    </row>
    <row r="17" spans="2:13" ht="15" customHeight="1">
      <c r="B17" s="303"/>
      <c r="C17" s="302"/>
      <c r="D17" s="303"/>
      <c r="E17" s="303"/>
      <c r="F17" s="336"/>
      <c r="G17" s="337"/>
      <c r="H17" s="336"/>
      <c r="I17" s="336"/>
      <c r="L17" s="380"/>
      <c r="M17" s="228"/>
    </row>
    <row r="18" spans="2:13" ht="15" customHeight="1">
      <c r="B18" s="328" t="s">
        <v>352</v>
      </c>
      <c r="C18" s="329" t="s">
        <v>541</v>
      </c>
      <c r="D18" s="327">
        <f>SUM(D19:D22)</f>
        <v>88695080485.915283</v>
      </c>
      <c r="E18" s="327">
        <f>SUM(E19:E22)</f>
        <v>194746617026</v>
      </c>
      <c r="F18" s="330"/>
      <c r="G18" s="329"/>
      <c r="H18" s="330"/>
      <c r="I18" s="330"/>
      <c r="L18" s="380"/>
      <c r="M18" s="228"/>
    </row>
    <row r="19" spans="2:13" ht="15" customHeight="1">
      <c r="B19" s="333" t="s">
        <v>689</v>
      </c>
      <c r="C19" s="338"/>
      <c r="D19" s="326">
        <f>+Notas!G242</f>
        <v>46171056085</v>
      </c>
      <c r="E19" s="384">
        <v>48535261693</v>
      </c>
      <c r="F19" s="328" t="s">
        <v>370</v>
      </c>
      <c r="G19" s="329" t="s">
        <v>547</v>
      </c>
      <c r="H19" s="327">
        <f>SUM(H20:H21)</f>
        <v>20367141263</v>
      </c>
      <c r="I19" s="327">
        <f>SUM(I20:I21)</f>
        <v>109160462231</v>
      </c>
      <c r="L19" s="380"/>
    </row>
    <row r="20" spans="2:13" ht="15" customHeight="1">
      <c r="B20" s="333" t="s">
        <v>690</v>
      </c>
      <c r="C20" s="338"/>
      <c r="D20" s="326">
        <f>+Notas!G236+Notas!E325</f>
        <v>20860908688.319275</v>
      </c>
      <c r="E20" s="384">
        <v>118183050142</v>
      </c>
      <c r="F20" s="333" t="s">
        <v>378</v>
      </c>
      <c r="G20" s="338"/>
      <c r="H20" s="326">
        <f>+Notas!D475</f>
        <v>20307287670</v>
      </c>
      <c r="I20" s="326">
        <f>+Notas!D476</f>
        <v>96386712333</v>
      </c>
      <c r="L20" s="380"/>
    </row>
    <row r="21" spans="2:13" ht="15" customHeight="1">
      <c r="B21" s="330" t="s">
        <v>691</v>
      </c>
      <c r="C21" s="338"/>
      <c r="D21" s="326">
        <f>+Notas!G252</f>
        <v>21663115712.596001</v>
      </c>
      <c r="E21" s="384">
        <v>28041268683</v>
      </c>
      <c r="F21" s="66" t="s">
        <v>379</v>
      </c>
      <c r="G21" s="338"/>
      <c r="H21" s="326">
        <f>+Notas!D468+11353</f>
        <v>59853593</v>
      </c>
      <c r="I21" s="326">
        <f>+Notas!D469</f>
        <v>12773749898</v>
      </c>
      <c r="L21" s="380"/>
    </row>
    <row r="22" spans="2:13" ht="15" customHeight="1">
      <c r="B22" s="333" t="s">
        <v>672</v>
      </c>
      <c r="C22" s="338" t="s">
        <v>558</v>
      </c>
      <c r="D22" s="326">
        <v>0</v>
      </c>
      <c r="E22" s="335">
        <f>-Notas!D632</f>
        <v>-12963492</v>
      </c>
      <c r="F22" s="66"/>
      <c r="G22" s="329"/>
      <c r="H22" s="326"/>
      <c r="I22" s="326"/>
      <c r="L22" s="380"/>
    </row>
    <row r="23" spans="2:13" ht="15" customHeight="1">
      <c r="B23" s="332"/>
      <c r="C23" s="329"/>
      <c r="D23" s="326"/>
      <c r="E23" s="326"/>
      <c r="F23" s="71" t="s">
        <v>236</v>
      </c>
      <c r="G23" s="329"/>
      <c r="H23" s="327">
        <f>SUM(H24:H26)</f>
        <v>517710356</v>
      </c>
      <c r="I23" s="327">
        <f>SUM(I24:I26)</f>
        <v>376885186</v>
      </c>
    </row>
    <row r="24" spans="2:13" ht="15" customHeight="1">
      <c r="B24" s="328" t="s">
        <v>189</v>
      </c>
      <c r="C24" s="329"/>
      <c r="D24" s="327">
        <f>SUM(D25:D26)</f>
        <v>10708288489</v>
      </c>
      <c r="E24" s="327">
        <f>SUM(E25:E26)</f>
        <v>1711951099</v>
      </c>
      <c r="F24" s="333" t="s">
        <v>149</v>
      </c>
      <c r="G24" s="338"/>
      <c r="H24" s="326">
        <v>306264124</v>
      </c>
      <c r="I24" s="382">
        <v>220666168</v>
      </c>
      <c r="L24" s="380"/>
    </row>
    <row r="25" spans="2:13" ht="15" customHeight="1">
      <c r="B25" s="330" t="s">
        <v>351</v>
      </c>
      <c r="C25" s="329" t="s">
        <v>542</v>
      </c>
      <c r="D25" s="326">
        <f>+Notas!E334</f>
        <v>10328122</v>
      </c>
      <c r="E25" s="326">
        <f>+Notas!E335</f>
        <v>1208630140</v>
      </c>
      <c r="F25" s="333" t="s">
        <v>156</v>
      </c>
      <c r="G25" s="338"/>
      <c r="H25" s="326">
        <f>180136576+20739904</f>
        <v>200876480</v>
      </c>
      <c r="I25" s="383">
        <v>85464648</v>
      </c>
      <c r="L25" s="380"/>
    </row>
    <row r="26" spans="2:13" ht="15" customHeight="1">
      <c r="B26" s="332" t="s">
        <v>586</v>
      </c>
      <c r="C26" s="329" t="s">
        <v>542</v>
      </c>
      <c r="D26" s="326">
        <f>+Notas!E343</f>
        <v>10697960367</v>
      </c>
      <c r="E26" s="326">
        <f>+Notas!E344</f>
        <v>503320959</v>
      </c>
      <c r="F26" s="66" t="s">
        <v>238</v>
      </c>
      <c r="G26" s="329"/>
      <c r="H26" s="326">
        <v>10569752</v>
      </c>
      <c r="I26" s="382">
        <v>70754370</v>
      </c>
      <c r="L26" s="380"/>
    </row>
    <row r="27" spans="2:13" ht="15" customHeight="1">
      <c r="B27" s="332"/>
      <c r="C27" s="329"/>
      <c r="D27" s="326"/>
      <c r="E27" s="326"/>
      <c r="F27" s="332"/>
      <c r="G27" s="329"/>
      <c r="H27" s="326"/>
      <c r="I27" s="326"/>
    </row>
    <row r="28" spans="2:13" ht="15" customHeight="1">
      <c r="B28" s="328" t="s">
        <v>191</v>
      </c>
      <c r="C28" s="329"/>
      <c r="D28" s="327">
        <f>SUM(D29)</f>
        <v>1274571324</v>
      </c>
      <c r="E28" s="327">
        <f>SUM(E29)</f>
        <v>153737614</v>
      </c>
      <c r="F28" s="328" t="s">
        <v>235</v>
      </c>
      <c r="G28" s="329" t="s">
        <v>554</v>
      </c>
      <c r="H28" s="327">
        <f>SUM(H29)</f>
        <v>3060428106</v>
      </c>
      <c r="I28" s="327">
        <f>SUM(I29)</f>
        <v>2196814175</v>
      </c>
    </row>
    <row r="29" spans="2:13" ht="15" customHeight="1">
      <c r="B29" s="333" t="s">
        <v>350</v>
      </c>
      <c r="C29" s="338" t="s">
        <v>546</v>
      </c>
      <c r="D29" s="326">
        <f>+Notas!D446+Notas!D456</f>
        <v>1274571324</v>
      </c>
      <c r="E29" s="326">
        <f>+Notas!E446+Notas!E457</f>
        <v>153737614</v>
      </c>
      <c r="F29" s="332" t="s">
        <v>380</v>
      </c>
      <c r="G29" s="329"/>
      <c r="H29" s="326">
        <f>+Notas!D546+Notas!D559</f>
        <v>3060428106</v>
      </c>
      <c r="I29" s="326">
        <f>+Notas!D547+Notas!D560</f>
        <v>2196814175</v>
      </c>
      <c r="L29" s="380"/>
    </row>
    <row r="30" spans="2:13" ht="15" customHeight="1">
      <c r="B30" s="332"/>
      <c r="C30" s="329"/>
      <c r="D30" s="326"/>
      <c r="E30" s="326"/>
      <c r="F30" s="328" t="s">
        <v>150</v>
      </c>
      <c r="G30" s="329"/>
      <c r="H30" s="327">
        <f>+H28+H23+H19+H13</f>
        <v>44665154814</v>
      </c>
      <c r="I30" s="327">
        <f>+I28+I23+I19+I13</f>
        <v>137122350297</v>
      </c>
    </row>
    <row r="31" spans="2:13" ht="15" customHeight="1">
      <c r="B31" s="328" t="s">
        <v>3</v>
      </c>
      <c r="C31" s="329"/>
      <c r="D31" s="327">
        <f>+D28+D24+D18+D13</f>
        <v>104681278780.91528</v>
      </c>
      <c r="E31" s="327">
        <f>+E28+E24+E18+E13</f>
        <v>197112000077</v>
      </c>
      <c r="F31" s="333"/>
      <c r="G31" s="338"/>
      <c r="H31" s="330"/>
      <c r="I31" s="330"/>
    </row>
    <row r="32" spans="2:13" ht="15" customHeight="1">
      <c r="B32" s="332"/>
      <c r="C32" s="329"/>
      <c r="D32" s="326"/>
      <c r="E32" s="326"/>
      <c r="F32" s="328" t="s">
        <v>151</v>
      </c>
      <c r="G32" s="329"/>
      <c r="H32" s="327">
        <f>+H30</f>
        <v>44665154814</v>
      </c>
      <c r="I32" s="327">
        <f>+I30</f>
        <v>137122350297</v>
      </c>
      <c r="K32" s="386"/>
      <c r="L32" s="307"/>
      <c r="M32" s="228"/>
    </row>
    <row r="33" spans="2:12" ht="15" customHeight="1">
      <c r="B33" s="328" t="s">
        <v>4</v>
      </c>
      <c r="C33" s="329"/>
      <c r="D33" s="326"/>
      <c r="E33" s="326"/>
      <c r="F33" s="332"/>
      <c r="G33" s="329"/>
      <c r="H33" s="330"/>
      <c r="I33" s="330"/>
      <c r="K33" s="386"/>
      <c r="L33" s="307"/>
    </row>
    <row r="34" spans="2:12" ht="15" customHeight="1">
      <c r="B34" s="328" t="s">
        <v>97</v>
      </c>
      <c r="C34" s="338" t="s">
        <v>541</v>
      </c>
      <c r="D34" s="327">
        <f>SUM(D35:D37)</f>
        <v>1002000000</v>
      </c>
      <c r="E34" s="327">
        <f>SUM(E35:E37)</f>
        <v>900000000</v>
      </c>
      <c r="F34" s="328" t="s">
        <v>381</v>
      </c>
      <c r="G34" s="329" t="s">
        <v>557</v>
      </c>
      <c r="H34" s="305">
        <f>+Notas!G625</f>
        <v>62606423351.114685</v>
      </c>
      <c r="I34" s="382">
        <v>62288479222</v>
      </c>
      <c r="K34" s="386"/>
      <c r="L34" s="380"/>
    </row>
    <row r="35" spans="2:12" ht="15" customHeight="1">
      <c r="B35" s="332" t="s">
        <v>577</v>
      </c>
      <c r="C35" s="329"/>
      <c r="D35" s="326">
        <v>0</v>
      </c>
      <c r="E35" s="326">
        <v>0</v>
      </c>
      <c r="F35" s="328" t="s">
        <v>152</v>
      </c>
      <c r="G35" s="329"/>
      <c r="H35" s="327">
        <f>SUM(H34)</f>
        <v>62606423351.114685</v>
      </c>
      <c r="I35" s="327">
        <f>SUM(I34)</f>
        <v>62288479222</v>
      </c>
      <c r="K35" s="386"/>
      <c r="L35" s="308"/>
    </row>
    <row r="36" spans="2:12" ht="15" customHeight="1">
      <c r="B36" s="333" t="s">
        <v>673</v>
      </c>
      <c r="C36" s="338"/>
      <c r="D36" s="326">
        <f>+Notas!F302</f>
        <v>1002000000</v>
      </c>
      <c r="E36" s="326">
        <f>+Notas!F303</f>
        <v>900000000</v>
      </c>
      <c r="F36" s="328"/>
      <c r="G36" s="329"/>
      <c r="H36" s="326"/>
      <c r="I36" s="326"/>
      <c r="L36" s="228"/>
    </row>
    <row r="37" spans="2:12" ht="15" customHeight="1">
      <c r="B37" s="333" t="s">
        <v>674</v>
      </c>
      <c r="C37" s="338"/>
      <c r="D37" s="326">
        <v>0</v>
      </c>
      <c r="E37" s="326">
        <v>0</v>
      </c>
      <c r="F37" s="328"/>
      <c r="G37" s="329"/>
      <c r="H37" s="326"/>
      <c r="I37" s="326"/>
      <c r="L37" s="228"/>
    </row>
    <row r="38" spans="2:12" ht="15" customHeight="1">
      <c r="B38" s="332"/>
      <c r="C38" s="329"/>
      <c r="D38" s="326"/>
      <c r="E38" s="326"/>
      <c r="F38" s="328"/>
      <c r="G38" s="329"/>
      <c r="H38" s="326"/>
      <c r="I38" s="326"/>
      <c r="L38" s="228"/>
    </row>
    <row r="39" spans="2:12" ht="15" customHeight="1">
      <c r="B39" s="328" t="s">
        <v>190</v>
      </c>
      <c r="C39" s="329" t="s">
        <v>543</v>
      </c>
      <c r="D39" s="327">
        <f>SUM(D40:D41)</f>
        <v>926619262</v>
      </c>
      <c r="E39" s="327">
        <f>SUM(E40:E41)</f>
        <v>945052419</v>
      </c>
      <c r="F39" s="328"/>
      <c r="G39" s="329"/>
      <c r="H39" s="326"/>
      <c r="I39" s="326"/>
      <c r="L39" s="228"/>
    </row>
    <row r="40" spans="2:12" ht="15" customHeight="1">
      <c r="B40" s="332" t="s">
        <v>349</v>
      </c>
      <c r="C40" s="329"/>
      <c r="D40" s="326">
        <f>+Notas!I366+Notas!H383</f>
        <v>1878076128</v>
      </c>
      <c r="E40" s="382">
        <f>+Notas!I367+Notas!H384</f>
        <v>1516263676</v>
      </c>
      <c r="F40" s="328"/>
      <c r="G40" s="329"/>
      <c r="H40" s="326"/>
      <c r="I40" s="326"/>
      <c r="L40" s="228"/>
    </row>
    <row r="41" spans="2:12" ht="15" customHeight="1">
      <c r="B41" s="332" t="s">
        <v>348</v>
      </c>
      <c r="C41" s="329"/>
      <c r="D41" s="326">
        <f>-Notas!I375-Notas!M383</f>
        <v>-951456866</v>
      </c>
      <c r="E41" s="326">
        <f>-Notas!I376</f>
        <v>-571211257</v>
      </c>
      <c r="F41" s="332"/>
      <c r="G41" s="329"/>
      <c r="H41" s="326"/>
      <c r="I41" s="326"/>
      <c r="J41" s="228"/>
    </row>
    <row r="42" spans="2:12" ht="15" customHeight="1">
      <c r="B42" s="332"/>
      <c r="C42" s="329"/>
      <c r="D42" s="326"/>
      <c r="E42" s="326"/>
      <c r="F42" s="332"/>
      <c r="G42" s="329"/>
      <c r="H42" s="326"/>
      <c r="I42" s="326"/>
      <c r="J42" s="228"/>
    </row>
    <row r="43" spans="2:12" ht="15" customHeight="1">
      <c r="B43" s="328" t="s">
        <v>205</v>
      </c>
      <c r="C43" s="329"/>
      <c r="D43" s="327">
        <f>SUM(D44:D47)</f>
        <v>661680122</v>
      </c>
      <c r="E43" s="327">
        <f>SUM(E44:E47)</f>
        <v>453777023</v>
      </c>
      <c r="F43" s="332"/>
      <c r="G43" s="329"/>
      <c r="H43" s="326"/>
      <c r="I43" s="326"/>
      <c r="J43" s="228"/>
    </row>
    <row r="44" spans="2:12" ht="15" customHeight="1">
      <c r="B44" s="332" t="s">
        <v>347</v>
      </c>
      <c r="C44" s="329" t="s">
        <v>545</v>
      </c>
      <c r="D44" s="326">
        <f>+Notas!G415</f>
        <v>302751254</v>
      </c>
      <c r="E44" s="326">
        <f>+Notas!G416</f>
        <v>129846531</v>
      </c>
      <c r="F44" s="332"/>
      <c r="G44" s="329"/>
      <c r="H44" s="326"/>
      <c r="I44" s="326"/>
      <c r="J44" s="228"/>
    </row>
    <row r="45" spans="2:12" ht="15" customHeight="1">
      <c r="B45" s="332" t="s">
        <v>692</v>
      </c>
      <c r="C45" s="329" t="s">
        <v>544</v>
      </c>
      <c r="D45" s="326">
        <f>+Notas!G396</f>
        <v>52038765</v>
      </c>
      <c r="E45" s="326">
        <f>+Notas!G397</f>
        <v>31072995</v>
      </c>
      <c r="F45" s="332"/>
      <c r="G45" s="329"/>
      <c r="H45" s="326"/>
      <c r="I45" s="326"/>
      <c r="J45" s="228"/>
    </row>
    <row r="46" spans="2:12" ht="15" customHeight="1">
      <c r="B46" s="332" t="s">
        <v>751</v>
      </c>
      <c r="C46" s="329" t="s">
        <v>544</v>
      </c>
      <c r="D46" s="326">
        <f>+Notas!G403</f>
        <v>165568622</v>
      </c>
      <c r="E46" s="326">
        <f>+Notas!G404</f>
        <v>206960777</v>
      </c>
      <c r="F46" s="332"/>
      <c r="G46" s="329"/>
      <c r="H46" s="326"/>
      <c r="I46" s="326"/>
      <c r="J46" s="228"/>
    </row>
    <row r="47" spans="2:12" ht="15" customHeight="1">
      <c r="B47" s="332" t="s">
        <v>752</v>
      </c>
      <c r="C47" s="329" t="s">
        <v>545</v>
      </c>
      <c r="D47" s="326">
        <f>+Notas!G423</f>
        <v>141321481</v>
      </c>
      <c r="E47" s="326">
        <f>+Notas!G424</f>
        <v>85896720</v>
      </c>
      <c r="F47" s="332"/>
      <c r="G47" s="329"/>
      <c r="H47" s="326"/>
      <c r="I47" s="326"/>
      <c r="J47" s="228"/>
    </row>
    <row r="48" spans="2:12" ht="15" customHeight="1">
      <c r="B48" s="328" t="s">
        <v>5</v>
      </c>
      <c r="C48" s="329"/>
      <c r="D48" s="327">
        <f>+D34+D39+D43</f>
        <v>2590299384</v>
      </c>
      <c r="E48" s="327">
        <f>+E34+E39+E43</f>
        <v>2298829442</v>
      </c>
      <c r="F48" s="332"/>
      <c r="G48" s="329"/>
      <c r="H48" s="326"/>
      <c r="I48" s="326"/>
      <c r="L48" s="228"/>
    </row>
    <row r="49" spans="2:13" ht="13.2">
      <c r="B49" s="328"/>
      <c r="C49" s="329"/>
      <c r="D49" s="327"/>
      <c r="E49" s="327"/>
      <c r="F49" s="328"/>
      <c r="G49" s="339"/>
      <c r="H49" s="326"/>
      <c r="I49" s="326"/>
      <c r="L49" s="228"/>
      <c r="M49" s="228"/>
    </row>
    <row r="50" spans="2:13" ht="13.2">
      <c r="B50" s="318" t="s">
        <v>30</v>
      </c>
      <c r="C50" s="319"/>
      <c r="D50" s="43">
        <f>+D31+D48</f>
        <v>107271578164.91528</v>
      </c>
      <c r="E50" s="43">
        <f>+E31+E48</f>
        <v>199410829519</v>
      </c>
      <c r="F50" s="44" t="s">
        <v>623</v>
      </c>
      <c r="G50" s="319"/>
      <c r="H50" s="43">
        <f>+H32+H35</f>
        <v>107271578165.11469</v>
      </c>
      <c r="I50" s="43">
        <f>+I32+I35</f>
        <v>199410829519</v>
      </c>
      <c r="L50" s="228"/>
    </row>
    <row r="51" spans="2:13" ht="13.2">
      <c r="B51" s="18" t="s">
        <v>576</v>
      </c>
      <c r="C51" s="14"/>
      <c r="D51" s="18"/>
      <c r="E51" s="320"/>
      <c r="F51" s="18"/>
      <c r="G51" s="14"/>
      <c r="H51" s="321"/>
      <c r="I51" s="321"/>
      <c r="L51" s="228"/>
    </row>
    <row r="52" spans="2:13">
      <c r="D52" s="309"/>
      <c r="E52" s="309"/>
      <c r="F52" s="228"/>
      <c r="H52" s="228"/>
      <c r="I52" s="228"/>
    </row>
    <row r="53" spans="2:13">
      <c r="B53" s="309"/>
      <c r="C53" s="310"/>
      <c r="D53" s="309"/>
      <c r="E53" s="309"/>
      <c r="F53" s="309"/>
      <c r="G53" s="310"/>
      <c r="H53" s="309"/>
      <c r="I53" s="309"/>
    </row>
    <row r="54" spans="2:13" s="309" customFormat="1">
      <c r="C54" s="310"/>
      <c r="G54" s="310"/>
      <c r="K54" s="10"/>
    </row>
    <row r="55" spans="2:13" s="309" customFormat="1">
      <c r="B55" s="310"/>
      <c r="C55" s="310"/>
      <c r="F55" s="310"/>
      <c r="G55" s="310"/>
      <c r="K55" s="10"/>
    </row>
    <row r="56" spans="2:13" s="309" customFormat="1">
      <c r="B56" s="311"/>
      <c r="C56" s="310"/>
      <c r="F56" s="311"/>
      <c r="G56" s="310"/>
      <c r="K56" s="10"/>
    </row>
    <row r="57" spans="2:13" s="309" customFormat="1">
      <c r="C57" s="310"/>
      <c r="G57" s="310"/>
      <c r="K57" s="10"/>
    </row>
    <row r="58" spans="2:13" s="309" customFormat="1">
      <c r="C58" s="310"/>
      <c r="G58" s="310"/>
      <c r="K58" s="10"/>
    </row>
    <row r="59" spans="2:13" s="309" customFormat="1">
      <c r="C59" s="310"/>
      <c r="G59" s="310"/>
      <c r="K59" s="10"/>
    </row>
    <row r="60" spans="2:13" s="309" customFormat="1">
      <c r="C60" s="310"/>
      <c r="G60" s="310"/>
      <c r="K60" s="10"/>
    </row>
    <row r="61" spans="2:13" s="309" customFormat="1">
      <c r="C61" s="310"/>
      <c r="G61" s="310"/>
      <c r="K61" s="10"/>
    </row>
    <row r="62" spans="2:13" s="309" customFormat="1">
      <c r="C62" s="310"/>
      <c r="G62" s="310"/>
      <c r="K62" s="10"/>
    </row>
    <row r="63" spans="2:13" s="309" customFormat="1">
      <c r="B63" s="313"/>
      <c r="C63" s="313"/>
      <c r="D63" s="313"/>
      <c r="E63" s="313"/>
      <c r="F63" s="313"/>
      <c r="G63" s="312"/>
      <c r="K63" s="10"/>
    </row>
    <row r="64" spans="2:13" s="309" customFormat="1">
      <c r="B64" s="313"/>
      <c r="C64" s="313"/>
      <c r="D64" s="313"/>
      <c r="E64" s="313"/>
      <c r="F64" s="313"/>
      <c r="G64" s="312"/>
      <c r="K64" s="10"/>
    </row>
    <row r="65" spans="2:11" s="309" customFormat="1">
      <c r="B65" s="313"/>
      <c r="C65" s="313"/>
      <c r="D65" s="313"/>
      <c r="E65" s="313"/>
      <c r="F65" s="313"/>
      <c r="G65" s="312"/>
      <c r="H65" s="9"/>
      <c r="I65" s="9"/>
      <c r="K65" s="10"/>
    </row>
    <row r="66" spans="2:11">
      <c r="B66" s="313"/>
      <c r="C66" s="313"/>
      <c r="D66" s="313"/>
      <c r="E66" s="313"/>
      <c r="F66" s="313"/>
      <c r="G66" s="312"/>
    </row>
    <row r="67" spans="2:11">
      <c r="B67" s="313"/>
      <c r="C67" s="313"/>
      <c r="D67" s="313"/>
      <c r="E67" s="313"/>
      <c r="F67" s="313"/>
      <c r="G67" s="312"/>
    </row>
    <row r="79" spans="2:11">
      <c r="D79" s="301"/>
      <c r="E79" s="228"/>
    </row>
  </sheetData>
  <mergeCells count="4">
    <mergeCell ref="B9:I9"/>
    <mergeCell ref="B8:I8"/>
    <mergeCell ref="B2:I2"/>
    <mergeCell ref="B5:I5"/>
  </mergeCells>
  <pageMargins left="0.24" right="0.25" top="0.43307086614173229" bottom="0.47244094488188981" header="0.31496062992125984" footer="0.31496062992125984"/>
  <pageSetup paperSize="9" scale="61" orientation="portrait" r:id="rId1"/>
  <ignoredErrors>
    <ignoredError sqref="E43" formulaRange="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2"/>
  <sheetViews>
    <sheetView showGridLines="0" topLeftCell="A37" zoomScale="85" zoomScaleNormal="85" workbookViewId="0">
      <selection activeCell="D18" sqref="D18"/>
    </sheetView>
  </sheetViews>
  <sheetFormatPr baseColWidth="10" defaultColWidth="11.5546875" defaultRowHeight="12.6"/>
  <cols>
    <col min="1" max="1" width="11.5546875" style="9"/>
    <col min="2" max="2" width="61.6640625" style="9" customWidth="1"/>
    <col min="3" max="3" width="8.109375" style="230" customWidth="1"/>
    <col min="4" max="4" width="20.33203125" style="9" customWidth="1"/>
    <col min="5" max="5" width="20.33203125" style="234" customWidth="1"/>
    <col min="6" max="6" width="15.44140625" style="9" customWidth="1"/>
    <col min="7" max="7" width="16" style="9" customWidth="1"/>
    <col min="8" max="8" width="14" style="9" customWidth="1"/>
    <col min="9" max="9" width="34.88671875" style="9" customWidth="1"/>
    <col min="10" max="10" width="17.109375" style="9" customWidth="1"/>
    <col min="11" max="11" width="14.88671875" style="9" customWidth="1"/>
    <col min="12" max="16384" width="11.5546875" style="9"/>
  </cols>
  <sheetData>
    <row r="1" spans="2:11">
      <c r="B1" s="217"/>
      <c r="C1" s="218"/>
      <c r="D1" s="217"/>
      <c r="E1" s="219"/>
    </row>
    <row r="2" spans="2:11">
      <c r="B2" s="217"/>
      <c r="C2" s="218"/>
      <c r="D2" s="217"/>
      <c r="E2" s="219"/>
    </row>
    <row r="3" spans="2:11">
      <c r="B3" s="217"/>
      <c r="C3" s="218"/>
      <c r="D3" s="217"/>
      <c r="E3" s="219"/>
    </row>
    <row r="4" spans="2:11">
      <c r="B4" s="217"/>
      <c r="C4" s="218"/>
      <c r="D4" s="217"/>
      <c r="E4" s="219"/>
    </row>
    <row r="5" spans="2:11">
      <c r="B5" s="217"/>
      <c r="C5" s="218"/>
      <c r="D5" s="217"/>
      <c r="E5" s="219"/>
    </row>
    <row r="6" spans="2:11" ht="13.2">
      <c r="B6" s="395" t="s">
        <v>249</v>
      </c>
      <c r="C6" s="395"/>
      <c r="D6" s="395"/>
      <c r="E6" s="395"/>
    </row>
    <row r="7" spans="2:11" ht="12.6" customHeight="1">
      <c r="B7" s="13" t="s">
        <v>616</v>
      </c>
      <c r="C7" s="220"/>
      <c r="D7" s="220"/>
      <c r="E7" s="220"/>
    </row>
    <row r="8" spans="2:11" ht="12.6" customHeight="1">
      <c r="B8" s="13" t="s">
        <v>617</v>
      </c>
      <c r="C8" s="220"/>
      <c r="D8" s="220"/>
      <c r="E8" s="220"/>
    </row>
    <row r="9" spans="2:11" ht="12.6" customHeight="1">
      <c r="B9" s="221"/>
      <c r="C9" s="220"/>
      <c r="D9" s="220"/>
      <c r="E9" s="220"/>
    </row>
    <row r="10" spans="2:11" ht="61.5" customHeight="1">
      <c r="B10" s="428" t="s">
        <v>917</v>
      </c>
      <c r="C10" s="428"/>
      <c r="D10" s="428"/>
      <c r="E10" s="428"/>
    </row>
    <row r="11" spans="2:11" ht="21" customHeight="1">
      <c r="B11" s="235" t="s">
        <v>53</v>
      </c>
      <c r="C11" s="236" t="s">
        <v>346</v>
      </c>
      <c r="D11" s="364">
        <v>44926</v>
      </c>
      <c r="E11" s="364">
        <v>44561</v>
      </c>
    </row>
    <row r="12" spans="2:11" ht="15" customHeight="1">
      <c r="B12" s="222" t="s">
        <v>495</v>
      </c>
      <c r="C12" s="223"/>
      <c r="D12" s="340">
        <f>+D16+D17+D18</f>
        <v>24429130552</v>
      </c>
      <c r="E12" s="340">
        <f>+E16+E17+E18</f>
        <v>26653488679.4482</v>
      </c>
      <c r="F12" s="366"/>
      <c r="G12" s="365"/>
      <c r="I12" s="365"/>
      <c r="J12" s="228"/>
      <c r="K12" s="228"/>
    </row>
    <row r="13" spans="2:11" ht="15" customHeight="1">
      <c r="B13" s="224" t="s">
        <v>196</v>
      </c>
      <c r="C13" s="225"/>
      <c r="D13" s="316"/>
      <c r="E13" s="315"/>
      <c r="F13" s="366"/>
      <c r="G13" s="365"/>
      <c r="K13" s="228"/>
    </row>
    <row r="14" spans="2:11" ht="15" customHeight="1">
      <c r="B14" s="224" t="s">
        <v>195</v>
      </c>
      <c r="C14" s="225"/>
      <c r="D14" s="316"/>
      <c r="E14" s="315"/>
      <c r="F14" s="366"/>
      <c r="G14" s="365"/>
      <c r="K14" s="228"/>
    </row>
    <row r="15" spans="2:11" ht="15" customHeight="1">
      <c r="B15" s="224" t="s">
        <v>197</v>
      </c>
      <c r="C15" s="225"/>
      <c r="D15" s="316"/>
      <c r="E15" s="315"/>
      <c r="F15" s="366"/>
      <c r="G15" s="365"/>
      <c r="K15" s="228"/>
    </row>
    <row r="16" spans="2:11" ht="15" customHeight="1">
      <c r="B16" s="51" t="s">
        <v>362</v>
      </c>
      <c r="C16" s="226" t="s">
        <v>561</v>
      </c>
      <c r="D16" s="323">
        <f>+Notas!D640</f>
        <v>4096375168</v>
      </c>
      <c r="E16" s="317">
        <f>+Notas!E639</f>
        <v>900613663</v>
      </c>
      <c r="F16" s="366"/>
      <c r="G16" s="365"/>
      <c r="J16" s="228"/>
      <c r="K16" s="228"/>
    </row>
    <row r="17" spans="2:11" ht="15" customHeight="1">
      <c r="B17" s="51" t="s">
        <v>361</v>
      </c>
      <c r="C17" s="226" t="s">
        <v>563</v>
      </c>
      <c r="D17" s="323">
        <f>+Notas!D652+Notas!D662</f>
        <v>20322577464</v>
      </c>
      <c r="E17" s="317">
        <f>+Notas!E652+Notas!E662+Notas!E836</f>
        <v>25751503464.4482</v>
      </c>
      <c r="F17" s="366"/>
      <c r="G17" s="365"/>
      <c r="I17" s="365"/>
      <c r="J17" s="228"/>
      <c r="K17" s="228"/>
    </row>
    <row r="18" spans="2:11" ht="15" customHeight="1">
      <c r="B18" s="51" t="s">
        <v>375</v>
      </c>
      <c r="C18" s="226" t="s">
        <v>556</v>
      </c>
      <c r="D18" s="323">
        <f>+Notas!E597</f>
        <v>10177920</v>
      </c>
      <c r="E18" s="317">
        <f>+Notas!E598</f>
        <v>1371552</v>
      </c>
      <c r="F18" s="366"/>
      <c r="G18" s="365"/>
      <c r="J18" s="228"/>
      <c r="K18" s="228"/>
    </row>
    <row r="19" spans="2:11" ht="15" customHeight="1">
      <c r="B19" s="45" t="s">
        <v>8</v>
      </c>
      <c r="C19" s="42"/>
      <c r="D19" s="315">
        <f>+SUM(D20:D21)</f>
        <v>-2877213055</v>
      </c>
      <c r="E19" s="315">
        <f>+SUM(E20:E21)</f>
        <v>-1154390497</v>
      </c>
      <c r="F19" s="366"/>
      <c r="G19" s="365"/>
      <c r="J19" s="228"/>
      <c r="K19" s="228"/>
    </row>
    <row r="20" spans="2:11" ht="15" customHeight="1">
      <c r="B20" s="41" t="s">
        <v>198</v>
      </c>
      <c r="C20" s="42"/>
      <c r="D20" s="323">
        <v>-476148681</v>
      </c>
      <c r="E20" s="317">
        <v>-590105937</v>
      </c>
      <c r="F20" s="366"/>
      <c r="G20" s="365"/>
      <c r="J20" s="228"/>
      <c r="K20" s="228"/>
    </row>
    <row r="21" spans="2:11" ht="15" customHeight="1">
      <c r="B21" s="41" t="s">
        <v>360</v>
      </c>
      <c r="C21" s="42" t="s">
        <v>628</v>
      </c>
      <c r="D21" s="323">
        <f>-Notas!D688-Notas!D704</f>
        <v>-2401064374</v>
      </c>
      <c r="E21" s="317">
        <f>-Notas!E688</f>
        <v>-564284560</v>
      </c>
      <c r="F21" s="366"/>
      <c r="G21" s="365"/>
      <c r="I21" s="365"/>
      <c r="J21" s="228"/>
      <c r="K21" s="228"/>
    </row>
    <row r="22" spans="2:11" ht="15" customHeight="1">
      <c r="B22" s="45" t="s">
        <v>9</v>
      </c>
      <c r="C22" s="42"/>
      <c r="D22" s="315">
        <f>+D12+D19</f>
        <v>21551917497</v>
      </c>
      <c r="E22" s="315">
        <f>+E12+E19</f>
        <v>25499098182.4482</v>
      </c>
      <c r="F22" s="366"/>
      <c r="G22" s="365"/>
      <c r="I22" s="391"/>
      <c r="J22" s="366"/>
      <c r="K22" s="228"/>
    </row>
    <row r="23" spans="2:11" ht="15" customHeight="1">
      <c r="B23" s="45" t="s">
        <v>193</v>
      </c>
      <c r="C23" s="42"/>
      <c r="D23" s="315">
        <f>+SUM(D24:D25)</f>
        <v>-745083643</v>
      </c>
      <c r="E23" s="315">
        <f>+SUM(E24:E25)</f>
        <v>-865843499</v>
      </c>
      <c r="F23" s="366"/>
      <c r="G23" s="365"/>
      <c r="J23" s="366"/>
      <c r="K23" s="228"/>
    </row>
    <row r="24" spans="2:11" ht="15" customHeight="1">
      <c r="B24" s="41" t="s">
        <v>10</v>
      </c>
      <c r="C24" s="42"/>
      <c r="D24" s="323">
        <f>-385295793-123072728</f>
        <v>-508368521</v>
      </c>
      <c r="E24" s="317">
        <v>-102922438</v>
      </c>
      <c r="F24" s="366"/>
      <c r="G24" s="365"/>
      <c r="I24" s="365"/>
      <c r="J24" s="366"/>
      <c r="K24" s="228"/>
    </row>
    <row r="25" spans="2:11" ht="15" customHeight="1">
      <c r="B25" s="41" t="s">
        <v>359</v>
      </c>
      <c r="C25" s="42" t="s">
        <v>629</v>
      </c>
      <c r="D25" s="323">
        <f>-Notas!D713</f>
        <v>-236715122</v>
      </c>
      <c r="E25" s="317">
        <f>-Notas!E713</f>
        <v>-762921061</v>
      </c>
      <c r="F25" s="366"/>
      <c r="G25" s="365"/>
      <c r="I25" s="365"/>
      <c r="J25" s="366"/>
      <c r="K25" s="228"/>
    </row>
    <row r="26" spans="2:11" ht="15" customHeight="1">
      <c r="B26" s="45" t="s">
        <v>192</v>
      </c>
      <c r="C26" s="42"/>
      <c r="D26" s="315">
        <f>+SUM(D27:D33)</f>
        <v>-13904492441</v>
      </c>
      <c r="E26" s="315">
        <f>+SUM(E27:E33)</f>
        <v>-10364599744.4014</v>
      </c>
      <c r="F26" s="366"/>
      <c r="G26" s="365"/>
      <c r="J26" s="366"/>
      <c r="K26" s="228"/>
    </row>
    <row r="27" spans="2:11" ht="15" customHeight="1">
      <c r="B27" s="41" t="s">
        <v>194</v>
      </c>
      <c r="C27" s="42"/>
      <c r="D27" s="317">
        <f>-368329443-70487665</f>
        <v>-438817108</v>
      </c>
      <c r="E27" s="317">
        <v>-312625129</v>
      </c>
      <c r="F27" s="366"/>
      <c r="G27" s="365"/>
      <c r="I27" s="365"/>
      <c r="J27" s="366"/>
      <c r="K27" s="228"/>
    </row>
    <row r="28" spans="2:11" ht="15" customHeight="1">
      <c r="B28" s="46" t="s">
        <v>11</v>
      </c>
      <c r="C28" s="47"/>
      <c r="D28" s="317">
        <v>-15127654</v>
      </c>
      <c r="E28" s="317">
        <v>-652392</v>
      </c>
      <c r="F28" s="366"/>
      <c r="G28" s="365"/>
      <c r="J28" s="366"/>
      <c r="K28" s="228"/>
    </row>
    <row r="29" spans="2:11" ht="15" customHeight="1">
      <c r="B29" s="41" t="s">
        <v>12</v>
      </c>
      <c r="C29" s="42"/>
      <c r="D29" s="317">
        <v>-309448348</v>
      </c>
      <c r="E29" s="317">
        <v>-303628109</v>
      </c>
      <c r="F29" s="366"/>
      <c r="G29" s="365"/>
      <c r="J29" s="366"/>
      <c r="K29" s="228"/>
    </row>
    <row r="30" spans="2:11" ht="15" customHeight="1">
      <c r="B30" s="41" t="s">
        <v>13</v>
      </c>
      <c r="C30" s="42"/>
      <c r="D30" s="317">
        <v>-218716212</v>
      </c>
      <c r="E30" s="317">
        <v>-192118999</v>
      </c>
      <c r="F30" s="366"/>
      <c r="G30" s="365"/>
      <c r="J30" s="366"/>
      <c r="K30" s="228"/>
    </row>
    <row r="31" spans="2:11" ht="15" customHeight="1">
      <c r="B31" s="41" t="s">
        <v>14</v>
      </c>
      <c r="C31" s="42"/>
      <c r="D31" s="317">
        <v>-10546024</v>
      </c>
      <c r="E31" s="317">
        <v>-16112299</v>
      </c>
      <c r="F31" s="366"/>
      <c r="G31" s="365"/>
      <c r="J31" s="366"/>
      <c r="K31" s="228"/>
    </row>
    <row r="32" spans="2:11" ht="15" customHeight="1">
      <c r="B32" s="41" t="s">
        <v>15</v>
      </c>
      <c r="C32" s="42"/>
      <c r="D32" s="317">
        <f>-35688120-7147750</f>
        <v>-42835870</v>
      </c>
      <c r="E32" s="317">
        <f>-26342720-6441831</f>
        <v>-32784551</v>
      </c>
      <c r="F32" s="366"/>
      <c r="G32" s="365"/>
      <c r="I32" s="365"/>
      <c r="J32" s="366"/>
      <c r="K32" s="228"/>
    </row>
    <row r="33" spans="2:11" ht="15" customHeight="1">
      <c r="B33" s="41" t="s">
        <v>358</v>
      </c>
      <c r="C33" s="42" t="s">
        <v>630</v>
      </c>
      <c r="D33" s="323">
        <f>-Notas!D756-Notas!D793</f>
        <v>-12869001225</v>
      </c>
      <c r="E33" s="317">
        <f>-Notas!E756-Notas!E793</f>
        <v>-9506678265.4013996</v>
      </c>
      <c r="F33" s="366"/>
      <c r="G33" s="365"/>
      <c r="I33" s="365"/>
      <c r="J33" s="366"/>
      <c r="K33" s="228"/>
    </row>
    <row r="34" spans="2:11" ht="15" customHeight="1">
      <c r="B34" s="45" t="s">
        <v>16</v>
      </c>
      <c r="C34" s="42"/>
      <c r="D34" s="315">
        <f>+D22+D23+D26</f>
        <v>6902341413</v>
      </c>
      <c r="E34" s="315">
        <f>+E22+E23+E26</f>
        <v>14268654939.046801</v>
      </c>
      <c r="F34" s="366"/>
      <c r="G34" s="365"/>
      <c r="I34" s="365"/>
      <c r="J34" s="366"/>
      <c r="K34" s="228"/>
    </row>
    <row r="35" spans="2:11" ht="15" customHeight="1">
      <c r="B35" s="45" t="s">
        <v>17</v>
      </c>
      <c r="C35" s="42" t="s">
        <v>620</v>
      </c>
      <c r="D35" s="315">
        <f>+D36+D37</f>
        <v>-29319155</v>
      </c>
      <c r="E35" s="315">
        <f>+E36+E37</f>
        <v>-25736883</v>
      </c>
      <c r="F35" s="366"/>
      <c r="G35" s="365"/>
      <c r="J35" s="366"/>
      <c r="K35" s="228"/>
    </row>
    <row r="36" spans="2:11" ht="15" customHeight="1">
      <c r="B36" s="41" t="s">
        <v>357</v>
      </c>
      <c r="C36" s="42"/>
      <c r="D36" s="323">
        <f>+Notas!D803+Notas!D815</f>
        <v>29674059</v>
      </c>
      <c r="E36" s="317">
        <f>+Notas!E804</f>
        <v>409054</v>
      </c>
      <c r="F36" s="366"/>
      <c r="G36" s="365"/>
      <c r="J36" s="366"/>
      <c r="K36" s="228"/>
    </row>
    <row r="37" spans="2:11" ht="15" customHeight="1">
      <c r="B37" s="41" t="s">
        <v>356</v>
      </c>
      <c r="C37" s="42"/>
      <c r="D37" s="323">
        <f>-Notas!D805</f>
        <v>-58993214</v>
      </c>
      <c r="E37" s="317">
        <f>-Notas!E806</f>
        <v>-26145937</v>
      </c>
      <c r="F37" s="366"/>
      <c r="G37" s="365"/>
      <c r="I37" s="365"/>
      <c r="J37" s="366"/>
      <c r="K37" s="228"/>
    </row>
    <row r="38" spans="2:11" ht="15" customHeight="1">
      <c r="B38" s="45" t="s">
        <v>18</v>
      </c>
      <c r="C38" s="42"/>
      <c r="D38" s="323"/>
      <c r="E38" s="322"/>
      <c r="F38" s="366"/>
      <c r="G38" s="365"/>
      <c r="J38" s="366"/>
      <c r="K38" s="228"/>
    </row>
    <row r="39" spans="2:11" ht="15" customHeight="1">
      <c r="B39" s="45" t="s">
        <v>19</v>
      </c>
      <c r="C39" s="42"/>
      <c r="D39" s="315">
        <f>+D40+D41</f>
        <v>8239553083</v>
      </c>
      <c r="E39" s="315">
        <f>+E40+E41</f>
        <v>3798029816</v>
      </c>
      <c r="F39" s="366"/>
      <c r="G39" s="365"/>
      <c r="J39" s="366"/>
      <c r="K39" s="228"/>
    </row>
    <row r="40" spans="2:11" ht="15" customHeight="1">
      <c r="B40" s="41" t="s">
        <v>355</v>
      </c>
      <c r="C40" s="42" t="s">
        <v>621</v>
      </c>
      <c r="D40" s="323">
        <f>+Notas!D827+Notas!D836</f>
        <v>8239553083</v>
      </c>
      <c r="E40" s="317">
        <f>+Notas!E827</f>
        <v>3742782614</v>
      </c>
      <c r="F40" s="371"/>
      <c r="G40" s="365"/>
      <c r="I40" s="391"/>
      <c r="J40" s="366"/>
      <c r="K40" s="228"/>
    </row>
    <row r="41" spans="2:11" ht="15" customHeight="1">
      <c r="B41" s="41" t="s">
        <v>20</v>
      </c>
      <c r="C41" s="42"/>
      <c r="D41" s="323">
        <v>0</v>
      </c>
      <c r="E41" s="317">
        <v>55247202</v>
      </c>
      <c r="F41" s="366"/>
      <c r="G41" s="365"/>
      <c r="J41" s="366"/>
      <c r="K41" s="228"/>
    </row>
    <row r="42" spans="2:11" ht="15" customHeight="1">
      <c r="B42" s="45" t="s">
        <v>21</v>
      </c>
      <c r="C42" s="42"/>
      <c r="D42" s="315">
        <f>+D43+D44</f>
        <v>-6944790610</v>
      </c>
      <c r="E42" s="315">
        <f>+E43+E44</f>
        <v>-1116859379</v>
      </c>
      <c r="F42" s="366"/>
      <c r="G42" s="365"/>
      <c r="J42" s="366"/>
      <c r="K42" s="228"/>
    </row>
    <row r="43" spans="2:11" ht="15" customHeight="1">
      <c r="B43" s="41" t="s">
        <v>354</v>
      </c>
      <c r="C43" s="42" t="s">
        <v>622</v>
      </c>
      <c r="D43" s="323">
        <f>-Notas!D845</f>
        <v>-6935271215</v>
      </c>
      <c r="E43" s="317">
        <f>-Notas!E845</f>
        <v>-1116859379</v>
      </c>
      <c r="F43" s="366"/>
      <c r="G43" s="365"/>
      <c r="J43" s="366"/>
      <c r="K43" s="228"/>
    </row>
    <row r="44" spans="2:11" ht="15" customHeight="1">
      <c r="B44" s="41" t="s">
        <v>20</v>
      </c>
      <c r="C44" s="42"/>
      <c r="D44" s="323">
        <f>-4941790-4577605</f>
        <v>-9519395</v>
      </c>
      <c r="E44" s="317">
        <v>0</v>
      </c>
      <c r="F44" s="366"/>
      <c r="G44" s="365"/>
      <c r="I44" s="365"/>
      <c r="J44" s="366"/>
      <c r="K44" s="228"/>
    </row>
    <row r="45" spans="2:11" ht="15" customHeight="1">
      <c r="B45" s="45" t="s">
        <v>22</v>
      </c>
      <c r="C45" s="42"/>
      <c r="D45" s="316">
        <v>0</v>
      </c>
      <c r="E45" s="315">
        <v>0</v>
      </c>
      <c r="F45" s="366"/>
      <c r="G45" s="365"/>
      <c r="J45" s="366"/>
      <c r="K45" s="228"/>
    </row>
    <row r="46" spans="2:11" ht="15" customHeight="1">
      <c r="B46" s="41" t="s">
        <v>353</v>
      </c>
      <c r="C46" s="42" t="s">
        <v>635</v>
      </c>
      <c r="D46" s="323">
        <v>0</v>
      </c>
      <c r="E46" s="317">
        <v>0</v>
      </c>
      <c r="F46" s="366"/>
      <c r="G46" s="365"/>
      <c r="J46" s="366"/>
      <c r="K46" s="228"/>
    </row>
    <row r="47" spans="2:11" ht="15" customHeight="1">
      <c r="B47" s="45" t="s">
        <v>23</v>
      </c>
      <c r="C47" s="42"/>
      <c r="D47" s="316">
        <v>0</v>
      </c>
      <c r="E47" s="315">
        <v>0</v>
      </c>
      <c r="F47" s="366"/>
      <c r="G47" s="365"/>
      <c r="J47" s="366"/>
      <c r="K47" s="228"/>
    </row>
    <row r="48" spans="2:11" ht="15" customHeight="1">
      <c r="B48" s="41" t="s">
        <v>24</v>
      </c>
      <c r="C48" s="42"/>
      <c r="D48" s="323">
        <v>0</v>
      </c>
      <c r="E48" s="317">
        <v>0</v>
      </c>
      <c r="F48" s="366"/>
      <c r="G48" s="365"/>
      <c r="J48" s="366"/>
      <c r="K48" s="228"/>
    </row>
    <row r="49" spans="2:11" ht="15" customHeight="1">
      <c r="B49" s="41" t="s">
        <v>25</v>
      </c>
      <c r="C49" s="42"/>
      <c r="D49" s="323">
        <v>0</v>
      </c>
      <c r="E49" s="317">
        <v>0</v>
      </c>
      <c r="F49" s="366"/>
      <c r="G49" s="365"/>
      <c r="J49" s="366"/>
      <c r="K49" s="228"/>
    </row>
    <row r="50" spans="2:11" ht="15" customHeight="1">
      <c r="B50" s="45" t="s">
        <v>26</v>
      </c>
      <c r="C50" s="42"/>
      <c r="D50" s="315">
        <f>+D34+D35+D39+D42+D45</f>
        <v>8167784731</v>
      </c>
      <c r="E50" s="315">
        <f>+E34+E35+E39+E42+E45</f>
        <v>16924088493.046799</v>
      </c>
      <c r="F50" s="366"/>
      <c r="G50" s="365"/>
      <c r="I50" s="365"/>
      <c r="J50" s="366"/>
      <c r="K50" s="228"/>
    </row>
    <row r="51" spans="2:11" ht="15" customHeight="1">
      <c r="B51" s="45" t="s">
        <v>27</v>
      </c>
      <c r="C51" s="42"/>
      <c r="D51" s="317">
        <v>-306264123</v>
      </c>
      <c r="E51" s="317">
        <v>-906661415</v>
      </c>
      <c r="F51" s="366"/>
      <c r="G51" s="365"/>
      <c r="J51" s="366"/>
      <c r="K51" s="228"/>
    </row>
    <row r="52" spans="2:11" ht="15" customHeight="1">
      <c r="B52" s="48" t="s">
        <v>28</v>
      </c>
      <c r="C52" s="49"/>
      <c r="D52" s="324">
        <f>+D50+D51</f>
        <v>7861520608</v>
      </c>
      <c r="E52" s="324">
        <f>+E50+E51</f>
        <v>16017427078.046799</v>
      </c>
      <c r="F52" s="366"/>
      <c r="G52" s="365"/>
      <c r="I52" s="365"/>
      <c r="J52" s="228"/>
      <c r="K52" s="228"/>
    </row>
    <row r="53" spans="2:11" ht="15" customHeight="1">
      <c r="B53" s="217" t="s">
        <v>576</v>
      </c>
      <c r="C53" s="218"/>
      <c r="D53" s="227"/>
      <c r="E53" s="229"/>
      <c r="G53" s="365"/>
      <c r="J53" s="10"/>
      <c r="K53" s="10"/>
    </row>
    <row r="54" spans="2:11">
      <c r="D54" s="228"/>
      <c r="E54" s="231"/>
      <c r="G54" s="228"/>
      <c r="J54" s="10"/>
      <c r="K54" s="10"/>
    </row>
    <row r="55" spans="2:11">
      <c r="B55" s="232"/>
      <c r="D55" s="10"/>
      <c r="E55" s="309"/>
      <c r="G55" s="365"/>
      <c r="H55" s="365"/>
      <c r="J55" s="10"/>
      <c r="K55" s="10"/>
    </row>
    <row r="56" spans="2:11">
      <c r="B56" s="232"/>
      <c r="D56" s="228"/>
      <c r="E56" s="233"/>
      <c r="J56" s="10"/>
    </row>
    <row r="57" spans="2:11">
      <c r="D57" s="228"/>
      <c r="E57" s="233"/>
      <c r="J57" s="10"/>
    </row>
    <row r="58" spans="2:11">
      <c r="E58" s="231"/>
      <c r="J58" s="10"/>
    </row>
    <row r="59" spans="2:11">
      <c r="J59" s="10"/>
    </row>
    <row r="60" spans="2:11">
      <c r="D60" s="228"/>
    </row>
    <row r="68" spans="4:5">
      <c r="D68" s="10"/>
      <c r="E68" s="422"/>
    </row>
    <row r="69" spans="4:5">
      <c r="D69" s="10"/>
      <c r="E69" s="422"/>
    </row>
    <row r="70" spans="4:5">
      <c r="D70" s="10"/>
      <c r="E70" s="422"/>
    </row>
    <row r="71" spans="4:5">
      <c r="D71" s="10"/>
      <c r="E71" s="422"/>
    </row>
    <row r="72" spans="4:5">
      <c r="E72" s="422"/>
    </row>
  </sheetData>
  <mergeCells count="3">
    <mergeCell ref="B10:E10"/>
    <mergeCell ref="E68:E72"/>
    <mergeCell ref="B6:E6"/>
  </mergeCells>
  <pageMargins left="0.9" right="0.70866141732283472" top="0.56999999999999995" bottom="0.74803149606299213" header="0.31496062992125984" footer="0.31496062992125984"/>
  <pageSetup paperSize="9" scale="7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O900"/>
  <sheetViews>
    <sheetView showGridLines="0" topLeftCell="A42" zoomScale="85" zoomScaleNormal="85" workbookViewId="0">
      <selection activeCell="H49" sqref="H49"/>
    </sheetView>
  </sheetViews>
  <sheetFormatPr baseColWidth="10" defaultColWidth="11.33203125" defaultRowHeight="13.2"/>
  <cols>
    <col min="1" max="1" width="3.6640625" style="66" customWidth="1"/>
    <col min="2" max="2" width="15.88671875" style="66" customWidth="1"/>
    <col min="3" max="3" width="63.109375" style="66" customWidth="1"/>
    <col min="4" max="4" width="22.109375" style="66" customWidth="1"/>
    <col min="5" max="5" width="19.33203125" style="66" customWidth="1"/>
    <col min="6" max="6" width="21.109375" style="76" customWidth="1"/>
    <col min="7" max="7" width="22.6640625" style="76" customWidth="1"/>
    <col min="8" max="8" width="20.88671875" style="66" customWidth="1"/>
    <col min="9" max="9" width="18.6640625" style="66" customWidth="1"/>
    <col min="10" max="10" width="18.44140625" style="66" bestFit="1" customWidth="1"/>
    <col min="11" max="11" width="18.33203125" style="66" customWidth="1"/>
    <col min="12" max="12" width="20.109375" style="66" bestFit="1" customWidth="1"/>
    <col min="13" max="13" width="19.33203125" style="66" customWidth="1"/>
    <col min="14" max="14" width="19.6640625" style="66" customWidth="1"/>
    <col min="15" max="15" width="11.88671875" style="66" bestFit="1" customWidth="1"/>
    <col min="16" max="16384" width="11.33203125" style="66"/>
  </cols>
  <sheetData>
    <row r="6" spans="2:9">
      <c r="B6" s="467" t="s">
        <v>249</v>
      </c>
      <c r="C6" s="467"/>
      <c r="D6" s="467"/>
      <c r="E6" s="467"/>
      <c r="F6" s="467"/>
      <c r="G6" s="467"/>
      <c r="H6" s="467"/>
      <c r="I6" s="467"/>
    </row>
    <row r="7" spans="2:9" ht="12.6" customHeight="1">
      <c r="B7" s="68" t="s">
        <v>616</v>
      </c>
      <c r="C7" s="69"/>
      <c r="D7" s="69"/>
      <c r="E7" s="69"/>
      <c r="F7" s="69"/>
      <c r="G7" s="69"/>
      <c r="H7" s="69"/>
      <c r="I7" s="69"/>
    </row>
    <row r="8" spans="2:9" ht="12.6" customHeight="1">
      <c r="B8" s="68" t="s">
        <v>617</v>
      </c>
      <c r="C8" s="69"/>
      <c r="D8" s="69"/>
      <c r="E8" s="69"/>
      <c r="F8" s="69"/>
      <c r="G8" s="69"/>
      <c r="H8" s="69"/>
      <c r="I8" s="69"/>
    </row>
    <row r="9" spans="2:9">
      <c r="B9" s="470"/>
      <c r="C9" s="470"/>
      <c r="D9" s="470"/>
      <c r="E9" s="470"/>
      <c r="F9" s="470"/>
      <c r="G9" s="470"/>
      <c r="H9" s="470"/>
      <c r="I9" s="470"/>
    </row>
    <row r="10" spans="2:9" s="70" customFormat="1" ht="13.5" customHeight="1">
      <c r="B10" s="489" t="s">
        <v>815</v>
      </c>
      <c r="C10" s="489"/>
      <c r="D10" s="489"/>
      <c r="E10" s="489"/>
      <c r="F10" s="489"/>
      <c r="G10" s="489"/>
      <c r="H10" s="489"/>
      <c r="I10" s="489"/>
    </row>
    <row r="11" spans="2:9" s="70" customFormat="1" ht="24" customHeight="1">
      <c r="B11" s="71" t="s">
        <v>496</v>
      </c>
      <c r="C11" s="71" t="s">
        <v>618</v>
      </c>
      <c r="D11" s="71"/>
      <c r="E11" s="71"/>
      <c r="F11" s="71"/>
    </row>
    <row r="12" spans="2:9" s="70" customFormat="1" ht="21" customHeight="1">
      <c r="B12" s="435" t="s">
        <v>849</v>
      </c>
      <c r="C12" s="435"/>
      <c r="D12" s="435"/>
      <c r="E12" s="435"/>
      <c r="F12" s="435"/>
    </row>
    <row r="13" spans="2:9" s="70" customFormat="1" ht="18.75" customHeight="1">
      <c r="B13" s="71" t="s">
        <v>497</v>
      </c>
      <c r="C13" s="71" t="s">
        <v>498</v>
      </c>
      <c r="D13" s="71"/>
      <c r="E13" s="71"/>
      <c r="F13" s="71"/>
    </row>
    <row r="14" spans="2:9" s="70" customFormat="1" ht="17.25" customHeight="1">
      <c r="B14" s="72" t="s">
        <v>500</v>
      </c>
      <c r="C14" s="490" t="s">
        <v>499</v>
      </c>
      <c r="D14" s="490"/>
      <c r="E14" s="490"/>
      <c r="F14" s="490"/>
      <c r="G14" s="490"/>
      <c r="H14" s="490"/>
      <c r="I14" s="490"/>
    </row>
    <row r="15" spans="2:9" ht="92.4" customHeight="1">
      <c r="B15" s="434" t="s">
        <v>850</v>
      </c>
      <c r="C15" s="434"/>
      <c r="D15" s="434"/>
      <c r="E15" s="434"/>
      <c r="F15" s="434"/>
      <c r="G15" s="434"/>
      <c r="H15" s="434"/>
      <c r="I15" s="434"/>
    </row>
    <row r="16" spans="2:9" ht="13.95" customHeight="1">
      <c r="B16" s="118"/>
      <c r="C16" s="118"/>
      <c r="D16" s="118"/>
      <c r="E16" s="118"/>
      <c r="F16" s="118"/>
      <c r="G16" s="118"/>
      <c r="H16" s="118"/>
      <c r="I16" s="118"/>
    </row>
    <row r="17" spans="2:9">
      <c r="B17" s="73" t="s">
        <v>501</v>
      </c>
      <c r="C17" s="73" t="s">
        <v>502</v>
      </c>
      <c r="D17" s="73"/>
      <c r="E17" s="73"/>
      <c r="F17" s="73"/>
      <c r="G17" s="66"/>
    </row>
    <row r="18" spans="2:9" ht="15" customHeight="1">
      <c r="B18" s="434" t="s">
        <v>679</v>
      </c>
      <c r="C18" s="434"/>
      <c r="D18" s="434"/>
      <c r="E18" s="434"/>
      <c r="F18" s="434"/>
      <c r="G18" s="434"/>
      <c r="H18" s="434"/>
      <c r="I18" s="434"/>
    </row>
    <row r="19" spans="2:9" ht="24.6" customHeight="1">
      <c r="B19" s="434" t="s">
        <v>750</v>
      </c>
      <c r="C19" s="434"/>
      <c r="D19" s="434"/>
      <c r="E19" s="434"/>
      <c r="F19" s="434"/>
      <c r="G19" s="434"/>
      <c r="H19" s="434"/>
      <c r="I19" s="434"/>
    </row>
    <row r="20" spans="2:9" ht="15" customHeight="1">
      <c r="B20" s="71" t="s">
        <v>504</v>
      </c>
      <c r="C20" s="467" t="s">
        <v>505</v>
      </c>
      <c r="D20" s="467"/>
      <c r="E20" s="467"/>
      <c r="F20" s="467"/>
      <c r="G20" s="467"/>
      <c r="H20" s="467"/>
      <c r="I20" s="467"/>
    </row>
    <row r="21" spans="2:9" s="74" customFormat="1" ht="18.75" customHeight="1">
      <c r="B21" s="72" t="s">
        <v>503</v>
      </c>
      <c r="C21" s="491" t="s">
        <v>693</v>
      </c>
      <c r="D21" s="491"/>
      <c r="E21" s="491"/>
      <c r="F21" s="491"/>
      <c r="G21" s="491"/>
      <c r="H21" s="491"/>
      <c r="I21" s="491"/>
    </row>
    <row r="22" spans="2:9" ht="26.25" customHeight="1">
      <c r="B22" s="435" t="s">
        <v>928</v>
      </c>
      <c r="C22" s="435"/>
      <c r="D22" s="435"/>
      <c r="E22" s="435"/>
      <c r="F22" s="435"/>
      <c r="G22" s="435"/>
      <c r="H22" s="435"/>
      <c r="I22" s="435"/>
    </row>
    <row r="23" spans="2:9" s="74" customFormat="1" ht="18.75" customHeight="1">
      <c r="B23" s="72" t="s">
        <v>506</v>
      </c>
      <c r="C23" s="72" t="s">
        <v>507</v>
      </c>
      <c r="D23" s="72"/>
      <c r="E23" s="72"/>
      <c r="F23" s="72"/>
    </row>
    <row r="24" spans="2:9" ht="49.2" customHeight="1">
      <c r="B24" s="434" t="s">
        <v>929</v>
      </c>
      <c r="C24" s="434"/>
      <c r="D24" s="434"/>
      <c r="E24" s="434"/>
      <c r="F24" s="434"/>
      <c r="G24" s="434"/>
      <c r="H24" s="434"/>
      <c r="I24" s="434"/>
    </row>
    <row r="25" spans="2:9" s="74" customFormat="1" ht="18.75" customHeight="1">
      <c r="B25" s="72" t="s">
        <v>508</v>
      </c>
      <c r="C25" s="72" t="s">
        <v>509</v>
      </c>
      <c r="D25" s="72"/>
      <c r="E25" s="72"/>
      <c r="F25" s="72"/>
    </row>
    <row r="26" spans="2:9">
      <c r="B26" s="492" t="s">
        <v>226</v>
      </c>
      <c r="C26" s="492"/>
      <c r="D26" s="492"/>
      <c r="E26" s="492"/>
      <c r="F26" s="492"/>
      <c r="G26" s="66"/>
    </row>
    <row r="27" spans="2:9" s="74" customFormat="1" ht="18.75" customHeight="1">
      <c r="B27" s="72" t="s">
        <v>510</v>
      </c>
      <c r="C27" s="491" t="s">
        <v>511</v>
      </c>
      <c r="D27" s="491"/>
      <c r="E27" s="491"/>
      <c r="F27" s="491"/>
      <c r="G27" s="491"/>
      <c r="H27" s="491"/>
      <c r="I27" s="491"/>
    </row>
    <row r="28" spans="2:9" ht="24.6" customHeight="1">
      <c r="B28" s="434" t="s">
        <v>225</v>
      </c>
      <c r="C28" s="434"/>
      <c r="D28" s="434"/>
      <c r="E28" s="434"/>
      <c r="F28" s="434"/>
      <c r="G28" s="434"/>
      <c r="H28" s="434"/>
      <c r="I28" s="434"/>
    </row>
    <row r="29" spans="2:9" s="74" customFormat="1" ht="18.75" customHeight="1">
      <c r="B29" s="72" t="s">
        <v>512</v>
      </c>
      <c r="C29" s="491" t="s">
        <v>624</v>
      </c>
      <c r="D29" s="491"/>
      <c r="E29" s="491"/>
      <c r="F29" s="491"/>
      <c r="G29" s="491"/>
      <c r="H29" s="491"/>
      <c r="I29" s="491"/>
    </row>
    <row r="30" spans="2:9" ht="30.6" customHeight="1">
      <c r="B30" s="434" t="s">
        <v>930</v>
      </c>
      <c r="C30" s="434"/>
      <c r="D30" s="434"/>
      <c r="E30" s="434"/>
      <c r="F30" s="434"/>
      <c r="G30" s="434"/>
      <c r="H30" s="434"/>
      <c r="I30" s="434"/>
    </row>
    <row r="31" spans="2:9" s="74" customFormat="1" ht="18.75" customHeight="1">
      <c r="B31" s="72" t="s">
        <v>513</v>
      </c>
      <c r="C31" s="491" t="s">
        <v>514</v>
      </c>
      <c r="D31" s="491"/>
      <c r="E31" s="491"/>
      <c r="F31" s="491"/>
      <c r="G31" s="491"/>
      <c r="H31" s="491"/>
      <c r="I31" s="491"/>
    </row>
    <row r="32" spans="2:9" ht="19.2" customHeight="1">
      <c r="B32" s="434" t="s">
        <v>931</v>
      </c>
      <c r="C32" s="434"/>
      <c r="D32" s="434"/>
      <c r="E32" s="434"/>
      <c r="F32" s="434"/>
      <c r="G32" s="434"/>
      <c r="H32" s="434"/>
    </row>
    <row r="33" spans="2:9" s="74" customFormat="1" ht="19.5" customHeight="1">
      <c r="B33" s="72" t="s">
        <v>515</v>
      </c>
      <c r="C33" s="491" t="s">
        <v>516</v>
      </c>
      <c r="D33" s="491"/>
      <c r="E33" s="491"/>
      <c r="F33" s="491"/>
      <c r="G33" s="491"/>
      <c r="H33" s="491"/>
      <c r="I33" s="491"/>
    </row>
    <row r="34" spans="2:9" ht="19.5" customHeight="1">
      <c r="B34" s="435" t="s">
        <v>932</v>
      </c>
      <c r="C34" s="435"/>
      <c r="D34" s="435"/>
      <c r="E34" s="435"/>
      <c r="F34" s="435"/>
      <c r="G34" s="435"/>
      <c r="H34" s="435"/>
      <c r="I34" s="435"/>
    </row>
    <row r="35" spans="2:9" s="74" customFormat="1" ht="19.5" customHeight="1">
      <c r="B35" s="72" t="s">
        <v>517</v>
      </c>
      <c r="C35" s="72" t="s">
        <v>518</v>
      </c>
      <c r="D35" s="72"/>
      <c r="E35" s="72"/>
      <c r="F35" s="72"/>
      <c r="G35" s="75"/>
    </row>
    <row r="36" spans="2:9" ht="15.6" customHeight="1">
      <c r="B36" s="468" t="s">
        <v>224</v>
      </c>
      <c r="C36" s="468"/>
      <c r="D36" s="468"/>
      <c r="E36" s="468"/>
      <c r="F36" s="468"/>
    </row>
    <row r="37" spans="2:9" ht="10.95" customHeight="1">
      <c r="B37" s="68"/>
      <c r="C37" s="68"/>
      <c r="D37" s="68"/>
      <c r="E37" s="68"/>
      <c r="F37" s="77"/>
    </row>
    <row r="38" spans="2:9" ht="10.95" customHeight="1">
      <c r="B38" s="72" t="s">
        <v>814</v>
      </c>
      <c r="C38" s="72" t="s">
        <v>518</v>
      </c>
      <c r="D38" s="72"/>
      <c r="E38" s="72"/>
      <c r="F38" s="72"/>
    </row>
    <row r="39" spans="2:9" ht="21" customHeight="1">
      <c r="B39" s="468" t="s">
        <v>224</v>
      </c>
      <c r="C39" s="468"/>
      <c r="D39" s="468"/>
      <c r="E39" s="468"/>
      <c r="F39" s="468"/>
    </row>
    <row r="40" spans="2:9" ht="10.95" customHeight="1">
      <c r="B40" s="68"/>
      <c r="C40" s="68"/>
      <c r="D40" s="68"/>
      <c r="E40" s="68"/>
      <c r="F40" s="77"/>
    </row>
    <row r="41" spans="2:9" ht="10.95" customHeight="1">
      <c r="B41" s="72" t="s">
        <v>816</v>
      </c>
      <c r="C41" s="72" t="s">
        <v>817</v>
      </c>
      <c r="D41" s="72"/>
      <c r="E41" s="72"/>
      <c r="F41" s="72"/>
    </row>
    <row r="42" spans="2:9" ht="15" customHeight="1">
      <c r="F42" s="66"/>
    </row>
    <row r="43" spans="2:9" ht="10.95" customHeight="1">
      <c r="B43" s="468" t="s">
        <v>818</v>
      </c>
      <c r="C43" s="468"/>
      <c r="D43" s="468"/>
      <c r="E43" s="468"/>
      <c r="F43" s="468"/>
    </row>
    <row r="44" spans="2:9" ht="10.95" customHeight="1">
      <c r="B44" s="68"/>
      <c r="C44" s="68"/>
      <c r="D44" s="68"/>
      <c r="E44" s="68"/>
      <c r="F44" s="77"/>
    </row>
    <row r="45" spans="2:9" ht="10.95" customHeight="1">
      <c r="B45" s="68"/>
      <c r="C45" s="68"/>
      <c r="D45" s="68"/>
      <c r="E45" s="68"/>
      <c r="F45" s="77"/>
    </row>
    <row r="46" spans="2:9" ht="15" customHeight="1">
      <c r="B46" s="71" t="s">
        <v>519</v>
      </c>
      <c r="C46" s="71" t="s">
        <v>520</v>
      </c>
      <c r="D46" s="71"/>
      <c r="E46" s="71"/>
      <c r="F46" s="71"/>
    </row>
    <row r="47" spans="2:9" ht="28.2" customHeight="1">
      <c r="B47" s="434" t="s">
        <v>937</v>
      </c>
      <c r="C47" s="434"/>
      <c r="D47" s="434"/>
      <c r="E47" s="434"/>
      <c r="F47" s="434"/>
      <c r="G47" s="434"/>
      <c r="H47" s="434"/>
      <c r="I47" s="434"/>
    </row>
    <row r="49" spans="2:9">
      <c r="B49" s="71" t="s">
        <v>522</v>
      </c>
      <c r="C49" s="71" t="s">
        <v>521</v>
      </c>
      <c r="D49" s="71"/>
      <c r="E49" s="71"/>
      <c r="F49" s="71"/>
    </row>
    <row r="51" spans="2:9">
      <c r="B51" s="74" t="s">
        <v>535</v>
      </c>
      <c r="C51" s="74" t="s">
        <v>523</v>
      </c>
      <c r="D51" s="74"/>
    </row>
    <row r="53" spans="2:9" ht="18" customHeight="1">
      <c r="B53" s="469" t="s">
        <v>53</v>
      </c>
      <c r="C53" s="469"/>
      <c r="D53" s="469"/>
      <c r="E53" s="350">
        <v>44926</v>
      </c>
      <c r="F53" s="350">
        <v>44561</v>
      </c>
      <c r="G53" s="350">
        <v>44561</v>
      </c>
    </row>
    <row r="54" spans="2:9" ht="18" customHeight="1">
      <c r="B54" s="476" t="s">
        <v>64</v>
      </c>
      <c r="C54" s="476"/>
      <c r="D54" s="476"/>
      <c r="E54" s="78">
        <v>7322.9</v>
      </c>
      <c r="F54" s="78">
        <v>6870.81</v>
      </c>
      <c r="G54" s="78">
        <v>6870.81</v>
      </c>
    </row>
    <row r="55" spans="2:9" ht="18" customHeight="1">
      <c r="B55" s="476" t="s">
        <v>65</v>
      </c>
      <c r="C55" s="476"/>
      <c r="D55" s="476"/>
      <c r="E55" s="78">
        <v>7339.62</v>
      </c>
      <c r="F55" s="78">
        <v>6887.4</v>
      </c>
      <c r="G55" s="78">
        <v>6887.4</v>
      </c>
    </row>
    <row r="57" spans="2:9">
      <c r="B57" s="74" t="s">
        <v>536</v>
      </c>
      <c r="C57" s="74" t="s">
        <v>524</v>
      </c>
      <c r="D57" s="74"/>
    </row>
    <row r="59" spans="2:9" ht="15" customHeight="1">
      <c r="B59" s="71" t="s">
        <v>573</v>
      </c>
      <c r="C59" s="74" t="s">
        <v>525</v>
      </c>
      <c r="D59" s="74"/>
      <c r="E59" s="79"/>
    </row>
    <row r="60" spans="2:9" ht="9.75" customHeight="1">
      <c r="B60" s="71"/>
      <c r="C60" s="74"/>
      <c r="D60" s="74"/>
      <c r="E60" s="79"/>
    </row>
    <row r="61" spans="2:9" ht="15" customHeight="1">
      <c r="B61" s="71"/>
      <c r="C61" s="258" t="s">
        <v>753</v>
      </c>
      <c r="D61" s="74"/>
      <c r="E61" s="79"/>
    </row>
    <row r="62" spans="2:9" ht="9.75" customHeight="1">
      <c r="B62" s="71"/>
      <c r="C62" s="74"/>
      <c r="D62" s="74"/>
      <c r="E62" s="79"/>
    </row>
    <row r="63" spans="2:9" ht="44.4" customHeight="1">
      <c r="B63" s="446" t="s">
        <v>66</v>
      </c>
      <c r="C63" s="447"/>
      <c r="D63" s="50" t="s">
        <v>578</v>
      </c>
      <c r="E63" s="50" t="s">
        <v>67</v>
      </c>
      <c r="F63" s="237" t="s">
        <v>851</v>
      </c>
      <c r="G63" s="237" t="s">
        <v>852</v>
      </c>
      <c r="H63" s="237" t="s">
        <v>668</v>
      </c>
      <c r="I63" s="50" t="s">
        <v>669</v>
      </c>
    </row>
    <row r="64" spans="2:9" ht="15" customHeight="1">
      <c r="B64" s="450" t="s">
        <v>0</v>
      </c>
      <c r="C64" s="451"/>
      <c r="D64" s="80"/>
      <c r="E64" s="80"/>
      <c r="F64" s="81"/>
      <c r="G64" s="81"/>
      <c r="H64" s="80"/>
      <c r="I64" s="80"/>
    </row>
    <row r="65" spans="2:11" ht="15" customHeight="1">
      <c r="B65" s="450" t="s">
        <v>68</v>
      </c>
      <c r="C65" s="451"/>
      <c r="D65" s="80"/>
      <c r="E65" s="80"/>
      <c r="F65" s="81"/>
      <c r="G65" s="81"/>
      <c r="H65" s="80"/>
      <c r="I65" s="80"/>
    </row>
    <row r="66" spans="2:11" ht="15" customHeight="1">
      <c r="B66" s="454" t="s">
        <v>69</v>
      </c>
      <c r="C66" s="455"/>
      <c r="D66" s="80"/>
      <c r="E66" s="80"/>
      <c r="F66" s="81"/>
      <c r="G66" s="81"/>
      <c r="H66" s="80"/>
      <c r="I66" s="80"/>
    </row>
    <row r="67" spans="2:11" ht="15" customHeight="1">
      <c r="B67" s="432" t="s">
        <v>70</v>
      </c>
      <c r="C67" s="433"/>
      <c r="D67" s="82" t="s">
        <v>71</v>
      </c>
      <c r="E67" s="83">
        <v>0</v>
      </c>
      <c r="F67" s="84">
        <f>+E54</f>
        <v>7322.9</v>
      </c>
      <c r="G67" s="85">
        <f>+E67*F67</f>
        <v>0</v>
      </c>
      <c r="H67" s="86">
        <v>6870.81</v>
      </c>
      <c r="I67" s="85">
        <v>0</v>
      </c>
      <c r="J67" s="87"/>
    </row>
    <row r="68" spans="2:11" ht="15" customHeight="1">
      <c r="B68" s="432" t="s">
        <v>342</v>
      </c>
      <c r="C68" s="433"/>
      <c r="D68" s="82" t="s">
        <v>71</v>
      </c>
      <c r="E68" s="83">
        <v>2650.65</v>
      </c>
      <c r="F68" s="84">
        <f>+F67</f>
        <v>7322.9</v>
      </c>
      <c r="G68" s="85">
        <f t="shared" ref="G68:G88" si="0">+E68*F68</f>
        <v>19410444.884999998</v>
      </c>
      <c r="H68" s="86">
        <v>6870.81</v>
      </c>
      <c r="I68" s="85">
        <v>0</v>
      </c>
      <c r="J68" s="87"/>
    </row>
    <row r="69" spans="2:11" ht="15" customHeight="1">
      <c r="B69" s="432" t="s">
        <v>733</v>
      </c>
      <c r="C69" s="433"/>
      <c r="D69" s="82" t="s">
        <v>71</v>
      </c>
      <c r="E69" s="83">
        <v>10086.040000000001</v>
      </c>
      <c r="F69" s="84">
        <f t="shared" ref="F69:F79" si="1">+F68</f>
        <v>7322.9</v>
      </c>
      <c r="G69" s="85">
        <f t="shared" si="0"/>
        <v>73859062.316</v>
      </c>
      <c r="H69" s="86">
        <v>6870.81</v>
      </c>
      <c r="I69" s="85">
        <v>32913928</v>
      </c>
      <c r="J69" s="88"/>
      <c r="K69" s="87"/>
    </row>
    <row r="70" spans="2:11" ht="15" customHeight="1">
      <c r="B70" s="432" t="s">
        <v>342</v>
      </c>
      <c r="C70" s="433"/>
      <c r="D70" s="82" t="s">
        <v>71</v>
      </c>
      <c r="E70" s="83">
        <v>0</v>
      </c>
      <c r="F70" s="84">
        <f t="shared" si="1"/>
        <v>7322.9</v>
      </c>
      <c r="G70" s="85">
        <f t="shared" si="0"/>
        <v>0</v>
      </c>
      <c r="H70" s="86">
        <v>6870.81</v>
      </c>
      <c r="I70" s="85">
        <v>196848</v>
      </c>
      <c r="J70" s="88"/>
      <c r="K70" s="87"/>
    </row>
    <row r="71" spans="2:11" ht="15" customHeight="1">
      <c r="B71" s="432" t="s">
        <v>216</v>
      </c>
      <c r="C71" s="433"/>
      <c r="D71" s="82" t="s">
        <v>71</v>
      </c>
      <c r="E71" s="83">
        <v>0</v>
      </c>
      <c r="F71" s="84">
        <f t="shared" si="1"/>
        <v>7322.9</v>
      </c>
      <c r="G71" s="85">
        <f t="shared" si="0"/>
        <v>0</v>
      </c>
      <c r="H71" s="86">
        <v>6870.81</v>
      </c>
      <c r="I71" s="85">
        <v>42598884</v>
      </c>
      <c r="J71" s="88"/>
      <c r="K71" s="87"/>
    </row>
    <row r="72" spans="2:11" ht="15" customHeight="1">
      <c r="B72" s="432" t="s">
        <v>72</v>
      </c>
      <c r="C72" s="433"/>
      <c r="D72" s="82" t="s">
        <v>71</v>
      </c>
      <c r="E72" s="83">
        <v>1001.22</v>
      </c>
      <c r="F72" s="84">
        <f t="shared" si="1"/>
        <v>7322.9</v>
      </c>
      <c r="G72" s="85">
        <f t="shared" si="0"/>
        <v>7331833.9380000001</v>
      </c>
      <c r="H72" s="86">
        <v>6870.81</v>
      </c>
      <c r="I72" s="85">
        <v>7559402</v>
      </c>
      <c r="J72" s="88"/>
      <c r="K72" s="87"/>
    </row>
    <row r="73" spans="2:11" ht="15" customHeight="1">
      <c r="B73" s="432" t="s">
        <v>73</v>
      </c>
      <c r="C73" s="433"/>
      <c r="D73" s="82" t="s">
        <v>71</v>
      </c>
      <c r="E73" s="83">
        <v>5106.67</v>
      </c>
      <c r="F73" s="84">
        <f t="shared" si="1"/>
        <v>7322.9</v>
      </c>
      <c r="G73" s="85">
        <f t="shared" si="0"/>
        <v>37395633.743000001</v>
      </c>
      <c r="H73" s="86">
        <v>6870.81</v>
      </c>
      <c r="I73" s="85">
        <v>35086959</v>
      </c>
      <c r="J73" s="88"/>
      <c r="K73" s="87"/>
    </row>
    <row r="74" spans="2:11" ht="15" customHeight="1">
      <c r="B74" s="432" t="s">
        <v>207</v>
      </c>
      <c r="C74" s="433"/>
      <c r="D74" s="82" t="s">
        <v>71</v>
      </c>
      <c r="E74" s="83">
        <v>1603.12</v>
      </c>
      <c r="F74" s="84">
        <f t="shared" si="1"/>
        <v>7322.9</v>
      </c>
      <c r="G74" s="85">
        <f t="shared" si="0"/>
        <v>11739487.447999999</v>
      </c>
      <c r="H74" s="86">
        <v>6870.81</v>
      </c>
      <c r="I74" s="85">
        <v>11000441</v>
      </c>
      <c r="J74" s="88"/>
      <c r="K74" s="87"/>
    </row>
    <row r="75" spans="2:11" ht="15" customHeight="1">
      <c r="B75" s="432" t="s">
        <v>208</v>
      </c>
      <c r="C75" s="433"/>
      <c r="D75" s="82" t="s">
        <v>71</v>
      </c>
      <c r="E75" s="83">
        <v>3100</v>
      </c>
      <c r="F75" s="84">
        <f t="shared" si="1"/>
        <v>7322.9</v>
      </c>
      <c r="G75" s="85">
        <f t="shared" si="0"/>
        <v>22700990</v>
      </c>
      <c r="H75" s="86">
        <v>6870.81</v>
      </c>
      <c r="I75" s="85">
        <v>21299511</v>
      </c>
      <c r="J75" s="88"/>
      <c r="K75" s="87"/>
    </row>
    <row r="76" spans="2:11" ht="15" customHeight="1">
      <c r="B76" s="432" t="s">
        <v>218</v>
      </c>
      <c r="C76" s="433"/>
      <c r="D76" s="82" t="s">
        <v>71</v>
      </c>
      <c r="E76" s="83">
        <v>0</v>
      </c>
      <c r="F76" s="84">
        <f t="shared" si="1"/>
        <v>7322.9</v>
      </c>
      <c r="G76" s="85">
        <f t="shared" si="0"/>
        <v>0</v>
      </c>
      <c r="H76" s="86">
        <v>6870.81</v>
      </c>
      <c r="I76" s="85">
        <v>0</v>
      </c>
      <c r="J76" s="88"/>
      <c r="K76" s="87"/>
    </row>
    <row r="77" spans="2:11" ht="15" customHeight="1">
      <c r="B77" s="432" t="s">
        <v>209</v>
      </c>
      <c r="C77" s="433"/>
      <c r="D77" s="82" t="s">
        <v>71</v>
      </c>
      <c r="E77" s="83">
        <v>297.79000000000002</v>
      </c>
      <c r="F77" s="84">
        <f t="shared" si="1"/>
        <v>7322.9</v>
      </c>
      <c r="G77" s="85">
        <f t="shared" si="0"/>
        <v>2180686.3909999998</v>
      </c>
      <c r="H77" s="86">
        <v>6870.81</v>
      </c>
      <c r="I77" s="85">
        <v>2031080</v>
      </c>
      <c r="J77" s="88"/>
      <c r="K77" s="87"/>
    </row>
    <row r="78" spans="2:11" ht="15" customHeight="1">
      <c r="B78" s="432" t="s">
        <v>734</v>
      </c>
      <c r="C78" s="433"/>
      <c r="D78" s="82" t="s">
        <v>71</v>
      </c>
      <c r="E78" s="83">
        <v>261.3</v>
      </c>
      <c r="F78" s="84">
        <f t="shared" si="1"/>
        <v>7322.9</v>
      </c>
      <c r="G78" s="85">
        <f t="shared" si="0"/>
        <v>1913473.77</v>
      </c>
      <c r="H78" s="86">
        <v>6870.81</v>
      </c>
      <c r="I78" s="89">
        <v>1793693</v>
      </c>
      <c r="J78" s="88"/>
      <c r="K78" s="87"/>
    </row>
    <row r="79" spans="2:11" ht="15" customHeight="1">
      <c r="B79" s="432" t="s">
        <v>369</v>
      </c>
      <c r="C79" s="433"/>
      <c r="D79" s="82" t="s">
        <v>71</v>
      </c>
      <c r="E79" s="83">
        <v>500.06</v>
      </c>
      <c r="F79" s="84">
        <f t="shared" si="1"/>
        <v>7322.9</v>
      </c>
      <c r="G79" s="85">
        <f t="shared" si="0"/>
        <v>3661889.3739999998</v>
      </c>
      <c r="H79" s="86">
        <v>6870.81</v>
      </c>
      <c r="I79" s="89">
        <v>3435611</v>
      </c>
      <c r="J79" s="88"/>
      <c r="K79" s="87"/>
    </row>
    <row r="80" spans="2:11" ht="15" customHeight="1">
      <c r="B80" s="454" t="s">
        <v>74</v>
      </c>
      <c r="C80" s="455"/>
      <c r="D80" s="90"/>
      <c r="E80" s="89">
        <v>0</v>
      </c>
      <c r="F80" s="84"/>
      <c r="G80" s="85">
        <v>0</v>
      </c>
      <c r="H80" s="89"/>
      <c r="I80" s="89"/>
      <c r="J80" s="88"/>
    </row>
    <row r="81" spans="2:13" ht="15" customHeight="1">
      <c r="B81" s="432" t="s">
        <v>75</v>
      </c>
      <c r="C81" s="433"/>
      <c r="D81" s="90" t="s">
        <v>71</v>
      </c>
      <c r="E81" s="91">
        <v>0</v>
      </c>
      <c r="F81" s="84">
        <f>+F79</f>
        <v>7322.9</v>
      </c>
      <c r="G81" s="85">
        <f t="shared" si="0"/>
        <v>0</v>
      </c>
      <c r="H81" s="91">
        <v>6870.81</v>
      </c>
      <c r="I81" s="89">
        <v>1394568</v>
      </c>
      <c r="J81" s="88"/>
      <c r="L81" s="92"/>
      <c r="M81" s="92"/>
    </row>
    <row r="82" spans="2:13" ht="15" hidden="1" customHeight="1">
      <c r="B82" s="93" t="s">
        <v>332</v>
      </c>
      <c r="C82" s="93"/>
      <c r="D82" s="90" t="s">
        <v>71</v>
      </c>
      <c r="E82" s="91">
        <v>0</v>
      </c>
      <c r="F82" s="84">
        <v>6837.9</v>
      </c>
      <c r="G82" s="85">
        <f t="shared" si="0"/>
        <v>0</v>
      </c>
      <c r="H82" s="91">
        <v>6870.81</v>
      </c>
      <c r="I82" s="89">
        <v>0</v>
      </c>
      <c r="J82" s="88"/>
      <c r="L82" s="92"/>
      <c r="M82" s="92"/>
    </row>
    <row r="83" spans="2:13" ht="15" customHeight="1">
      <c r="B83" s="454" t="s">
        <v>76</v>
      </c>
      <c r="C83" s="455"/>
      <c r="D83" s="80"/>
      <c r="E83" s="89"/>
      <c r="F83" s="53"/>
      <c r="G83" s="85"/>
      <c r="H83" s="94"/>
      <c r="I83" s="80"/>
      <c r="J83" s="88"/>
    </row>
    <row r="84" spans="2:13" ht="15" customHeight="1">
      <c r="B84" s="432" t="s">
        <v>694</v>
      </c>
      <c r="C84" s="433"/>
      <c r="D84" s="82" t="s">
        <v>71</v>
      </c>
      <c r="E84" s="91">
        <v>0</v>
      </c>
      <c r="F84" s="84">
        <f>+F81</f>
        <v>7322.9</v>
      </c>
      <c r="G84" s="85">
        <f t="shared" si="0"/>
        <v>0</v>
      </c>
      <c r="H84" s="84">
        <v>6870.81</v>
      </c>
      <c r="I84" s="89">
        <v>1008857174</v>
      </c>
      <c r="J84" s="88"/>
      <c r="K84" s="95"/>
    </row>
    <row r="85" spans="2:13" ht="15" customHeight="1">
      <c r="B85" s="432" t="s">
        <v>695</v>
      </c>
      <c r="C85" s="433"/>
      <c r="D85" s="82" t="s">
        <v>71</v>
      </c>
      <c r="E85" s="91">
        <v>939329.38</v>
      </c>
      <c r="F85" s="84">
        <f>+F84</f>
        <v>7322.9</v>
      </c>
      <c r="G85" s="85">
        <f t="shared" si="0"/>
        <v>6878615116.802</v>
      </c>
      <c r="H85" s="84">
        <v>6870.81</v>
      </c>
      <c r="I85" s="85">
        <v>0</v>
      </c>
      <c r="K85" s="95"/>
    </row>
    <row r="86" spans="2:13" ht="15" customHeight="1">
      <c r="B86" s="454" t="s">
        <v>819</v>
      </c>
      <c r="C86" s="455"/>
      <c r="D86" s="82"/>
      <c r="E86" s="91"/>
      <c r="F86" s="84"/>
      <c r="G86" s="85"/>
      <c r="H86" s="84"/>
      <c r="I86" s="85"/>
      <c r="K86" s="95"/>
    </row>
    <row r="87" spans="2:13" ht="15" customHeight="1">
      <c r="B87" s="432" t="s">
        <v>820</v>
      </c>
      <c r="C87" s="433"/>
      <c r="D87" s="82" t="s">
        <v>71</v>
      </c>
      <c r="E87" s="91">
        <v>0</v>
      </c>
      <c r="F87" s="84">
        <f>+F85</f>
        <v>7322.9</v>
      </c>
      <c r="G87" s="85">
        <f t="shared" si="0"/>
        <v>0</v>
      </c>
      <c r="H87" s="84">
        <v>6870.81</v>
      </c>
      <c r="I87" s="85">
        <v>0</v>
      </c>
      <c r="K87" s="95"/>
    </row>
    <row r="88" spans="2:13" ht="15" customHeight="1">
      <c r="B88" s="432" t="s">
        <v>821</v>
      </c>
      <c r="C88" s="433"/>
      <c r="D88" s="82" t="s">
        <v>71</v>
      </c>
      <c r="E88" s="91">
        <v>0</v>
      </c>
      <c r="F88" s="84">
        <f t="shared" ref="F88" si="2">+F87</f>
        <v>7322.9</v>
      </c>
      <c r="G88" s="85">
        <f t="shared" si="0"/>
        <v>0</v>
      </c>
      <c r="H88" s="84">
        <v>6870.81</v>
      </c>
      <c r="I88" s="85">
        <v>0</v>
      </c>
      <c r="K88" s="95"/>
    </row>
    <row r="89" spans="2:13" ht="15" customHeight="1">
      <c r="B89" s="450" t="s">
        <v>30</v>
      </c>
      <c r="C89" s="451"/>
      <c r="D89" s="96" t="s">
        <v>96</v>
      </c>
      <c r="E89" s="97">
        <f>SUM(E64:E88)</f>
        <v>963936.23</v>
      </c>
      <c r="F89" s="98"/>
      <c r="G89" s="97">
        <f>SUM(G64:G88)</f>
        <v>7058808618.6669998</v>
      </c>
      <c r="H89" s="98"/>
      <c r="I89" s="97">
        <f>SUM(I64:I88)</f>
        <v>1168168099</v>
      </c>
      <c r="K89" s="99"/>
    </row>
    <row r="90" spans="2:13">
      <c r="B90" s="100"/>
      <c r="C90" s="100"/>
      <c r="D90" s="101"/>
      <c r="E90" s="102"/>
      <c r="F90" s="103"/>
      <c r="G90" s="104"/>
      <c r="H90" s="102"/>
      <c r="I90" s="105"/>
      <c r="K90" s="99"/>
    </row>
    <row r="91" spans="2:13">
      <c r="B91" s="71"/>
      <c r="C91" s="258" t="s">
        <v>777</v>
      </c>
      <c r="D91" s="74"/>
      <c r="E91" s="79"/>
      <c r="K91" s="99"/>
    </row>
    <row r="92" spans="2:13">
      <c r="B92" s="71"/>
      <c r="C92" s="74"/>
      <c r="D92" s="74"/>
      <c r="E92" s="79"/>
      <c r="K92" s="99"/>
    </row>
    <row r="93" spans="2:13" ht="49.2" customHeight="1">
      <c r="B93" s="446" t="s">
        <v>66</v>
      </c>
      <c r="C93" s="447"/>
      <c r="D93" s="50" t="s">
        <v>578</v>
      </c>
      <c r="E93" s="50" t="s">
        <v>67</v>
      </c>
      <c r="F93" s="237" t="s">
        <v>851</v>
      </c>
      <c r="G93" s="237" t="s">
        <v>852</v>
      </c>
      <c r="H93" s="237" t="s">
        <v>668</v>
      </c>
      <c r="I93" s="50" t="s">
        <v>669</v>
      </c>
      <c r="K93" s="99"/>
    </row>
    <row r="94" spans="2:13">
      <c r="B94" s="450" t="s">
        <v>0</v>
      </c>
      <c r="C94" s="451"/>
      <c r="D94" s="80"/>
      <c r="E94" s="80"/>
      <c r="F94" s="81"/>
      <c r="G94" s="81"/>
      <c r="H94" s="80"/>
      <c r="I94" s="80"/>
      <c r="K94" s="99"/>
    </row>
    <row r="95" spans="2:13">
      <c r="B95" s="450" t="s">
        <v>68</v>
      </c>
      <c r="C95" s="451"/>
      <c r="D95" s="80"/>
      <c r="E95" s="80"/>
      <c r="F95" s="81"/>
      <c r="G95" s="81"/>
      <c r="H95" s="80"/>
      <c r="I95" s="80"/>
      <c r="K95" s="99"/>
    </row>
    <row r="96" spans="2:13">
      <c r="B96" s="454" t="s">
        <v>69</v>
      </c>
      <c r="C96" s="455"/>
      <c r="D96" s="80"/>
      <c r="E96" s="80"/>
      <c r="F96" s="81"/>
      <c r="G96" s="81"/>
      <c r="H96" s="80"/>
      <c r="I96" s="80"/>
      <c r="K96" s="99"/>
    </row>
    <row r="97" spans="2:11">
      <c r="B97" s="432" t="s">
        <v>754</v>
      </c>
      <c r="C97" s="433"/>
      <c r="D97" s="82" t="s">
        <v>71</v>
      </c>
      <c r="E97" s="259">
        <v>32072.5</v>
      </c>
      <c r="F97" s="84">
        <f>+E54</f>
        <v>7322.9</v>
      </c>
      <c r="G97" s="260">
        <f>+E97*F97</f>
        <v>234863710.25</v>
      </c>
      <c r="H97" s="86">
        <v>6870.81</v>
      </c>
      <c r="I97" s="260">
        <v>0</v>
      </c>
      <c r="K97" s="387"/>
    </row>
    <row r="98" spans="2:11">
      <c r="B98" s="450" t="s">
        <v>30</v>
      </c>
      <c r="C98" s="451"/>
      <c r="D98" s="96" t="s">
        <v>96</v>
      </c>
      <c r="E98" s="97">
        <f>SUM(E97)</f>
        <v>32072.5</v>
      </c>
      <c r="F98" s="98">
        <v>0</v>
      </c>
      <c r="G98" s="64">
        <f>SUM(G97)</f>
        <v>234863710.25</v>
      </c>
      <c r="H98" s="98">
        <v>6870.81</v>
      </c>
      <c r="I98" s="261">
        <v>0</v>
      </c>
      <c r="K98" s="99"/>
    </row>
    <row r="99" spans="2:11">
      <c r="B99" s="100"/>
      <c r="C99" s="100"/>
      <c r="D99" s="101"/>
      <c r="E99" s="102"/>
      <c r="F99" s="103"/>
      <c r="G99" s="104"/>
      <c r="H99" s="102"/>
      <c r="I99" s="105"/>
      <c r="K99" s="99"/>
    </row>
    <row r="100" spans="2:11">
      <c r="B100" s="100"/>
      <c r="C100" s="100"/>
      <c r="D100" s="101"/>
      <c r="E100" s="102"/>
      <c r="F100" s="103"/>
      <c r="G100" s="104"/>
      <c r="H100" s="102"/>
      <c r="I100" s="105"/>
      <c r="K100" s="99"/>
    </row>
    <row r="101" spans="2:11">
      <c r="B101" s="71" t="s">
        <v>574</v>
      </c>
      <c r="C101" s="71" t="s">
        <v>171</v>
      </c>
      <c r="D101" s="71"/>
      <c r="E101" s="71"/>
      <c r="F101" s="106"/>
      <c r="G101" s="107"/>
      <c r="H101" s="108"/>
      <c r="I101" s="109"/>
      <c r="K101" s="99"/>
    </row>
    <row r="102" spans="2:11" ht="9.75" customHeight="1">
      <c r="B102" s="71"/>
      <c r="C102" s="71"/>
      <c r="D102" s="71"/>
      <c r="E102" s="71"/>
      <c r="F102" s="106"/>
      <c r="G102" s="107"/>
      <c r="H102" s="108"/>
      <c r="I102" s="109"/>
      <c r="K102" s="99"/>
    </row>
    <row r="103" spans="2:11" ht="15" customHeight="1">
      <c r="B103" s="71"/>
      <c r="C103" s="258" t="s">
        <v>753</v>
      </c>
      <c r="D103" s="71"/>
      <c r="E103" s="71"/>
      <c r="F103" s="106"/>
      <c r="G103" s="107"/>
      <c r="H103" s="108"/>
      <c r="I103" s="109"/>
      <c r="K103" s="99"/>
    </row>
    <row r="104" spans="2:11" ht="9.75" customHeight="1">
      <c r="B104" s="71"/>
      <c r="C104" s="71"/>
      <c r="D104" s="71"/>
      <c r="E104" s="71"/>
      <c r="F104" s="106"/>
      <c r="G104" s="107"/>
      <c r="H104" s="108"/>
      <c r="I104" s="109"/>
      <c r="K104" s="99"/>
    </row>
    <row r="105" spans="2:11" ht="42.6" customHeight="1">
      <c r="B105" s="446" t="s">
        <v>66</v>
      </c>
      <c r="C105" s="447"/>
      <c r="D105" s="50" t="s">
        <v>578</v>
      </c>
      <c r="E105" s="50" t="s">
        <v>67</v>
      </c>
      <c r="F105" s="237" t="s">
        <v>851</v>
      </c>
      <c r="G105" s="237" t="s">
        <v>852</v>
      </c>
      <c r="H105" s="237" t="s">
        <v>668</v>
      </c>
      <c r="I105" s="50" t="s">
        <v>669</v>
      </c>
    </row>
    <row r="106" spans="2:11" ht="15" customHeight="1">
      <c r="B106" s="454" t="s">
        <v>77</v>
      </c>
      <c r="C106" s="455"/>
      <c r="D106" s="96"/>
      <c r="E106" s="110"/>
      <c r="F106" s="53"/>
      <c r="G106" s="89"/>
      <c r="H106" s="53"/>
      <c r="I106" s="89"/>
    </row>
    <row r="107" spans="2:11" ht="15" customHeight="1">
      <c r="B107" s="432" t="s">
        <v>78</v>
      </c>
      <c r="C107" s="433"/>
      <c r="D107" s="82" t="s">
        <v>71</v>
      </c>
      <c r="E107" s="83">
        <v>872.83</v>
      </c>
      <c r="F107" s="84">
        <f>+E55</f>
        <v>7339.62</v>
      </c>
      <c r="G107" s="111">
        <v>6406240.5246000001</v>
      </c>
      <c r="H107" s="84">
        <v>6887.4</v>
      </c>
      <c r="I107" s="112">
        <v>20736170</v>
      </c>
    </row>
    <row r="108" spans="2:11" ht="15" customHeight="1">
      <c r="B108" s="432" t="s">
        <v>129</v>
      </c>
      <c r="C108" s="433"/>
      <c r="D108" s="82" t="s">
        <v>71</v>
      </c>
      <c r="E108" s="83">
        <v>9076.76</v>
      </c>
      <c r="F108" s="84">
        <f>+F107</f>
        <v>7339.62</v>
      </c>
      <c r="G108" s="111">
        <v>66619969.231200002</v>
      </c>
      <c r="H108" s="84">
        <v>6887.4</v>
      </c>
      <c r="I108" s="112">
        <v>32986996</v>
      </c>
    </row>
    <row r="109" spans="2:11" ht="15" customHeight="1">
      <c r="B109" s="432" t="s">
        <v>735</v>
      </c>
      <c r="C109" s="433"/>
      <c r="D109" s="82" t="s">
        <v>71</v>
      </c>
      <c r="E109" s="83">
        <v>938827.59</v>
      </c>
      <c r="F109" s="84">
        <f>+F108</f>
        <v>7339.62</v>
      </c>
      <c r="G109" s="111">
        <v>6890637756.1157999</v>
      </c>
      <c r="H109" s="84">
        <v>6887.4</v>
      </c>
      <c r="I109" s="112">
        <v>0</v>
      </c>
    </row>
    <row r="110" spans="2:11" ht="15" customHeight="1">
      <c r="B110" s="454" t="s">
        <v>388</v>
      </c>
      <c r="C110" s="455"/>
      <c r="D110" s="96"/>
      <c r="E110" s="110"/>
      <c r="F110" s="53"/>
      <c r="G110" s="89"/>
      <c r="H110" s="53"/>
      <c r="I110" s="89"/>
    </row>
    <row r="111" spans="2:11" ht="15" customHeight="1">
      <c r="B111" s="432" t="s">
        <v>389</v>
      </c>
      <c r="C111" s="433"/>
      <c r="D111" s="82" t="s">
        <v>71</v>
      </c>
      <c r="E111" s="83">
        <v>0</v>
      </c>
      <c r="F111" s="84">
        <f>+F109</f>
        <v>7339.62</v>
      </c>
      <c r="G111" s="111">
        <v>0</v>
      </c>
      <c r="H111" s="84">
        <v>6870.81</v>
      </c>
      <c r="I111" s="112">
        <v>708663107</v>
      </c>
    </row>
    <row r="112" spans="2:11" ht="15" customHeight="1">
      <c r="B112" s="432" t="s">
        <v>390</v>
      </c>
      <c r="C112" s="433"/>
      <c r="D112" s="82" t="s">
        <v>71</v>
      </c>
      <c r="E112" s="83">
        <v>0</v>
      </c>
      <c r="F112" s="84">
        <f>+F111</f>
        <v>7339.62</v>
      </c>
      <c r="G112" s="111">
        <v>0</v>
      </c>
      <c r="H112" s="84">
        <v>6870.81</v>
      </c>
      <c r="I112" s="112">
        <v>17828171</v>
      </c>
    </row>
    <row r="113" spans="2:11" ht="15" customHeight="1">
      <c r="B113" s="450" t="s">
        <v>199</v>
      </c>
      <c r="C113" s="451"/>
      <c r="D113" s="96" t="s">
        <v>96</v>
      </c>
      <c r="E113" s="97">
        <f>SUM(E106:E112)</f>
        <v>948777.17999999993</v>
      </c>
      <c r="F113" s="98"/>
      <c r="G113" s="64">
        <f>SUM(G106:G112)</f>
        <v>6963663965.8716002</v>
      </c>
      <c r="H113" s="98"/>
      <c r="I113" s="64">
        <f>SUM(I106:I112)</f>
        <v>780214444</v>
      </c>
      <c r="J113" s="255"/>
      <c r="K113" s="99"/>
    </row>
    <row r="115" spans="2:11" ht="14.4">
      <c r="B115"/>
      <c r="C115" s="258" t="s">
        <v>777</v>
      </c>
      <c r="D115"/>
      <c r="E115"/>
      <c r="F115"/>
      <c r="G115"/>
      <c r="H115"/>
      <c r="I115"/>
    </row>
    <row r="117" spans="2:11" ht="46.95" customHeight="1">
      <c r="B117" s="446" t="s">
        <v>66</v>
      </c>
      <c r="C117" s="447"/>
      <c r="D117" s="50" t="s">
        <v>578</v>
      </c>
      <c r="E117" s="50" t="s">
        <v>67</v>
      </c>
      <c r="F117" s="237" t="s">
        <v>851</v>
      </c>
      <c r="G117" s="237" t="s">
        <v>852</v>
      </c>
      <c r="H117" s="237" t="s">
        <v>668</v>
      </c>
      <c r="I117" s="50" t="s">
        <v>669</v>
      </c>
    </row>
    <row r="118" spans="2:11">
      <c r="B118" s="454" t="s">
        <v>77</v>
      </c>
      <c r="C118" s="455"/>
      <c r="D118" s="96"/>
      <c r="E118" s="110"/>
      <c r="F118" s="53"/>
      <c r="G118" s="89"/>
      <c r="H118" s="53"/>
      <c r="I118" s="89"/>
    </row>
    <row r="119" spans="2:11">
      <c r="B119" s="432" t="s">
        <v>755</v>
      </c>
      <c r="C119" s="433"/>
      <c r="D119" s="82" t="s">
        <v>71</v>
      </c>
      <c r="E119" s="262">
        <v>3629.7000000000044</v>
      </c>
      <c r="F119" s="84">
        <f>+E55</f>
        <v>7339.62</v>
      </c>
      <c r="G119" s="263">
        <f>+E119*F119</f>
        <v>26640618.714000031</v>
      </c>
      <c r="H119" s="84">
        <v>6887.4</v>
      </c>
      <c r="I119" s="264">
        <f>35229051*0.9002</f>
        <v>31713191.710200001</v>
      </c>
    </row>
    <row r="120" spans="2:11">
      <c r="B120" s="450" t="s">
        <v>199</v>
      </c>
      <c r="C120" s="451"/>
      <c r="D120" s="96" t="s">
        <v>96</v>
      </c>
      <c r="E120" s="97">
        <f>+E119</f>
        <v>3629.7000000000044</v>
      </c>
      <c r="F120" s="98"/>
      <c r="G120" s="265">
        <f>+G119</f>
        <v>26640618.714000031</v>
      </c>
      <c r="H120" s="98">
        <v>6887.4</v>
      </c>
      <c r="I120" s="81">
        <v>31713191.710200001</v>
      </c>
    </row>
    <row r="123" spans="2:11">
      <c r="B123" s="113" t="s">
        <v>537</v>
      </c>
      <c r="C123" s="71" t="s">
        <v>526</v>
      </c>
    </row>
    <row r="125" spans="2:11">
      <c r="C125" s="258" t="s">
        <v>753</v>
      </c>
    </row>
    <row r="127" spans="2:11" ht="40.200000000000003" customHeight="1">
      <c r="B127" s="446" t="s">
        <v>53</v>
      </c>
      <c r="C127" s="452"/>
      <c r="D127" s="447"/>
      <c r="E127" s="50" t="s">
        <v>853</v>
      </c>
      <c r="F127" s="50" t="s">
        <v>854</v>
      </c>
      <c r="G127" s="237" t="s">
        <v>855</v>
      </c>
      <c r="H127" s="237" t="s">
        <v>856</v>
      </c>
    </row>
    <row r="128" spans="2:11" ht="18" customHeight="1">
      <c r="B128" s="430" t="s">
        <v>344</v>
      </c>
      <c r="C128" s="453"/>
      <c r="D128" s="431"/>
      <c r="E128" s="78">
        <f>+E54</f>
        <v>7322.9</v>
      </c>
      <c r="F128" s="60">
        <v>0</v>
      </c>
      <c r="G128" s="114">
        <f>+G54</f>
        <v>6870.81</v>
      </c>
      <c r="H128" s="67">
        <v>64263456</v>
      </c>
      <c r="J128" s="88"/>
    </row>
    <row r="129" spans="2:8" ht="18" customHeight="1">
      <c r="B129" s="430" t="s">
        <v>343</v>
      </c>
      <c r="C129" s="453"/>
      <c r="D129" s="431"/>
      <c r="E129" s="78">
        <f>+E55</f>
        <v>7339.62</v>
      </c>
      <c r="F129" s="60">
        <v>4941790</v>
      </c>
      <c r="G129" s="114">
        <f>+G55</f>
        <v>6887.4</v>
      </c>
      <c r="H129" s="67">
        <v>0</v>
      </c>
    </row>
    <row r="131" spans="2:8">
      <c r="C131" s="258" t="s">
        <v>777</v>
      </c>
    </row>
    <row r="133" spans="2:8" ht="38.4" customHeight="1">
      <c r="B133" s="446" t="s">
        <v>53</v>
      </c>
      <c r="C133" s="452"/>
      <c r="D133" s="447"/>
      <c r="E133" s="50" t="s">
        <v>853</v>
      </c>
      <c r="F133" s="50" t="s">
        <v>854</v>
      </c>
      <c r="G133" s="237" t="s">
        <v>855</v>
      </c>
      <c r="H133" s="237" t="s">
        <v>856</v>
      </c>
    </row>
    <row r="134" spans="2:8" ht="18" customHeight="1">
      <c r="B134" s="430" t="s">
        <v>344</v>
      </c>
      <c r="C134" s="453"/>
      <c r="D134" s="431"/>
      <c r="E134" s="78">
        <v>7322.9</v>
      </c>
      <c r="F134" s="60">
        <v>0</v>
      </c>
      <c r="G134" s="114">
        <v>6895.6</v>
      </c>
      <c r="H134" s="67">
        <v>0</v>
      </c>
    </row>
    <row r="135" spans="2:8" ht="18" customHeight="1">
      <c r="B135" s="430" t="s">
        <v>343</v>
      </c>
      <c r="C135" s="453"/>
      <c r="D135" s="431"/>
      <c r="E135" s="78">
        <v>7339.62</v>
      </c>
      <c r="F135" s="60">
        <f>4577116*0.9002</f>
        <v>4120319.8232</v>
      </c>
      <c r="G135" s="114">
        <v>6918.66</v>
      </c>
      <c r="H135" s="67">
        <f>121180*0.9002</f>
        <v>109086.236</v>
      </c>
    </row>
    <row r="138" spans="2:8">
      <c r="B138" s="113" t="s">
        <v>538</v>
      </c>
      <c r="C138" s="113" t="s">
        <v>527</v>
      </c>
    </row>
    <row r="139" spans="2:8" ht="21" customHeight="1">
      <c r="B139" s="79" t="s">
        <v>539</v>
      </c>
      <c r="C139" s="79" t="s">
        <v>528</v>
      </c>
      <c r="D139" s="70"/>
      <c r="E139" s="70"/>
      <c r="F139" s="115"/>
      <c r="G139" s="115"/>
    </row>
    <row r="140" spans="2:8" ht="9.6" customHeight="1">
      <c r="B140" s="79"/>
      <c r="C140" s="79"/>
      <c r="D140" s="70"/>
      <c r="E140" s="70"/>
      <c r="F140" s="115"/>
      <c r="G140" s="115"/>
    </row>
    <row r="141" spans="2:8" ht="15" customHeight="1">
      <c r="B141" s="79"/>
      <c r="C141" s="258" t="s">
        <v>753</v>
      </c>
      <c r="D141" s="70"/>
      <c r="E141" s="70"/>
      <c r="F141" s="115"/>
      <c r="G141" s="115"/>
    </row>
    <row r="142" spans="2:8" ht="10.199999999999999" customHeight="1">
      <c r="B142" s="79"/>
      <c r="C142" s="79"/>
      <c r="D142" s="70"/>
      <c r="E142" s="70"/>
      <c r="F142" s="115"/>
      <c r="G142" s="115"/>
    </row>
    <row r="143" spans="2:8" ht="32.25" customHeight="1">
      <c r="B143" s="446" t="s">
        <v>66</v>
      </c>
      <c r="C143" s="447"/>
      <c r="D143" s="50" t="s">
        <v>79</v>
      </c>
      <c r="E143" s="50" t="s">
        <v>80</v>
      </c>
      <c r="F143" s="237" t="s">
        <v>857</v>
      </c>
      <c r="G143" s="237" t="s">
        <v>385</v>
      </c>
    </row>
    <row r="144" spans="2:8" ht="15" customHeight="1">
      <c r="B144" s="432" t="s">
        <v>2</v>
      </c>
      <c r="C144" s="433"/>
      <c r="D144" s="116" t="s">
        <v>166</v>
      </c>
      <c r="E144" s="84">
        <v>0</v>
      </c>
      <c r="F144" s="53">
        <v>0</v>
      </c>
      <c r="G144" s="53">
        <v>0</v>
      </c>
    </row>
    <row r="145" spans="2:8" ht="15" customHeight="1">
      <c r="B145" s="432" t="s">
        <v>168</v>
      </c>
      <c r="C145" s="433"/>
      <c r="D145" s="116" t="s">
        <v>166</v>
      </c>
      <c r="E145" s="84">
        <v>0</v>
      </c>
      <c r="F145" s="53">
        <v>3000000</v>
      </c>
      <c r="G145" s="53">
        <v>2000000</v>
      </c>
    </row>
    <row r="146" spans="2:8" ht="15" customHeight="1">
      <c r="B146" s="465" t="s">
        <v>345</v>
      </c>
      <c r="C146" s="466"/>
      <c r="D146" s="117" t="s">
        <v>166</v>
      </c>
      <c r="E146" s="98">
        <v>0</v>
      </c>
      <c r="F146" s="52">
        <f>SUM(F144:F145)</f>
        <v>3000000</v>
      </c>
      <c r="G146" s="52">
        <f>SUM(G144:G145)</f>
        <v>2000000</v>
      </c>
    </row>
    <row r="147" spans="2:8">
      <c r="B147" s="118"/>
      <c r="C147" s="118"/>
      <c r="D147" s="119"/>
      <c r="E147" s="120"/>
      <c r="F147" s="106"/>
      <c r="G147" s="106"/>
    </row>
    <row r="148" spans="2:8">
      <c r="B148" s="118"/>
      <c r="C148" s="258" t="s">
        <v>777</v>
      </c>
      <c r="D148" s="119"/>
      <c r="E148" s="120"/>
      <c r="F148" s="106"/>
      <c r="G148" s="106"/>
    </row>
    <row r="149" spans="2:8">
      <c r="B149" s="118"/>
      <c r="C149" s="118"/>
      <c r="D149" s="119"/>
      <c r="E149" s="120"/>
      <c r="F149" s="106"/>
      <c r="G149" s="106"/>
    </row>
    <row r="150" spans="2:8" ht="32.25" customHeight="1">
      <c r="B150" s="446" t="s">
        <v>66</v>
      </c>
      <c r="C150" s="447"/>
      <c r="D150" s="50" t="s">
        <v>79</v>
      </c>
      <c r="E150" s="50" t="s">
        <v>80</v>
      </c>
      <c r="F150" s="237" t="s">
        <v>857</v>
      </c>
      <c r="G150" s="237" t="s">
        <v>385</v>
      </c>
    </row>
    <row r="151" spans="2:8" ht="15" customHeight="1">
      <c r="B151" s="432" t="s">
        <v>2</v>
      </c>
      <c r="C151" s="433"/>
      <c r="D151" s="116" t="s">
        <v>166</v>
      </c>
      <c r="E151" s="84">
        <v>0</v>
      </c>
      <c r="F151" s="53">
        <v>0</v>
      </c>
      <c r="G151" s="53">
        <v>0</v>
      </c>
    </row>
    <row r="152" spans="2:8" ht="15" customHeight="1">
      <c r="B152" s="432" t="s">
        <v>168</v>
      </c>
      <c r="C152" s="433"/>
      <c r="D152" s="116" t="s">
        <v>166</v>
      </c>
      <c r="E152" s="84">
        <v>0</v>
      </c>
      <c r="F152" s="53">
        <v>2000000</v>
      </c>
      <c r="G152" s="53">
        <v>0</v>
      </c>
      <c r="H152" s="388"/>
    </row>
    <row r="153" spans="2:8" ht="15" customHeight="1">
      <c r="B153" s="465" t="s">
        <v>345</v>
      </c>
      <c r="C153" s="466"/>
      <c r="D153" s="117" t="s">
        <v>166</v>
      </c>
      <c r="E153" s="98">
        <v>0</v>
      </c>
      <c r="F153" s="52">
        <f>SUM(F151:F152)</f>
        <v>2000000</v>
      </c>
      <c r="G153" s="52">
        <f>SUM(G151:G152)</f>
        <v>0</v>
      </c>
    </row>
    <row r="154" spans="2:8">
      <c r="B154" s="118"/>
      <c r="C154" s="118"/>
      <c r="D154" s="119"/>
      <c r="E154" s="120"/>
      <c r="F154" s="106"/>
      <c r="G154" s="106"/>
    </row>
    <row r="155" spans="2:8">
      <c r="B155" s="118"/>
      <c r="C155" s="118"/>
      <c r="D155" s="119"/>
      <c r="E155" s="120"/>
      <c r="F155" s="106"/>
      <c r="G155" s="106"/>
    </row>
    <row r="156" spans="2:8" ht="14.4" customHeight="1">
      <c r="B156" s="79" t="s">
        <v>540</v>
      </c>
      <c r="C156" s="79" t="s">
        <v>696</v>
      </c>
      <c r="D156" s="70"/>
      <c r="E156" s="70"/>
      <c r="F156" s="115"/>
      <c r="G156" s="115"/>
    </row>
    <row r="157" spans="2:8" ht="10.95" customHeight="1">
      <c r="B157" s="121" t="s">
        <v>333</v>
      </c>
      <c r="C157" s="121"/>
      <c r="D157" s="70"/>
      <c r="E157" s="70"/>
      <c r="F157" s="115"/>
      <c r="G157" s="115"/>
    </row>
    <row r="158" spans="2:8" ht="15" customHeight="1">
      <c r="B158" s="121"/>
      <c r="C158" s="258" t="s">
        <v>753</v>
      </c>
      <c r="D158" s="70"/>
      <c r="E158" s="70"/>
      <c r="F158" s="115"/>
      <c r="G158" s="115"/>
    </row>
    <row r="159" spans="2:8" ht="10.95" customHeight="1">
      <c r="B159" s="121"/>
      <c r="C159" s="121"/>
      <c r="D159" s="70"/>
      <c r="E159" s="70"/>
      <c r="F159" s="115"/>
      <c r="G159" s="115"/>
    </row>
    <row r="160" spans="2:8" ht="27.6" customHeight="1">
      <c r="B160" s="446" t="s">
        <v>66</v>
      </c>
      <c r="C160" s="447"/>
      <c r="D160" s="50" t="s">
        <v>79</v>
      </c>
      <c r="E160" s="50" t="s">
        <v>80</v>
      </c>
      <c r="F160" s="237" t="s">
        <v>857</v>
      </c>
      <c r="G160" s="237" t="s">
        <v>385</v>
      </c>
    </row>
    <row r="161" spans="2:7" ht="15" customHeight="1">
      <c r="B161" s="432" t="s">
        <v>82</v>
      </c>
      <c r="C161" s="433"/>
      <c r="D161" s="116" t="s">
        <v>166</v>
      </c>
      <c r="E161" s="84">
        <v>0</v>
      </c>
      <c r="F161" s="53">
        <v>0</v>
      </c>
      <c r="G161" s="53">
        <v>220000</v>
      </c>
    </row>
    <row r="162" spans="2:7" ht="15" customHeight="1">
      <c r="B162" s="432" t="s">
        <v>231</v>
      </c>
      <c r="C162" s="433"/>
      <c r="D162" s="116" t="s">
        <v>166</v>
      </c>
      <c r="E162" s="84">
        <v>0</v>
      </c>
      <c r="F162" s="53">
        <v>301071000</v>
      </c>
      <c r="G162" s="53">
        <v>0</v>
      </c>
    </row>
    <row r="163" spans="2:7" ht="15" customHeight="1">
      <c r="B163" s="432" t="s">
        <v>83</v>
      </c>
      <c r="C163" s="433"/>
      <c r="D163" s="116" t="s">
        <v>166</v>
      </c>
      <c r="E163" s="84">
        <v>0</v>
      </c>
      <c r="F163" s="54">
        <v>0</v>
      </c>
      <c r="G163" s="54">
        <v>0</v>
      </c>
    </row>
    <row r="164" spans="2:7" ht="15" customHeight="1">
      <c r="B164" s="432" t="s">
        <v>165</v>
      </c>
      <c r="C164" s="433"/>
      <c r="D164" s="116" t="s">
        <v>166</v>
      </c>
      <c r="E164" s="84">
        <v>0</v>
      </c>
      <c r="F164" s="53">
        <v>1233277741</v>
      </c>
      <c r="G164" s="53">
        <v>1940840</v>
      </c>
    </row>
    <row r="165" spans="2:7" ht="15" customHeight="1">
      <c r="B165" s="432" t="s">
        <v>697</v>
      </c>
      <c r="C165" s="433"/>
      <c r="D165" s="116" t="s">
        <v>166</v>
      </c>
      <c r="E165" s="84">
        <v>0</v>
      </c>
      <c r="F165" s="53">
        <v>3279947</v>
      </c>
      <c r="G165" s="53">
        <v>3500000</v>
      </c>
    </row>
    <row r="166" spans="2:7" ht="15" customHeight="1">
      <c r="B166" s="432" t="s">
        <v>85</v>
      </c>
      <c r="C166" s="433"/>
      <c r="D166" s="116" t="s">
        <v>166</v>
      </c>
      <c r="E166" s="84">
        <v>0</v>
      </c>
      <c r="F166" s="53">
        <v>8170000</v>
      </c>
      <c r="G166" s="53">
        <v>8104999</v>
      </c>
    </row>
    <row r="167" spans="2:7" ht="15" customHeight="1">
      <c r="B167" s="432" t="s">
        <v>364</v>
      </c>
      <c r="C167" s="433"/>
      <c r="D167" s="116" t="s">
        <v>166</v>
      </c>
      <c r="E167" s="84">
        <v>0</v>
      </c>
      <c r="F167" s="53">
        <v>5170000</v>
      </c>
      <c r="G167" s="53">
        <v>5500000</v>
      </c>
    </row>
    <row r="168" spans="2:7" ht="15" customHeight="1">
      <c r="B168" s="432" t="s">
        <v>214</v>
      </c>
      <c r="C168" s="433"/>
      <c r="D168" s="116" t="s">
        <v>166</v>
      </c>
      <c r="E168" s="84">
        <v>0</v>
      </c>
      <c r="F168" s="53">
        <v>0</v>
      </c>
      <c r="G168" s="53">
        <v>0</v>
      </c>
    </row>
    <row r="169" spans="2:7" ht="15" customHeight="1">
      <c r="B169" s="432" t="s">
        <v>86</v>
      </c>
      <c r="C169" s="433"/>
      <c r="D169" s="116" t="s">
        <v>166</v>
      </c>
      <c r="E169" s="84">
        <v>0</v>
      </c>
      <c r="F169" s="53">
        <v>652130</v>
      </c>
      <c r="G169" s="53">
        <v>826122</v>
      </c>
    </row>
    <row r="170" spans="2:7" ht="15" customHeight="1">
      <c r="B170" s="432" t="s">
        <v>87</v>
      </c>
      <c r="C170" s="433"/>
      <c r="D170" s="116" t="s">
        <v>166</v>
      </c>
      <c r="E170" s="84">
        <v>0</v>
      </c>
      <c r="F170" s="53">
        <v>19002890</v>
      </c>
      <c r="G170" s="53">
        <v>19090890</v>
      </c>
    </row>
    <row r="171" spans="2:7" ht="15" customHeight="1">
      <c r="B171" s="432" t="s">
        <v>211</v>
      </c>
      <c r="C171" s="433"/>
      <c r="D171" s="116" t="s">
        <v>166</v>
      </c>
      <c r="E171" s="84">
        <v>0</v>
      </c>
      <c r="F171" s="53">
        <v>0</v>
      </c>
      <c r="G171" s="53">
        <v>0</v>
      </c>
    </row>
    <row r="172" spans="2:7" ht="15" customHeight="1">
      <c r="B172" s="432" t="s">
        <v>212</v>
      </c>
      <c r="C172" s="433"/>
      <c r="D172" s="116" t="s">
        <v>166</v>
      </c>
      <c r="E172" s="84">
        <v>0</v>
      </c>
      <c r="F172" s="53">
        <v>2345000</v>
      </c>
      <c r="G172" s="53">
        <v>3115000</v>
      </c>
    </row>
    <row r="173" spans="2:7" ht="15" customHeight="1">
      <c r="B173" s="432" t="s">
        <v>154</v>
      </c>
      <c r="C173" s="433"/>
      <c r="D173" s="116" t="s">
        <v>166</v>
      </c>
      <c r="E173" s="84">
        <v>0</v>
      </c>
      <c r="F173" s="53">
        <v>7459689</v>
      </c>
      <c r="G173" s="53">
        <v>7551065</v>
      </c>
    </row>
    <row r="174" spans="2:7" ht="15" customHeight="1">
      <c r="B174" s="432" t="s">
        <v>210</v>
      </c>
      <c r="C174" s="433"/>
      <c r="D174" s="116" t="s">
        <v>166</v>
      </c>
      <c r="E174" s="84">
        <v>0</v>
      </c>
      <c r="F174" s="53">
        <v>5060000</v>
      </c>
      <c r="G174" s="53">
        <v>5335000</v>
      </c>
    </row>
    <row r="175" spans="2:7" ht="15" customHeight="1">
      <c r="B175" s="432" t="s">
        <v>213</v>
      </c>
      <c r="C175" s="433"/>
      <c r="D175" s="116" t="s">
        <v>166</v>
      </c>
      <c r="E175" s="84">
        <v>0</v>
      </c>
      <c r="F175" s="53">
        <v>0</v>
      </c>
      <c r="G175" s="53">
        <v>284039</v>
      </c>
    </row>
    <row r="176" spans="2:7" ht="15" customHeight="1">
      <c r="B176" s="432" t="s">
        <v>229</v>
      </c>
      <c r="C176" s="433"/>
      <c r="D176" s="116" t="s">
        <v>166</v>
      </c>
      <c r="E176" s="84">
        <v>0</v>
      </c>
      <c r="F176" s="53">
        <v>0</v>
      </c>
      <c r="G176" s="53">
        <v>0</v>
      </c>
    </row>
    <row r="177" spans="2:7" ht="15" customHeight="1">
      <c r="B177" s="432" t="s">
        <v>220</v>
      </c>
      <c r="C177" s="433"/>
      <c r="D177" s="116" t="s">
        <v>166</v>
      </c>
      <c r="E177" s="122">
        <v>0</v>
      </c>
      <c r="F177" s="53">
        <v>1676129</v>
      </c>
      <c r="G177" s="53">
        <v>21903795</v>
      </c>
    </row>
    <row r="178" spans="2:7" ht="15" customHeight="1">
      <c r="B178" s="432" t="s">
        <v>219</v>
      </c>
      <c r="C178" s="433"/>
      <c r="D178" s="116" t="s">
        <v>166</v>
      </c>
      <c r="E178" s="84">
        <v>0</v>
      </c>
      <c r="F178" s="53">
        <v>0</v>
      </c>
      <c r="G178" s="53">
        <v>0</v>
      </c>
    </row>
    <row r="179" spans="2:7" ht="15" customHeight="1">
      <c r="B179" s="432" t="s">
        <v>334</v>
      </c>
      <c r="C179" s="433"/>
      <c r="D179" s="116" t="s">
        <v>166</v>
      </c>
      <c r="E179" s="84">
        <v>0</v>
      </c>
      <c r="F179" s="53">
        <v>0</v>
      </c>
      <c r="G179" s="53">
        <v>1161757</v>
      </c>
    </row>
    <row r="180" spans="2:7" ht="15" customHeight="1">
      <c r="B180" s="432" t="s">
        <v>365</v>
      </c>
      <c r="C180" s="433"/>
      <c r="D180" s="116" t="s">
        <v>166</v>
      </c>
      <c r="E180" s="84">
        <v>0</v>
      </c>
      <c r="F180" s="53">
        <v>135520</v>
      </c>
      <c r="G180" s="53">
        <v>300157</v>
      </c>
    </row>
    <row r="181" spans="2:7" ht="15" customHeight="1">
      <c r="B181" s="432" t="s">
        <v>391</v>
      </c>
      <c r="C181" s="433"/>
      <c r="D181" s="116" t="s">
        <v>166</v>
      </c>
      <c r="E181" s="84">
        <v>0</v>
      </c>
      <c r="F181" s="53">
        <v>100864</v>
      </c>
      <c r="G181" s="53">
        <v>100000</v>
      </c>
    </row>
    <row r="182" spans="2:7" ht="15" customHeight="1">
      <c r="B182" s="432" t="s">
        <v>368</v>
      </c>
      <c r="C182" s="433"/>
      <c r="D182" s="116" t="s">
        <v>71</v>
      </c>
      <c r="E182" s="84">
        <v>500.06</v>
      </c>
      <c r="F182" s="53">
        <v>3661889</v>
      </c>
      <c r="G182" s="53">
        <v>3435611</v>
      </c>
    </row>
    <row r="183" spans="2:7" ht="15" customHeight="1">
      <c r="B183" s="432" t="s">
        <v>232</v>
      </c>
      <c r="C183" s="433"/>
      <c r="D183" s="116" t="s">
        <v>71</v>
      </c>
      <c r="E183" s="84">
        <v>600.13</v>
      </c>
      <c r="F183" s="53">
        <v>4394692</v>
      </c>
      <c r="G183" s="53">
        <v>10993296</v>
      </c>
    </row>
    <row r="184" spans="2:7" ht="15" customHeight="1">
      <c r="B184" s="432" t="s">
        <v>88</v>
      </c>
      <c r="C184" s="433"/>
      <c r="D184" s="116" t="s">
        <v>71</v>
      </c>
      <c r="E184" s="122">
        <v>2650.65</v>
      </c>
      <c r="F184" s="53">
        <v>19410445</v>
      </c>
      <c r="G184" s="53">
        <v>0</v>
      </c>
    </row>
    <row r="185" spans="2:7" ht="15" customHeight="1">
      <c r="B185" s="432" t="s">
        <v>164</v>
      </c>
      <c r="C185" s="433"/>
      <c r="D185" s="116" t="s">
        <v>71</v>
      </c>
      <c r="E185" s="122">
        <v>3100</v>
      </c>
      <c r="F185" s="53">
        <v>22700990</v>
      </c>
      <c r="G185" s="53">
        <v>196848</v>
      </c>
    </row>
    <row r="186" spans="2:7" ht="15" customHeight="1">
      <c r="B186" s="432" t="s">
        <v>89</v>
      </c>
      <c r="C186" s="433"/>
      <c r="D186" s="116" t="s">
        <v>71</v>
      </c>
      <c r="E186" s="122">
        <v>1001.22</v>
      </c>
      <c r="F186" s="53">
        <v>7331834</v>
      </c>
      <c r="G186" s="53">
        <v>7559402</v>
      </c>
    </row>
    <row r="187" spans="2:7" ht="15" customHeight="1">
      <c r="B187" s="432" t="s">
        <v>364</v>
      </c>
      <c r="C187" s="433"/>
      <c r="D187" s="116" t="s">
        <v>71</v>
      </c>
      <c r="E187" s="122">
        <v>5106.67</v>
      </c>
      <c r="F187" s="53">
        <v>37395634</v>
      </c>
      <c r="G187" s="53">
        <v>35086959</v>
      </c>
    </row>
    <row r="188" spans="2:7" ht="15" customHeight="1">
      <c r="B188" s="432" t="s">
        <v>215</v>
      </c>
      <c r="C188" s="433"/>
      <c r="D188" s="116" t="s">
        <v>71</v>
      </c>
      <c r="E188" s="84">
        <v>0</v>
      </c>
      <c r="F188" s="53">
        <v>0</v>
      </c>
      <c r="G188" s="53">
        <v>21299511</v>
      </c>
    </row>
    <row r="189" spans="2:7" ht="15" customHeight="1">
      <c r="B189" s="432" t="s">
        <v>216</v>
      </c>
      <c r="C189" s="433"/>
      <c r="D189" s="116" t="s">
        <v>71</v>
      </c>
      <c r="E189" s="122">
        <v>0</v>
      </c>
      <c r="F189" s="53">
        <v>0</v>
      </c>
      <c r="G189" s="53">
        <v>42598884</v>
      </c>
    </row>
    <row r="190" spans="2:7" ht="15" hidden="1" customHeight="1">
      <c r="B190" s="432" t="s">
        <v>221</v>
      </c>
      <c r="C190" s="433"/>
      <c r="D190" s="116" t="s">
        <v>71</v>
      </c>
      <c r="E190" s="84">
        <v>0</v>
      </c>
      <c r="F190" s="53">
        <v>0</v>
      </c>
      <c r="G190" s="53">
        <v>0</v>
      </c>
    </row>
    <row r="191" spans="2:7" ht="15" customHeight="1">
      <c r="B191" s="432" t="s">
        <v>367</v>
      </c>
      <c r="C191" s="433"/>
      <c r="D191" s="116" t="s">
        <v>71</v>
      </c>
      <c r="E191" s="84">
        <v>989</v>
      </c>
      <c r="F191" s="53">
        <v>7242348</v>
      </c>
      <c r="G191" s="53">
        <v>0</v>
      </c>
    </row>
    <row r="192" spans="2:7" ht="15" customHeight="1">
      <c r="B192" s="432" t="s">
        <v>366</v>
      </c>
      <c r="C192" s="433"/>
      <c r="D192" s="116" t="s">
        <v>71</v>
      </c>
      <c r="E192" s="83">
        <v>0</v>
      </c>
      <c r="F192" s="53"/>
      <c r="G192" s="53">
        <v>0</v>
      </c>
    </row>
    <row r="193" spans="2:10" ht="15" customHeight="1">
      <c r="B193" s="432" t="s">
        <v>736</v>
      </c>
      <c r="C193" s="433"/>
      <c r="D193" s="116" t="s">
        <v>71</v>
      </c>
      <c r="E193" s="83">
        <v>261.3</v>
      </c>
      <c r="F193" s="53">
        <v>1913474</v>
      </c>
      <c r="G193" s="53">
        <v>1793693</v>
      </c>
    </row>
    <row r="194" spans="2:10" ht="15" customHeight="1">
      <c r="B194" s="450" t="s">
        <v>167</v>
      </c>
      <c r="C194" s="451"/>
      <c r="D194" s="64"/>
      <c r="E194" s="98">
        <f>SUM(E161:E193)</f>
        <v>14209.029999999999</v>
      </c>
      <c r="F194" s="52">
        <f>SUM(F161:F193)</f>
        <v>1691452216</v>
      </c>
      <c r="G194" s="52">
        <f>SUM(G161:G193)</f>
        <v>201897868</v>
      </c>
      <c r="I194" s="76"/>
    </row>
    <row r="195" spans="2:10" ht="3.9" customHeight="1"/>
    <row r="196" spans="2:10" ht="15" customHeight="1">
      <c r="B196" s="450" t="s">
        <v>371</v>
      </c>
      <c r="C196" s="451"/>
      <c r="D196" s="64"/>
      <c r="E196" s="64"/>
      <c r="F196" s="52"/>
      <c r="G196" s="52"/>
    </row>
    <row r="197" spans="2:10" ht="15" customHeight="1">
      <c r="B197" s="432" t="s">
        <v>84</v>
      </c>
      <c r="C197" s="433"/>
      <c r="D197" s="116" t="s">
        <v>166</v>
      </c>
      <c r="E197" s="86">
        <v>0</v>
      </c>
      <c r="F197" s="53">
        <v>1656166959</v>
      </c>
      <c r="G197" s="53">
        <v>235205573</v>
      </c>
    </row>
    <row r="198" spans="2:10" ht="15" customHeight="1">
      <c r="B198" s="432" t="s">
        <v>170</v>
      </c>
      <c r="C198" s="433"/>
      <c r="D198" s="116" t="s">
        <v>166</v>
      </c>
      <c r="E198" s="84">
        <v>0</v>
      </c>
      <c r="F198" s="53">
        <v>144239</v>
      </c>
      <c r="G198" s="53">
        <v>144239</v>
      </c>
    </row>
    <row r="199" spans="2:10" ht="15" customHeight="1">
      <c r="B199" s="432" t="s">
        <v>231</v>
      </c>
      <c r="C199" s="433"/>
      <c r="D199" s="116" t="s">
        <v>166</v>
      </c>
      <c r="E199" s="84">
        <v>0</v>
      </c>
      <c r="F199" s="53">
        <v>0</v>
      </c>
      <c r="G199" s="53">
        <v>0</v>
      </c>
    </row>
    <row r="200" spans="2:10" ht="15" customHeight="1">
      <c r="B200" s="432" t="s">
        <v>230</v>
      </c>
      <c r="C200" s="433"/>
      <c r="D200" s="116" t="s">
        <v>71</v>
      </c>
      <c r="E200" s="122">
        <v>10086.040000000001</v>
      </c>
      <c r="F200" s="53">
        <v>73859062</v>
      </c>
      <c r="G200" s="53">
        <v>32913928</v>
      </c>
      <c r="H200" s="71"/>
      <c r="J200" s="76"/>
    </row>
    <row r="201" spans="2:10" ht="15" customHeight="1">
      <c r="B201" s="432" t="s">
        <v>335</v>
      </c>
      <c r="C201" s="433"/>
      <c r="D201" s="116" t="s">
        <v>71</v>
      </c>
      <c r="E201" s="83">
        <v>13.99</v>
      </c>
      <c r="F201" s="53">
        <v>102447</v>
      </c>
      <c r="G201" s="53">
        <v>7145</v>
      </c>
      <c r="I201" s="76"/>
    </row>
    <row r="202" spans="2:10" ht="15" customHeight="1">
      <c r="B202" s="432" t="s">
        <v>206</v>
      </c>
      <c r="C202" s="433"/>
      <c r="D202" s="116" t="s">
        <v>71</v>
      </c>
      <c r="E202" s="84">
        <v>297.79000000000002</v>
      </c>
      <c r="F202" s="53">
        <v>2180686</v>
      </c>
      <c r="G202" s="53">
        <v>2031080</v>
      </c>
      <c r="I202" s="76"/>
    </row>
    <row r="203" spans="2:10" ht="15" customHeight="1">
      <c r="B203" s="450" t="s">
        <v>372</v>
      </c>
      <c r="C203" s="451"/>
      <c r="D203" s="64"/>
      <c r="E203" s="97">
        <f>SUM(E197:E202)</f>
        <v>10397.820000000002</v>
      </c>
      <c r="F203" s="64">
        <f>SUM(F197:F202)</f>
        <v>1732453393</v>
      </c>
      <c r="G203" s="64">
        <f>SUM(G197:G202)</f>
        <v>270301965</v>
      </c>
    </row>
    <row r="204" spans="2:10" ht="6" customHeight="1">
      <c r="B204" s="123"/>
      <c r="C204" s="123"/>
      <c r="D204" s="119"/>
      <c r="E204" s="124"/>
      <c r="F204" s="106"/>
      <c r="G204" s="106"/>
    </row>
    <row r="205" spans="2:10" ht="15" customHeight="1">
      <c r="B205" s="474" t="s">
        <v>169</v>
      </c>
      <c r="C205" s="475"/>
      <c r="D205" s="64"/>
      <c r="E205" s="97">
        <f>+E194+E203</f>
        <v>24606.85</v>
      </c>
      <c r="F205" s="52">
        <f>+F194+F203</f>
        <v>3423905609</v>
      </c>
      <c r="G205" s="52">
        <f>+G194+G203</f>
        <v>472199833</v>
      </c>
      <c r="H205" s="76"/>
      <c r="I205" s="76"/>
    </row>
    <row r="206" spans="2:10" ht="3.75" customHeight="1">
      <c r="B206" s="123"/>
      <c r="C206" s="123"/>
      <c r="D206" s="119"/>
      <c r="E206" s="124"/>
      <c r="F206" s="106"/>
      <c r="G206" s="106"/>
    </row>
    <row r="207" spans="2:10" ht="16.5" customHeight="1">
      <c r="B207" s="474" t="s">
        <v>90</v>
      </c>
      <c r="C207" s="475"/>
      <c r="D207" s="64"/>
      <c r="E207" s="97">
        <f>+E205</f>
        <v>24606.85</v>
      </c>
      <c r="F207" s="52">
        <f>+F146+F205</f>
        <v>3426905609</v>
      </c>
      <c r="G207" s="52">
        <f>+G146+G205</f>
        <v>474199833</v>
      </c>
      <c r="H207" s="76"/>
      <c r="I207" s="76"/>
    </row>
    <row r="208" spans="2:10">
      <c r="H208" s="88"/>
    </row>
    <row r="209" spans="2:10">
      <c r="B209" s="212"/>
      <c r="C209" s="258" t="s">
        <v>777</v>
      </c>
      <c r="D209" s="171"/>
      <c r="E209" s="267"/>
      <c r="F209" s="203"/>
      <c r="G209" s="203"/>
      <c r="H209" s="88"/>
      <c r="I209" s="76"/>
    </row>
    <row r="210" spans="2:10">
      <c r="B210" s="212"/>
      <c r="C210" s="212"/>
      <c r="D210" s="171"/>
      <c r="E210" s="267"/>
      <c r="F210" s="203"/>
      <c r="G210" s="203"/>
      <c r="H210" s="88"/>
    </row>
    <row r="211" spans="2:10" ht="27.6" customHeight="1">
      <c r="B211" s="446" t="s">
        <v>66</v>
      </c>
      <c r="C211" s="447"/>
      <c r="D211" s="50" t="s">
        <v>79</v>
      </c>
      <c r="E211" s="50" t="s">
        <v>80</v>
      </c>
      <c r="F211" s="237" t="s">
        <v>857</v>
      </c>
      <c r="G211" s="237" t="s">
        <v>385</v>
      </c>
      <c r="H211" s="88"/>
    </row>
    <row r="212" spans="2:10">
      <c r="B212" s="432" t="s">
        <v>756</v>
      </c>
      <c r="C212" s="433"/>
      <c r="D212" s="116" t="s">
        <v>166</v>
      </c>
      <c r="E212" s="84">
        <v>0</v>
      </c>
      <c r="F212" s="53">
        <v>339569163</v>
      </c>
      <c r="G212" s="53">
        <f>25494505</f>
        <v>25494505</v>
      </c>
      <c r="H212" s="88"/>
      <c r="J212" s="76"/>
    </row>
    <row r="213" spans="2:10">
      <c r="B213" s="432" t="s">
        <v>754</v>
      </c>
      <c r="C213" s="433"/>
      <c r="D213" s="116" t="s">
        <v>71</v>
      </c>
      <c r="E213" s="84">
        <v>28871.664499999999</v>
      </c>
      <c r="F213" s="54">
        <f>234863710</f>
        <v>234863710</v>
      </c>
      <c r="G213" s="54">
        <v>0</v>
      </c>
      <c r="H213" s="88"/>
    </row>
    <row r="214" spans="2:10">
      <c r="B214" s="474" t="s">
        <v>169</v>
      </c>
      <c r="C214" s="475"/>
      <c r="D214" s="64"/>
      <c r="E214" s="97">
        <f>SUM(E213)</f>
        <v>28871.664499999999</v>
      </c>
      <c r="F214" s="52">
        <f>SUM(F212:F213)</f>
        <v>574432873</v>
      </c>
      <c r="G214" s="52">
        <f>SUM(G212:G213)</f>
        <v>25494505</v>
      </c>
      <c r="H214" s="88"/>
    </row>
    <row r="215" spans="2:10" ht="5.4" customHeight="1">
      <c r="B215" s="123"/>
      <c r="C215" s="123"/>
      <c r="D215" s="119"/>
      <c r="E215" s="266"/>
      <c r="F215" s="106"/>
      <c r="G215" s="106"/>
      <c r="H215" s="88"/>
    </row>
    <row r="216" spans="2:10">
      <c r="B216" s="474" t="s">
        <v>90</v>
      </c>
      <c r="C216" s="475"/>
      <c r="D216" s="64"/>
      <c r="E216" s="97">
        <f>+E214</f>
        <v>28871.664499999999</v>
      </c>
      <c r="F216" s="52">
        <f>+F214</f>
        <v>574432873</v>
      </c>
      <c r="G216" s="52">
        <f>+G214</f>
        <v>25494505</v>
      </c>
      <c r="H216" s="88"/>
    </row>
    <row r="217" spans="2:10">
      <c r="H217" s="88"/>
    </row>
    <row r="218" spans="2:10">
      <c r="H218" s="88"/>
    </row>
    <row r="219" spans="2:10">
      <c r="B219" s="113" t="s">
        <v>541</v>
      </c>
      <c r="C219" s="113" t="s">
        <v>579</v>
      </c>
    </row>
    <row r="220" spans="2:10" ht="11.25" customHeight="1"/>
    <row r="221" spans="2:10" ht="15" customHeight="1">
      <c r="C221" s="258" t="s">
        <v>753</v>
      </c>
    </row>
    <row r="222" spans="2:10" ht="11.25" customHeight="1"/>
    <row r="223" spans="2:10" ht="18" customHeight="1">
      <c r="B223" s="514" t="s">
        <v>91</v>
      </c>
      <c r="C223" s="515"/>
      <c r="D223" s="515"/>
      <c r="E223" s="515"/>
      <c r="F223" s="515"/>
      <c r="G223" s="516"/>
      <c r="H223" s="514" t="s">
        <v>933</v>
      </c>
      <c r="I223" s="515"/>
      <c r="J223" s="516"/>
    </row>
    <row r="224" spans="2:10" ht="26.4">
      <c r="B224" s="446" t="s">
        <v>94</v>
      </c>
      <c r="C224" s="447"/>
      <c r="D224" s="50" t="s">
        <v>729</v>
      </c>
      <c r="E224" s="237" t="s">
        <v>730</v>
      </c>
      <c r="F224" s="237" t="s">
        <v>92</v>
      </c>
      <c r="G224" s="50" t="s">
        <v>103</v>
      </c>
      <c r="H224" s="50" t="s">
        <v>29</v>
      </c>
      <c r="I224" s="50" t="s">
        <v>93</v>
      </c>
      <c r="J224" s="50" t="s">
        <v>7</v>
      </c>
    </row>
    <row r="225" spans="2:13" ht="15" customHeight="1">
      <c r="B225" s="462" t="s">
        <v>76</v>
      </c>
      <c r="C225" s="463"/>
      <c r="D225" s="463"/>
      <c r="E225" s="463"/>
      <c r="F225" s="463"/>
      <c r="G225" s="464"/>
      <c r="H225" s="238"/>
      <c r="I225" s="238"/>
      <c r="J225" s="239"/>
    </row>
    <row r="226" spans="2:13" ht="15" customHeight="1">
      <c r="B226" s="462" t="s">
        <v>728</v>
      </c>
      <c r="C226" s="463"/>
      <c r="D226" s="463"/>
      <c r="E226" s="463"/>
      <c r="F226" s="463"/>
      <c r="G226" s="464"/>
      <c r="H226" s="240"/>
      <c r="I226" s="240"/>
      <c r="J226" s="241"/>
    </row>
    <row r="227" spans="2:13" ht="15" customHeight="1">
      <c r="B227" s="459" t="s">
        <v>858</v>
      </c>
      <c r="C227" s="460"/>
      <c r="D227" s="125" t="s">
        <v>95</v>
      </c>
      <c r="E227" s="126">
        <v>1</v>
      </c>
      <c r="F227" s="127">
        <v>277000000</v>
      </c>
      <c r="G227" s="127">
        <v>281824404</v>
      </c>
      <c r="H227" s="344">
        <v>395294800000</v>
      </c>
      <c r="I227" s="344">
        <v>32482480343</v>
      </c>
      <c r="J227" s="344">
        <v>477056135420</v>
      </c>
    </row>
    <row r="228" spans="2:13" ht="15" customHeight="1">
      <c r="B228" s="459" t="s">
        <v>859</v>
      </c>
      <c r="C228" s="460"/>
      <c r="D228" s="125" t="s">
        <v>95</v>
      </c>
      <c r="E228" s="126">
        <v>2</v>
      </c>
      <c r="F228" s="127">
        <v>2000000000</v>
      </c>
      <c r="G228" s="127">
        <v>2027860754</v>
      </c>
      <c r="H228" s="344">
        <v>52483000000</v>
      </c>
      <c r="I228" s="344">
        <v>-18114947508</v>
      </c>
      <c r="J228" s="344">
        <v>54426831256</v>
      </c>
      <c r="K228" s="76"/>
      <c r="L228" s="76"/>
      <c r="M228" s="76"/>
    </row>
    <row r="229" spans="2:13" ht="15" customHeight="1">
      <c r="B229" s="459" t="s">
        <v>860</v>
      </c>
      <c r="C229" s="460"/>
      <c r="D229" s="125" t="s">
        <v>671</v>
      </c>
      <c r="E229" s="126">
        <v>50</v>
      </c>
      <c r="F229" s="127">
        <v>500000000</v>
      </c>
      <c r="G229" s="127">
        <v>464282080</v>
      </c>
      <c r="H229" s="128" t="s">
        <v>757</v>
      </c>
      <c r="I229" s="128" t="s">
        <v>757</v>
      </c>
      <c r="J229" s="128" t="s">
        <v>757</v>
      </c>
      <c r="L229" s="76"/>
      <c r="M229" s="76"/>
    </row>
    <row r="230" spans="2:13" ht="15" customHeight="1">
      <c r="B230" s="459" t="s">
        <v>861</v>
      </c>
      <c r="C230" s="460"/>
      <c r="D230" s="125" t="s">
        <v>575</v>
      </c>
      <c r="E230" s="126">
        <v>6</v>
      </c>
      <c r="F230" s="127">
        <v>3000000000</v>
      </c>
      <c r="G230" s="127">
        <v>3097496322</v>
      </c>
      <c r="H230" s="344"/>
      <c r="I230" s="344"/>
      <c r="J230" s="344"/>
      <c r="K230" s="76"/>
    </row>
    <row r="231" spans="2:13" ht="15" customHeight="1">
      <c r="B231" s="459" t="s">
        <v>670</v>
      </c>
      <c r="C231" s="460"/>
      <c r="D231" s="125" t="s">
        <v>862</v>
      </c>
      <c r="E231" s="126">
        <v>50</v>
      </c>
      <c r="F231" s="127">
        <v>50000000</v>
      </c>
      <c r="G231" s="127">
        <v>49815500</v>
      </c>
      <c r="H231" s="128" t="s">
        <v>757</v>
      </c>
      <c r="I231" s="128" t="s">
        <v>757</v>
      </c>
      <c r="J231" s="128" t="s">
        <v>757</v>
      </c>
      <c r="K231" s="76"/>
    </row>
    <row r="232" spans="2:13" ht="15" customHeight="1">
      <c r="B232" s="459" t="s">
        <v>863</v>
      </c>
      <c r="C232" s="460"/>
      <c r="D232" s="125" t="s">
        <v>862</v>
      </c>
      <c r="E232" s="126">
        <v>4322</v>
      </c>
      <c r="F232" s="127">
        <v>4322000000</v>
      </c>
      <c r="G232" s="127">
        <v>4798863138</v>
      </c>
      <c r="H232" s="344">
        <v>360000000000</v>
      </c>
      <c r="I232" s="344">
        <v>-57233979454</v>
      </c>
      <c r="J232" s="344">
        <v>274398135675</v>
      </c>
      <c r="K232" s="76"/>
    </row>
    <row r="233" spans="2:13" ht="15" customHeight="1">
      <c r="B233" s="459" t="s">
        <v>864</v>
      </c>
      <c r="C233" s="460"/>
      <c r="D233" s="125" t="s">
        <v>862</v>
      </c>
      <c r="E233" s="126">
        <v>1619</v>
      </c>
      <c r="F233" s="127">
        <v>1619000000</v>
      </c>
      <c r="G233" s="127">
        <v>1582084364</v>
      </c>
      <c r="H233" s="344">
        <v>43700000000</v>
      </c>
      <c r="I233" s="344">
        <v>5425619322</v>
      </c>
      <c r="J233" s="344">
        <v>135390667186</v>
      </c>
      <c r="K233" s="76"/>
    </row>
    <row r="234" spans="2:13" ht="15" customHeight="1">
      <c r="B234" s="459" t="s">
        <v>396</v>
      </c>
      <c r="C234" s="460"/>
      <c r="D234" s="125" t="s">
        <v>862</v>
      </c>
      <c r="E234" s="126">
        <v>2591</v>
      </c>
      <c r="F234" s="127">
        <v>2591000000</v>
      </c>
      <c r="G234" s="127">
        <v>2695117431</v>
      </c>
      <c r="H234" s="128" t="s">
        <v>757</v>
      </c>
      <c r="I234" s="128" t="s">
        <v>757</v>
      </c>
      <c r="J234" s="128" t="s">
        <v>757</v>
      </c>
      <c r="K234" s="88"/>
    </row>
    <row r="235" spans="2:13" ht="15" customHeight="1">
      <c r="B235" s="459" t="s">
        <v>865</v>
      </c>
      <c r="C235" s="460"/>
      <c r="D235" s="125" t="s">
        <v>862</v>
      </c>
      <c r="E235" s="126">
        <v>10</v>
      </c>
      <c r="F235" s="127">
        <v>10000000</v>
      </c>
      <c r="G235" s="127">
        <v>10301230</v>
      </c>
      <c r="H235" s="344">
        <v>211300000000</v>
      </c>
      <c r="I235" s="344">
        <v>11001909000</v>
      </c>
      <c r="J235" s="344">
        <v>235858554000</v>
      </c>
    </row>
    <row r="236" spans="2:13" ht="15" customHeight="1">
      <c r="B236" s="471" t="s">
        <v>866</v>
      </c>
      <c r="C236" s="472"/>
      <c r="D236" s="472"/>
      <c r="E236" s="473"/>
      <c r="F236" s="55">
        <f>SUM(F227:F235)</f>
        <v>14369000000</v>
      </c>
      <c r="G236" s="55">
        <f>SUM(G227:G235)</f>
        <v>15007645223</v>
      </c>
      <c r="H236" s="128"/>
      <c r="I236" s="128"/>
      <c r="J236" s="128"/>
      <c r="K236" s="76"/>
    </row>
    <row r="237" spans="2:13" ht="6.6" customHeight="1">
      <c r="B237" s="129"/>
      <c r="C237" s="129"/>
      <c r="D237" s="129"/>
      <c r="E237" s="129"/>
      <c r="F237" s="130"/>
      <c r="G237" s="130"/>
      <c r="H237" s="131"/>
      <c r="I237" s="131"/>
      <c r="J237" s="131"/>
      <c r="K237" s="76"/>
    </row>
    <row r="238" spans="2:13" ht="15" customHeight="1">
      <c r="B238" s="462" t="s">
        <v>731</v>
      </c>
      <c r="C238" s="463"/>
      <c r="D238" s="463"/>
      <c r="E238" s="463"/>
      <c r="F238" s="463"/>
      <c r="G238" s="464"/>
      <c r="H238" s="520"/>
      <c r="I238" s="520"/>
      <c r="J238" s="521"/>
      <c r="K238" s="76"/>
    </row>
    <row r="239" spans="2:13" ht="16.2" customHeight="1">
      <c r="B239" s="459" t="s">
        <v>394</v>
      </c>
      <c r="C239" s="460"/>
      <c r="D239" s="125" t="s">
        <v>100</v>
      </c>
      <c r="E239" s="126">
        <v>122941</v>
      </c>
      <c r="F239" s="127">
        <v>12294100000</v>
      </c>
      <c r="G239" s="127">
        <v>29092381447</v>
      </c>
      <c r="H239" s="344">
        <v>1396946130000</v>
      </c>
      <c r="I239" s="344">
        <v>503478837872</v>
      </c>
      <c r="J239" s="344">
        <v>3922358646582</v>
      </c>
      <c r="K239" s="76"/>
      <c r="L239" s="88"/>
    </row>
    <row r="240" spans="2:13" ht="15" customHeight="1">
      <c r="B240" s="459" t="s">
        <v>395</v>
      </c>
      <c r="C240" s="460"/>
      <c r="D240" s="125" t="s">
        <v>100</v>
      </c>
      <c r="E240" s="126">
        <v>60047</v>
      </c>
      <c r="F240" s="127">
        <v>6004700000</v>
      </c>
      <c r="G240" s="127">
        <v>7150788040.999999</v>
      </c>
      <c r="H240" s="344">
        <v>395294800000</v>
      </c>
      <c r="I240" s="344">
        <v>32482480343</v>
      </c>
      <c r="J240" s="344">
        <v>477056135420</v>
      </c>
      <c r="K240" s="76"/>
    </row>
    <row r="241" spans="2:12" ht="15" customHeight="1">
      <c r="B241" s="459" t="s">
        <v>398</v>
      </c>
      <c r="C241" s="460"/>
      <c r="D241" s="125" t="s">
        <v>100</v>
      </c>
      <c r="E241" s="126">
        <v>91320</v>
      </c>
      <c r="F241" s="127">
        <v>9132000000</v>
      </c>
      <c r="G241" s="127">
        <v>9927886597</v>
      </c>
      <c r="H241" s="344">
        <v>539841300000</v>
      </c>
      <c r="I241" s="344">
        <v>32379037009</v>
      </c>
      <c r="J241" s="344">
        <v>803661761097</v>
      </c>
      <c r="K241" s="76"/>
      <c r="L241" s="76"/>
    </row>
    <row r="242" spans="2:12" ht="15" customHeight="1">
      <c r="B242" s="517" t="s">
        <v>867</v>
      </c>
      <c r="C242" s="518"/>
      <c r="D242" s="518"/>
      <c r="E242" s="519"/>
      <c r="F242" s="132">
        <f>SUM(F239:F241)</f>
        <v>27430800000</v>
      </c>
      <c r="G242" s="132">
        <f>SUM(G239:G241)</f>
        <v>46171056085</v>
      </c>
      <c r="H242" s="133"/>
      <c r="I242" s="133"/>
      <c r="J242" s="133"/>
      <c r="K242" s="76"/>
    </row>
    <row r="243" spans="2:12" ht="6.6" customHeight="1">
      <c r="F243" s="66"/>
      <c r="G243" s="66"/>
    </row>
    <row r="244" spans="2:12" ht="15" customHeight="1">
      <c r="B244" s="525" t="s">
        <v>732</v>
      </c>
      <c r="C244" s="526"/>
      <c r="D244" s="526"/>
      <c r="E244" s="526"/>
      <c r="F244" s="526"/>
      <c r="G244" s="527"/>
      <c r="H244" s="522"/>
      <c r="I244" s="523"/>
      <c r="J244" s="524"/>
    </row>
    <row r="245" spans="2:12" ht="15" customHeight="1">
      <c r="B245" s="459" t="s">
        <v>863</v>
      </c>
      <c r="C245" s="460"/>
      <c r="D245" s="125" t="s">
        <v>862</v>
      </c>
      <c r="E245" s="126">
        <v>4916</v>
      </c>
      <c r="F245" s="127">
        <v>4916000000</v>
      </c>
      <c r="G245" s="127">
        <v>4971330008</v>
      </c>
      <c r="H245" s="344">
        <v>360000000000</v>
      </c>
      <c r="I245" s="344">
        <v>-57233979454</v>
      </c>
      <c r="J245" s="344">
        <v>274398135675</v>
      </c>
    </row>
    <row r="246" spans="2:12" ht="15" customHeight="1">
      <c r="B246" s="459" t="s">
        <v>864</v>
      </c>
      <c r="C246" s="460"/>
      <c r="D246" s="125" t="s">
        <v>862</v>
      </c>
      <c r="E246" s="126">
        <v>3910</v>
      </c>
      <c r="F246" s="127">
        <v>3910000000</v>
      </c>
      <c r="G246" s="127">
        <v>3915287050</v>
      </c>
      <c r="H246" s="344">
        <v>43700000000</v>
      </c>
      <c r="I246" s="344">
        <v>5425619322</v>
      </c>
      <c r="J246" s="344">
        <v>135390667186</v>
      </c>
    </row>
    <row r="247" spans="2:12" ht="15" customHeight="1">
      <c r="B247" s="459" t="s">
        <v>396</v>
      </c>
      <c r="C247" s="460"/>
      <c r="D247" s="125" t="s">
        <v>862</v>
      </c>
      <c r="E247" s="126">
        <v>5792</v>
      </c>
      <c r="F247" s="127">
        <v>5792000000</v>
      </c>
      <c r="G247" s="127">
        <v>5897883538</v>
      </c>
      <c r="H247" s="128" t="s">
        <v>757</v>
      </c>
      <c r="I247" s="128" t="s">
        <v>757</v>
      </c>
      <c r="J247" s="128" t="s">
        <v>757</v>
      </c>
    </row>
    <row r="248" spans="2:12" ht="15" customHeight="1">
      <c r="B248" s="459" t="s">
        <v>868</v>
      </c>
      <c r="C248" s="460"/>
      <c r="D248" s="125" t="s">
        <v>862</v>
      </c>
      <c r="E248" s="126">
        <v>305</v>
      </c>
      <c r="F248" s="127">
        <v>305000</v>
      </c>
      <c r="G248" s="127">
        <v>2257112935.2849998</v>
      </c>
      <c r="H248" s="128">
        <v>495130000000</v>
      </c>
      <c r="I248" s="128">
        <v>88485469831</v>
      </c>
      <c r="J248" s="128">
        <v>959078271695</v>
      </c>
    </row>
    <row r="249" spans="2:12" ht="15" customHeight="1">
      <c r="B249" s="459" t="s">
        <v>858</v>
      </c>
      <c r="C249" s="460"/>
      <c r="D249" s="125" t="s">
        <v>862</v>
      </c>
      <c r="E249" s="126">
        <v>12</v>
      </c>
      <c r="F249" s="127">
        <v>12000</v>
      </c>
      <c r="G249" s="127">
        <v>83550554.320999995</v>
      </c>
      <c r="H249" s="344">
        <v>395294800000</v>
      </c>
      <c r="I249" s="344">
        <v>32482480343</v>
      </c>
      <c r="J249" s="344">
        <v>477056135420</v>
      </c>
    </row>
    <row r="250" spans="2:12" ht="15" customHeight="1">
      <c r="B250" s="459" t="s">
        <v>863</v>
      </c>
      <c r="C250" s="460"/>
      <c r="D250" s="125" t="s">
        <v>862</v>
      </c>
      <c r="E250" s="126">
        <v>150</v>
      </c>
      <c r="F250" s="127">
        <v>150000</v>
      </c>
      <c r="G250" s="127">
        <v>1112457547.7749999</v>
      </c>
      <c r="H250" s="128">
        <v>360000000000</v>
      </c>
      <c r="I250" s="128">
        <v>-57233979454</v>
      </c>
      <c r="J250" s="128">
        <v>274398135675</v>
      </c>
    </row>
    <row r="251" spans="2:12" ht="15" customHeight="1">
      <c r="B251" s="459" t="s">
        <v>869</v>
      </c>
      <c r="C251" s="460"/>
      <c r="D251" s="125" t="s">
        <v>862</v>
      </c>
      <c r="E251" s="126">
        <v>464</v>
      </c>
      <c r="F251" s="127">
        <v>464000</v>
      </c>
      <c r="G251" s="127">
        <v>3425494079.2149997</v>
      </c>
      <c r="H251" s="128">
        <v>1084664800000</v>
      </c>
      <c r="I251" s="128">
        <v>37742724880</v>
      </c>
      <c r="J251" s="128">
        <v>1601283516061</v>
      </c>
    </row>
    <row r="252" spans="2:12" ht="15" customHeight="1">
      <c r="B252" s="471" t="s">
        <v>870</v>
      </c>
      <c r="C252" s="472"/>
      <c r="D252" s="472"/>
      <c r="E252" s="473"/>
      <c r="F252" s="132">
        <v>14618931000</v>
      </c>
      <c r="G252" s="132">
        <v>21663115712.596001</v>
      </c>
      <c r="H252" s="133"/>
      <c r="I252" s="133"/>
      <c r="J252" s="133"/>
    </row>
    <row r="253" spans="2:12" ht="6.6" customHeight="1">
      <c r="B253" s="129"/>
      <c r="C253" s="129"/>
      <c r="D253" s="129"/>
      <c r="E253" s="129"/>
      <c r="F253" s="135"/>
      <c r="G253" s="136"/>
      <c r="H253" s="137"/>
      <c r="I253" s="137"/>
      <c r="J253" s="137"/>
      <c r="L253" s="88"/>
    </row>
    <row r="254" spans="2:12" ht="15" customHeight="1">
      <c r="B254" s="471" t="s">
        <v>625</v>
      </c>
      <c r="C254" s="472"/>
      <c r="D254" s="472"/>
      <c r="E254" s="473"/>
      <c r="F254" s="138">
        <v>0</v>
      </c>
      <c r="G254" s="138">
        <v>0</v>
      </c>
      <c r="H254" s="133"/>
      <c r="I254" s="133"/>
      <c r="J254" s="133"/>
      <c r="K254" s="290"/>
      <c r="L254" s="88"/>
    </row>
    <row r="255" spans="2:12" ht="6.6" customHeight="1">
      <c r="B255" s="139"/>
      <c r="C255" s="139"/>
      <c r="D255" s="140"/>
      <c r="E255" s="141"/>
      <c r="F255" s="142"/>
      <c r="G255" s="143"/>
      <c r="H255" s="143"/>
      <c r="I255" s="143"/>
      <c r="J255" s="143"/>
      <c r="L255" s="88"/>
    </row>
    <row r="256" spans="2:12" ht="15" customHeight="1">
      <c r="B256" s="471" t="s">
        <v>871</v>
      </c>
      <c r="C256" s="472"/>
      <c r="D256" s="472"/>
      <c r="E256" s="473"/>
      <c r="F256" s="134">
        <f>+F252+F242+F236</f>
        <v>56418731000</v>
      </c>
      <c r="G256" s="134">
        <f>+G252+G242+G236</f>
        <v>82841817020.596008</v>
      </c>
      <c r="H256" s="133"/>
      <c r="I256" s="133"/>
      <c r="J256" s="133"/>
      <c r="L256" s="88"/>
    </row>
    <row r="257" spans="2:13" ht="15" customHeight="1">
      <c r="B257" s="471" t="s">
        <v>386</v>
      </c>
      <c r="C257" s="472"/>
      <c r="D257" s="472"/>
      <c r="E257" s="473"/>
      <c r="F257" s="132">
        <v>188728675576</v>
      </c>
      <c r="G257" s="134">
        <v>192008740794</v>
      </c>
      <c r="H257" s="144"/>
      <c r="I257" s="144"/>
      <c r="J257" s="145"/>
      <c r="K257" s="279"/>
      <c r="L257" s="88"/>
    </row>
    <row r="258" spans="2:13" ht="7.5" customHeight="1">
      <c r="B258" s="146"/>
      <c r="C258" s="146"/>
      <c r="D258" s="146"/>
      <c r="E258" s="146"/>
      <c r="F258" s="146"/>
      <c r="G258" s="147"/>
      <c r="H258" s="148"/>
      <c r="I258" s="149"/>
      <c r="J258" s="149"/>
      <c r="M258" s="88"/>
    </row>
    <row r="259" spans="2:13" ht="15" customHeight="1">
      <c r="B259" s="462" t="s">
        <v>97</v>
      </c>
      <c r="C259" s="463"/>
      <c r="D259" s="463"/>
      <c r="E259" s="463"/>
      <c r="F259" s="463"/>
      <c r="G259" s="464"/>
      <c r="H259" s="238"/>
      <c r="I259" s="238"/>
      <c r="J259" s="239"/>
      <c r="M259" s="88"/>
    </row>
    <row r="260" spans="2:13" ht="15" customHeight="1">
      <c r="B260" s="462" t="s">
        <v>728</v>
      </c>
      <c r="C260" s="463"/>
      <c r="D260" s="463"/>
      <c r="E260" s="463"/>
      <c r="F260" s="463"/>
      <c r="G260" s="464"/>
      <c r="H260" s="240"/>
      <c r="I260" s="240"/>
      <c r="J260" s="241"/>
      <c r="M260" s="88"/>
    </row>
    <row r="261" spans="2:13" ht="15" customHeight="1">
      <c r="B261" s="430" t="s">
        <v>934</v>
      </c>
      <c r="C261" s="431"/>
      <c r="D261" s="125" t="s">
        <v>100</v>
      </c>
      <c r="E261" s="126">
        <v>1</v>
      </c>
      <c r="F261" s="249">
        <v>200000000</v>
      </c>
      <c r="G261" s="62">
        <v>1002000000</v>
      </c>
      <c r="H261" s="128" t="s">
        <v>757</v>
      </c>
      <c r="I261" s="128" t="s">
        <v>757</v>
      </c>
      <c r="J261" s="128" t="s">
        <v>757</v>
      </c>
      <c r="M261" s="88"/>
    </row>
    <row r="262" spans="2:13" ht="15" customHeight="1">
      <c r="B262" s="471" t="s">
        <v>872</v>
      </c>
      <c r="C262" s="473"/>
      <c r="D262" s="165"/>
      <c r="E262" s="165"/>
      <c r="F262" s="165">
        <f>+F261</f>
        <v>200000000</v>
      </c>
      <c r="G262" s="165">
        <f>+G261</f>
        <v>1002000000</v>
      </c>
      <c r="H262" s="249"/>
      <c r="I262" s="249"/>
      <c r="J262" s="249"/>
      <c r="M262" s="88"/>
    </row>
    <row r="263" spans="2:13" ht="15" customHeight="1">
      <c r="B263" s="471" t="s">
        <v>873</v>
      </c>
      <c r="C263" s="473"/>
      <c r="D263" s="165"/>
      <c r="E263" s="165"/>
      <c r="F263" s="165">
        <v>3350700000</v>
      </c>
      <c r="G263" s="165">
        <v>4050700000</v>
      </c>
      <c r="H263" s="152"/>
      <c r="I263" s="109"/>
      <c r="J263" s="109"/>
      <c r="M263" s="88"/>
    </row>
    <row r="264" spans="2:13" ht="15" customHeight="1">
      <c r="B264" s="247"/>
      <c r="C264" s="247"/>
      <c r="D264" s="247"/>
      <c r="E264" s="247"/>
      <c r="F264" s="247"/>
      <c r="G264" s="248"/>
      <c r="H264" s="152"/>
      <c r="I264" s="109"/>
      <c r="J264" s="109"/>
      <c r="M264" s="88"/>
    </row>
    <row r="265" spans="2:13" ht="15" customHeight="1">
      <c r="B265" s="150"/>
      <c r="C265" s="150"/>
      <c r="D265" s="150"/>
      <c r="E265" s="150"/>
      <c r="F265" s="150"/>
      <c r="G265" s="151"/>
      <c r="H265" s="152"/>
      <c r="I265" s="109"/>
      <c r="J265" s="109"/>
      <c r="M265" s="88"/>
    </row>
    <row r="266" spans="2:13" ht="32.4" customHeight="1">
      <c r="B266" s="446" t="s">
        <v>94</v>
      </c>
      <c r="C266" s="447"/>
      <c r="D266" s="237" t="s">
        <v>102</v>
      </c>
      <c r="E266" s="50" t="s">
        <v>103</v>
      </c>
      <c r="F266" s="242" t="s">
        <v>92</v>
      </c>
      <c r="G266" s="50" t="s">
        <v>725</v>
      </c>
      <c r="H266" s="493"/>
      <c r="I266" s="489"/>
      <c r="J266" s="489"/>
      <c r="K266" s="489"/>
    </row>
    <row r="267" spans="2:13" ht="15" customHeight="1">
      <c r="B267" s="495" t="s">
        <v>682</v>
      </c>
      <c r="C267" s="496"/>
      <c r="D267" s="446"/>
      <c r="E267" s="447"/>
      <c r="F267" s="446"/>
      <c r="G267" s="447"/>
      <c r="H267" s="493"/>
      <c r="I267" s="489"/>
      <c r="J267" s="489"/>
      <c r="K267" s="489"/>
    </row>
    <row r="268" spans="2:13" s="158" customFormat="1" ht="75.599999999999994" hidden="1" customHeight="1">
      <c r="B268" s="153" t="s">
        <v>97</v>
      </c>
      <c r="C268" s="153"/>
      <c r="D268" s="154"/>
      <c r="E268" s="155"/>
      <c r="F268" s="156"/>
      <c r="G268" s="157"/>
      <c r="H268" s="493"/>
      <c r="I268" s="489"/>
      <c r="J268" s="489"/>
      <c r="K268" s="489"/>
    </row>
    <row r="269" spans="2:13" s="158" customFormat="1" ht="36" hidden="1" customHeight="1">
      <c r="B269" s="159" t="s">
        <v>159</v>
      </c>
      <c r="C269" s="159"/>
      <c r="D269" s="160">
        <v>0</v>
      </c>
      <c r="E269" s="161">
        <v>0</v>
      </c>
      <c r="F269" s="162">
        <v>0</v>
      </c>
      <c r="G269" s="163">
        <v>0</v>
      </c>
      <c r="H269" s="493"/>
      <c r="I269" s="489"/>
      <c r="J269" s="489"/>
      <c r="K269" s="489"/>
    </row>
    <row r="270" spans="2:13" s="158" customFormat="1" ht="12" hidden="1" customHeight="1">
      <c r="B270" s="159"/>
      <c r="C270" s="159"/>
      <c r="D270" s="154"/>
      <c r="E270" s="155"/>
      <c r="F270" s="162"/>
      <c r="G270" s="163"/>
      <c r="H270" s="493"/>
      <c r="I270" s="489"/>
      <c r="J270" s="489"/>
      <c r="K270" s="489"/>
    </row>
    <row r="271" spans="2:13" s="158" customFormat="1" ht="12" hidden="1" customHeight="1">
      <c r="B271" s="159" t="s">
        <v>32</v>
      </c>
      <c r="C271" s="159"/>
      <c r="D271" s="160">
        <v>0</v>
      </c>
      <c r="E271" s="161">
        <v>0</v>
      </c>
      <c r="F271" s="162">
        <v>0</v>
      </c>
      <c r="G271" s="163">
        <v>0</v>
      </c>
      <c r="H271" s="493"/>
      <c r="I271" s="489"/>
      <c r="J271" s="489"/>
      <c r="K271" s="489"/>
    </row>
    <row r="272" spans="2:13" s="158" customFormat="1" ht="48" hidden="1" customHeight="1">
      <c r="B272" s="159" t="s">
        <v>98</v>
      </c>
      <c r="C272" s="159"/>
      <c r="D272" s="160">
        <v>0</v>
      </c>
      <c r="E272" s="161">
        <v>0</v>
      </c>
      <c r="F272" s="162">
        <v>0</v>
      </c>
      <c r="G272" s="163">
        <v>0</v>
      </c>
      <c r="H272" s="493"/>
      <c r="I272" s="489"/>
      <c r="J272" s="489"/>
      <c r="K272" s="489"/>
    </row>
    <row r="273" spans="2:12" s="158" customFormat="1" ht="12" hidden="1" customHeight="1">
      <c r="B273" s="159"/>
      <c r="C273" s="159"/>
      <c r="D273" s="154">
        <v>0</v>
      </c>
      <c r="E273" s="161">
        <v>0</v>
      </c>
      <c r="F273" s="156">
        <v>0</v>
      </c>
      <c r="G273" s="157">
        <v>0</v>
      </c>
      <c r="H273" s="493"/>
      <c r="I273" s="489"/>
      <c r="J273" s="489"/>
      <c r="K273" s="489"/>
    </row>
    <row r="274" spans="2:12" s="158" customFormat="1" ht="75.599999999999994" hidden="1" customHeight="1">
      <c r="B274" s="153" t="s">
        <v>99</v>
      </c>
      <c r="C274" s="153"/>
      <c r="D274" s="160">
        <v>0</v>
      </c>
      <c r="E274" s="161">
        <v>0</v>
      </c>
      <c r="F274" s="164">
        <v>0</v>
      </c>
      <c r="G274" s="161">
        <v>0</v>
      </c>
      <c r="H274" s="493"/>
      <c r="I274" s="489"/>
      <c r="J274" s="489"/>
      <c r="K274" s="489"/>
    </row>
    <row r="275" spans="2:12" ht="15" customHeight="1">
      <c r="B275" s="430" t="s">
        <v>858</v>
      </c>
      <c r="C275" s="431"/>
      <c r="D275" s="61">
        <v>281824404</v>
      </c>
      <c r="E275" s="61">
        <v>281824404</v>
      </c>
      <c r="F275" s="61">
        <v>281824404</v>
      </c>
      <c r="G275" s="61">
        <v>281824404</v>
      </c>
      <c r="H275" s="493"/>
      <c r="I275" s="489"/>
      <c r="J275" s="489"/>
      <c r="K275" s="489"/>
    </row>
    <row r="276" spans="2:12" ht="15" customHeight="1">
      <c r="B276" s="430" t="s">
        <v>859</v>
      </c>
      <c r="C276" s="431"/>
      <c r="D276" s="61">
        <v>2027860754</v>
      </c>
      <c r="E276" s="61">
        <v>2027860754</v>
      </c>
      <c r="F276" s="61">
        <v>2027860754</v>
      </c>
      <c r="G276" s="61">
        <v>2027860754</v>
      </c>
      <c r="H276" s="493"/>
      <c r="I276" s="489"/>
      <c r="J276" s="489"/>
      <c r="K276" s="489"/>
      <c r="L276" s="250"/>
    </row>
    <row r="277" spans="2:12" ht="15" customHeight="1">
      <c r="B277" s="430" t="s">
        <v>860</v>
      </c>
      <c r="C277" s="431"/>
      <c r="D277" s="61">
        <v>464282080</v>
      </c>
      <c r="E277" s="61">
        <v>464282080</v>
      </c>
      <c r="F277" s="61">
        <v>464282080</v>
      </c>
      <c r="G277" s="61">
        <v>464282080</v>
      </c>
      <c r="H277" s="493"/>
      <c r="I277" s="489"/>
      <c r="J277" s="489"/>
      <c r="K277" s="489"/>
    </row>
    <row r="278" spans="2:12" ht="15" customHeight="1">
      <c r="B278" s="430" t="s">
        <v>861</v>
      </c>
      <c r="C278" s="431"/>
      <c r="D278" s="61">
        <v>3097496322</v>
      </c>
      <c r="E278" s="61">
        <v>3097496322</v>
      </c>
      <c r="F278" s="61">
        <v>3097496322</v>
      </c>
      <c r="G278" s="61">
        <v>3097496322</v>
      </c>
      <c r="H278" s="493"/>
      <c r="I278" s="489"/>
      <c r="J278" s="489"/>
      <c r="K278" s="489"/>
      <c r="L278" s="250"/>
    </row>
    <row r="279" spans="2:12" ht="15" customHeight="1">
      <c r="B279" s="430" t="s">
        <v>670</v>
      </c>
      <c r="C279" s="431"/>
      <c r="D279" s="61">
        <v>49815500</v>
      </c>
      <c r="E279" s="61">
        <v>49815500</v>
      </c>
      <c r="F279" s="61">
        <v>49815500</v>
      </c>
      <c r="G279" s="61">
        <v>49815500</v>
      </c>
      <c r="H279" s="493"/>
      <c r="I279" s="489"/>
      <c r="J279" s="489"/>
      <c r="K279" s="489"/>
    </row>
    <row r="280" spans="2:12" ht="15" customHeight="1">
      <c r="B280" s="430" t="s">
        <v>863</v>
      </c>
      <c r="C280" s="431"/>
      <c r="D280" s="61">
        <v>4798863138</v>
      </c>
      <c r="E280" s="61">
        <v>4798863138</v>
      </c>
      <c r="F280" s="61">
        <v>4798863138</v>
      </c>
      <c r="G280" s="61">
        <v>4798863138</v>
      </c>
      <c r="H280" s="493"/>
      <c r="I280" s="489"/>
      <c r="J280" s="489"/>
      <c r="K280" s="489"/>
    </row>
    <row r="281" spans="2:12" ht="15" customHeight="1">
      <c r="B281" s="430" t="s">
        <v>864</v>
      </c>
      <c r="C281" s="431"/>
      <c r="D281" s="61">
        <v>1582084364</v>
      </c>
      <c r="E281" s="61">
        <v>1582084364</v>
      </c>
      <c r="F281" s="61">
        <v>1582084364</v>
      </c>
      <c r="G281" s="61">
        <v>1582084364</v>
      </c>
      <c r="H281" s="493"/>
      <c r="I281" s="489"/>
      <c r="J281" s="489"/>
      <c r="K281" s="489"/>
    </row>
    <row r="282" spans="2:12" ht="15" customHeight="1">
      <c r="B282" s="430" t="s">
        <v>396</v>
      </c>
      <c r="C282" s="431"/>
      <c r="D282" s="61">
        <v>2695117431</v>
      </c>
      <c r="E282" s="61">
        <v>2695117431</v>
      </c>
      <c r="F282" s="61">
        <v>2695117431</v>
      </c>
      <c r="G282" s="61">
        <v>2695117431</v>
      </c>
      <c r="H282" s="493"/>
      <c r="I282" s="489"/>
      <c r="J282" s="489"/>
      <c r="K282" s="489"/>
    </row>
    <row r="283" spans="2:12" ht="15" customHeight="1">
      <c r="B283" s="430" t="s">
        <v>865</v>
      </c>
      <c r="C283" s="431"/>
      <c r="D283" s="61">
        <v>10301230</v>
      </c>
      <c r="E283" s="61">
        <v>10301230</v>
      </c>
      <c r="F283" s="61">
        <v>10301230</v>
      </c>
      <c r="G283" s="61">
        <v>10301230</v>
      </c>
      <c r="H283" s="493"/>
      <c r="I283" s="489"/>
      <c r="J283" s="489"/>
      <c r="K283" s="489"/>
    </row>
    <row r="284" spans="2:12" ht="15" customHeight="1">
      <c r="B284" s="430" t="s">
        <v>394</v>
      </c>
      <c r="C284" s="431"/>
      <c r="D284" s="61">
        <v>29092381447</v>
      </c>
      <c r="E284" s="61">
        <v>29092381447</v>
      </c>
      <c r="F284" s="61">
        <v>29092381447</v>
      </c>
      <c r="G284" s="61">
        <v>29092381447</v>
      </c>
      <c r="H284" s="493"/>
      <c r="I284" s="489"/>
      <c r="J284" s="489"/>
      <c r="K284" s="489"/>
    </row>
    <row r="285" spans="2:12" ht="15" customHeight="1">
      <c r="B285" s="430" t="s">
        <v>395</v>
      </c>
      <c r="C285" s="431"/>
      <c r="D285" s="61">
        <v>7150788040.999999</v>
      </c>
      <c r="E285" s="61">
        <v>7150788040.999999</v>
      </c>
      <c r="F285" s="61">
        <v>7150788040.999999</v>
      </c>
      <c r="G285" s="61">
        <v>7150788040.999999</v>
      </c>
      <c r="H285" s="493"/>
      <c r="I285" s="489"/>
      <c r="J285" s="489"/>
      <c r="K285" s="489"/>
    </row>
    <row r="286" spans="2:12" ht="15" customHeight="1">
      <c r="B286" s="430" t="s">
        <v>398</v>
      </c>
      <c r="C286" s="431"/>
      <c r="D286" s="61">
        <v>9927886597</v>
      </c>
      <c r="E286" s="61">
        <v>9927886597</v>
      </c>
      <c r="F286" s="61">
        <v>9927886597</v>
      </c>
      <c r="G286" s="61">
        <v>9927886597</v>
      </c>
      <c r="H286" s="493"/>
      <c r="I286" s="489"/>
      <c r="J286" s="489"/>
      <c r="K286" s="489"/>
    </row>
    <row r="287" spans="2:12" ht="15" customHeight="1">
      <c r="B287" s="430" t="s">
        <v>863</v>
      </c>
      <c r="C287" s="431"/>
      <c r="D287" s="61">
        <v>4971330008</v>
      </c>
      <c r="E287" s="61">
        <v>4971330008</v>
      </c>
      <c r="F287" s="61">
        <v>4971330008</v>
      </c>
      <c r="G287" s="61">
        <v>4971330008</v>
      </c>
      <c r="H287" s="493"/>
      <c r="I287" s="489"/>
      <c r="J287" s="489"/>
      <c r="K287" s="489"/>
    </row>
    <row r="288" spans="2:12" ht="15" customHeight="1">
      <c r="B288" s="430" t="s">
        <v>864</v>
      </c>
      <c r="C288" s="431"/>
      <c r="D288" s="61">
        <v>3915287050</v>
      </c>
      <c r="E288" s="61">
        <v>3915287050</v>
      </c>
      <c r="F288" s="61">
        <v>3915287050</v>
      </c>
      <c r="G288" s="61">
        <v>3915287050</v>
      </c>
      <c r="H288" s="493"/>
      <c r="I288" s="489"/>
      <c r="J288" s="489"/>
      <c r="K288" s="489"/>
    </row>
    <row r="289" spans="2:11" ht="15" customHeight="1">
      <c r="B289" s="430" t="s">
        <v>396</v>
      </c>
      <c r="C289" s="431"/>
      <c r="D289" s="61">
        <v>5897883538</v>
      </c>
      <c r="E289" s="61">
        <v>5897883538</v>
      </c>
      <c r="F289" s="61">
        <v>5897883538</v>
      </c>
      <c r="G289" s="61">
        <v>5897883538</v>
      </c>
      <c r="H289" s="493"/>
      <c r="I289" s="489"/>
      <c r="J289" s="489"/>
      <c r="K289" s="489"/>
    </row>
    <row r="290" spans="2:11" ht="15" customHeight="1">
      <c r="B290" s="430" t="s">
        <v>868</v>
      </c>
      <c r="C290" s="431"/>
      <c r="D290" s="61">
        <v>2257112935.2849998</v>
      </c>
      <c r="E290" s="61">
        <v>2257112935.2849998</v>
      </c>
      <c r="F290" s="61">
        <v>2257112935.2849998</v>
      </c>
      <c r="G290" s="61">
        <v>2257112935.2849998</v>
      </c>
      <c r="H290" s="493"/>
      <c r="I290" s="489"/>
      <c r="J290" s="489"/>
      <c r="K290" s="489"/>
    </row>
    <row r="291" spans="2:11" ht="15" customHeight="1">
      <c r="B291" s="430" t="s">
        <v>858</v>
      </c>
      <c r="C291" s="431"/>
      <c r="D291" s="61">
        <v>83550554.320999995</v>
      </c>
      <c r="E291" s="61">
        <v>83550554.320999995</v>
      </c>
      <c r="F291" s="61">
        <v>83550554.320999995</v>
      </c>
      <c r="G291" s="61">
        <v>83550554.320999995</v>
      </c>
      <c r="H291" s="493"/>
      <c r="I291" s="489"/>
      <c r="J291" s="489"/>
      <c r="K291" s="489"/>
    </row>
    <row r="292" spans="2:11" ht="15" customHeight="1">
      <c r="B292" s="430" t="s">
        <v>863</v>
      </c>
      <c r="C292" s="431"/>
      <c r="D292" s="61">
        <v>1112457547.7749999</v>
      </c>
      <c r="E292" s="61">
        <v>1112457547.7749999</v>
      </c>
      <c r="F292" s="61">
        <v>1112457547.7749999</v>
      </c>
      <c r="G292" s="61">
        <v>1112457547.7749999</v>
      </c>
      <c r="H292" s="493"/>
      <c r="I292" s="489"/>
      <c r="J292" s="489"/>
      <c r="K292" s="489"/>
    </row>
    <row r="293" spans="2:11" ht="15" customHeight="1">
      <c r="B293" s="430" t="s">
        <v>869</v>
      </c>
      <c r="C293" s="431"/>
      <c r="D293" s="61">
        <v>3425494079.2149997</v>
      </c>
      <c r="E293" s="61">
        <v>3425494079.2149997</v>
      </c>
      <c r="F293" s="61">
        <v>3425494079.2149997</v>
      </c>
      <c r="G293" s="61">
        <v>3425494079.2149997</v>
      </c>
      <c r="H293" s="493"/>
      <c r="I293" s="489"/>
      <c r="J293" s="489"/>
      <c r="K293" s="489"/>
    </row>
    <row r="294" spans="2:11" ht="15" customHeight="1">
      <c r="B294" s="471" t="s">
        <v>874</v>
      </c>
      <c r="C294" s="473"/>
      <c r="D294" s="251">
        <f>SUM(D271:D293)</f>
        <v>82841817020.595993</v>
      </c>
      <c r="E294" s="251">
        <f t="shared" ref="E294:G294" si="3">SUM(E271:E293)</f>
        <v>82841817020.595993</v>
      </c>
      <c r="F294" s="251">
        <f t="shared" si="3"/>
        <v>82841817020.595993</v>
      </c>
      <c r="G294" s="251">
        <f t="shared" si="3"/>
        <v>82841817020.595993</v>
      </c>
      <c r="H294" s="493"/>
      <c r="I294" s="489"/>
      <c r="J294" s="489"/>
      <c r="K294" s="489"/>
    </row>
    <row r="295" spans="2:11" ht="15" customHeight="1">
      <c r="B295" s="495" t="s">
        <v>683</v>
      </c>
      <c r="C295" s="496"/>
      <c r="D295" s="252"/>
      <c r="E295" s="253"/>
      <c r="F295" s="253"/>
      <c r="G295" s="254"/>
      <c r="H295" s="493"/>
      <c r="I295" s="489"/>
      <c r="J295" s="489"/>
      <c r="K295" s="489"/>
    </row>
    <row r="296" spans="2:11" ht="15" customHeight="1">
      <c r="B296" s="430" t="s">
        <v>934</v>
      </c>
      <c r="C296" s="431"/>
      <c r="D296" s="249">
        <v>200000000</v>
      </c>
      <c r="E296" s="249">
        <v>200000000</v>
      </c>
      <c r="F296" s="249">
        <v>200000000</v>
      </c>
      <c r="G296" s="249">
        <v>1002000000</v>
      </c>
      <c r="H296" s="493"/>
      <c r="I296" s="489"/>
      <c r="J296" s="489"/>
      <c r="K296" s="489"/>
    </row>
    <row r="297" spans="2:11" ht="15" customHeight="1">
      <c r="B297" s="471" t="s">
        <v>875</v>
      </c>
      <c r="C297" s="473"/>
      <c r="D297" s="165">
        <f>+D296</f>
        <v>200000000</v>
      </c>
      <c r="E297" s="165">
        <f>+E296</f>
        <v>200000000</v>
      </c>
      <c r="F297" s="165">
        <f>+F296</f>
        <v>200000000</v>
      </c>
      <c r="G297" s="165">
        <f>+G296</f>
        <v>1002000000</v>
      </c>
      <c r="H297" s="493"/>
      <c r="I297" s="489"/>
      <c r="J297" s="489"/>
      <c r="K297" s="489"/>
    </row>
    <row r="298" spans="2:11">
      <c r="H298" s="76"/>
      <c r="J298" s="87"/>
    </row>
    <row r="299" spans="2:11">
      <c r="B299" s="470" t="s">
        <v>104</v>
      </c>
      <c r="C299" s="470"/>
      <c r="D299" s="470"/>
      <c r="E299" s="470"/>
      <c r="F299" s="470"/>
      <c r="H299" s="88"/>
      <c r="J299" s="87"/>
    </row>
    <row r="300" spans="2:11" ht="26.4">
      <c r="B300" s="446" t="s">
        <v>105</v>
      </c>
      <c r="C300" s="447"/>
      <c r="D300" s="50" t="s">
        <v>106</v>
      </c>
      <c r="E300" s="50" t="s">
        <v>200</v>
      </c>
      <c r="F300" s="237" t="s">
        <v>201</v>
      </c>
      <c r="H300" s="76"/>
      <c r="J300" s="87"/>
    </row>
    <row r="301" spans="2:11" ht="15" customHeight="1">
      <c r="B301" s="432" t="s">
        <v>107</v>
      </c>
      <c r="C301" s="433"/>
      <c r="D301" s="166">
        <v>200000000</v>
      </c>
      <c r="E301" s="167">
        <v>1002000000</v>
      </c>
      <c r="F301" s="167">
        <v>1002000000</v>
      </c>
      <c r="G301" s="168"/>
      <c r="H301" s="88"/>
      <c r="J301" s="290"/>
    </row>
    <row r="302" spans="2:11" ht="15" customHeight="1">
      <c r="B302" s="450" t="s">
        <v>888</v>
      </c>
      <c r="C302" s="451"/>
      <c r="D302" s="65">
        <v>200000000</v>
      </c>
      <c r="E302" s="65">
        <f>+E301</f>
        <v>1002000000</v>
      </c>
      <c r="F302" s="55">
        <f>+F301</f>
        <v>1002000000</v>
      </c>
      <c r="H302" s="76"/>
      <c r="I302" s="88"/>
      <c r="J302" s="88"/>
      <c r="K302" s="88"/>
    </row>
    <row r="303" spans="2:11" ht="15" customHeight="1">
      <c r="B303" s="450" t="s">
        <v>397</v>
      </c>
      <c r="C303" s="451"/>
      <c r="D303" s="65">
        <v>200000000</v>
      </c>
      <c r="E303" s="65">
        <v>900000000</v>
      </c>
      <c r="F303" s="55">
        <v>900000000</v>
      </c>
      <c r="I303" s="88"/>
      <c r="J303" s="88"/>
      <c r="K303" s="88"/>
    </row>
    <row r="304" spans="2:11">
      <c r="H304" s="87"/>
      <c r="I304" s="88"/>
      <c r="J304" s="88"/>
      <c r="K304" s="88"/>
    </row>
    <row r="305" spans="2:11">
      <c r="H305" s="87"/>
      <c r="I305" s="88"/>
      <c r="J305" s="88"/>
      <c r="K305" s="88"/>
    </row>
    <row r="306" spans="2:11">
      <c r="C306" s="258" t="s">
        <v>777</v>
      </c>
      <c r="H306" s="87"/>
      <c r="I306" s="88"/>
      <c r="J306" s="88"/>
      <c r="K306" s="88"/>
    </row>
    <row r="307" spans="2:11">
      <c r="H307" s="87"/>
      <c r="I307" s="88"/>
      <c r="J307" s="88"/>
      <c r="K307" s="88"/>
    </row>
    <row r="308" spans="2:11" ht="20.399999999999999" customHeight="1">
      <c r="B308" s="538" t="s">
        <v>94</v>
      </c>
      <c r="C308" s="539"/>
      <c r="D308" s="469" t="s">
        <v>102</v>
      </c>
      <c r="E308" s="469" t="s">
        <v>103</v>
      </c>
      <c r="F308" s="469" t="s">
        <v>92</v>
      </c>
      <c r="G308" s="469" t="s">
        <v>758</v>
      </c>
      <c r="H308" s="469" t="s">
        <v>127</v>
      </c>
      <c r="I308" s="88"/>
      <c r="J308" s="88"/>
      <c r="K308" s="88"/>
    </row>
    <row r="309" spans="2:11" ht="22.95" customHeight="1">
      <c r="B309" s="540"/>
      <c r="C309" s="541"/>
      <c r="D309" s="469"/>
      <c r="E309" s="469"/>
      <c r="F309" s="469"/>
      <c r="G309" s="469"/>
      <c r="H309" s="469"/>
      <c r="I309" s="88"/>
      <c r="J309" s="88"/>
      <c r="K309" s="88"/>
    </row>
    <row r="310" spans="2:11">
      <c r="B310" s="274" t="s">
        <v>759</v>
      </c>
      <c r="C310" s="293"/>
      <c r="D310" s="276"/>
      <c r="E310" s="275"/>
      <c r="F310" s="280"/>
      <c r="G310" s="275"/>
      <c r="H310" s="291"/>
      <c r="I310" s="88"/>
      <c r="J310" s="88"/>
      <c r="K310" s="88"/>
    </row>
    <row r="311" spans="2:11">
      <c r="B311" s="293" t="s">
        <v>827</v>
      </c>
      <c r="C311" s="287" t="s">
        <v>760</v>
      </c>
      <c r="D311" s="277">
        <f>1022948733</f>
        <v>1022948733</v>
      </c>
      <c r="E311" s="283">
        <f>1016542613.61136</f>
        <v>1016542613.61136</v>
      </c>
      <c r="F311" s="283">
        <v>1000000000</v>
      </c>
      <c r="G311" s="296">
        <v>1.022948733</v>
      </c>
      <c r="H311" s="291">
        <v>46049</v>
      </c>
      <c r="I311" s="88"/>
      <c r="J311" s="88"/>
      <c r="K311" s="88"/>
    </row>
    <row r="312" spans="2:11">
      <c r="B312" s="293" t="s">
        <v>828</v>
      </c>
      <c r="C312" s="287" t="s">
        <v>760</v>
      </c>
      <c r="D312" s="277">
        <f>1022948733</f>
        <v>1022948733</v>
      </c>
      <c r="E312" s="283">
        <f>1016542614.11136</f>
        <v>1016542614.11136</v>
      </c>
      <c r="F312" s="283">
        <v>1000000000</v>
      </c>
      <c r="G312" s="296">
        <v>1.022948733</v>
      </c>
      <c r="H312" s="291">
        <v>46049</v>
      </c>
      <c r="I312" s="88"/>
      <c r="J312" s="88"/>
      <c r="K312" s="88"/>
    </row>
    <row r="313" spans="2:11">
      <c r="B313" s="293" t="s">
        <v>891</v>
      </c>
      <c r="C313" s="287" t="s">
        <v>892</v>
      </c>
      <c r="D313" s="277">
        <f>509358144</f>
        <v>509358144</v>
      </c>
      <c r="E313" s="283">
        <f>516672022.635118</f>
        <v>516672022.63511801</v>
      </c>
      <c r="F313" s="283">
        <v>500000000</v>
      </c>
      <c r="G313" s="296">
        <v>1.018716288</v>
      </c>
      <c r="H313" s="291">
        <v>45485</v>
      </c>
      <c r="I313" s="88"/>
      <c r="J313" s="88"/>
      <c r="K313" s="88"/>
    </row>
    <row r="314" spans="2:11">
      <c r="B314" s="293" t="s">
        <v>893</v>
      </c>
      <c r="C314" s="287" t="s">
        <v>892</v>
      </c>
      <c r="D314" s="277">
        <f>509358144</f>
        <v>509358144</v>
      </c>
      <c r="E314" s="283">
        <f>516672022.635118</f>
        <v>516672022.63511801</v>
      </c>
      <c r="F314" s="283">
        <v>500000000</v>
      </c>
      <c r="G314" s="296">
        <v>1.018716288</v>
      </c>
      <c r="H314" s="291">
        <v>45485</v>
      </c>
      <c r="I314" s="88"/>
      <c r="J314" s="88"/>
      <c r="K314" s="88"/>
    </row>
    <row r="315" spans="2:11">
      <c r="B315" s="293" t="s">
        <v>894</v>
      </c>
      <c r="C315" s="287" t="s">
        <v>892</v>
      </c>
      <c r="D315" s="277">
        <f>509358144</f>
        <v>509358144</v>
      </c>
      <c r="E315" s="283">
        <f>516672022.635118</f>
        <v>516672022.63511801</v>
      </c>
      <c r="F315" s="283">
        <v>500000000</v>
      </c>
      <c r="G315" s="296">
        <v>1.018716288</v>
      </c>
      <c r="H315" s="291">
        <v>45485</v>
      </c>
      <c r="I315" s="88"/>
      <c r="J315" s="88"/>
      <c r="K315" s="88"/>
    </row>
    <row r="316" spans="2:11">
      <c r="B316" s="293" t="s">
        <v>895</v>
      </c>
      <c r="C316" s="287" t="s">
        <v>892</v>
      </c>
      <c r="D316" s="277">
        <f>509358144</f>
        <v>509358144</v>
      </c>
      <c r="E316" s="283">
        <f>516672022.635118</f>
        <v>516672022.63511801</v>
      </c>
      <c r="F316" s="283">
        <v>500000000</v>
      </c>
      <c r="G316" s="296">
        <v>1.018716288</v>
      </c>
      <c r="H316" s="291">
        <v>45485</v>
      </c>
      <c r="I316" s="88"/>
      <c r="J316" s="88"/>
      <c r="K316" s="88"/>
    </row>
    <row r="317" spans="2:11">
      <c r="B317" s="293"/>
      <c r="C317" s="287"/>
      <c r="D317" s="277"/>
      <c r="E317" s="283"/>
      <c r="F317" s="283"/>
      <c r="G317" s="296"/>
      <c r="H317" s="291"/>
      <c r="I317" s="88"/>
      <c r="J317" s="88"/>
      <c r="K317" s="88"/>
    </row>
    <row r="318" spans="2:11">
      <c r="B318" s="548" t="s">
        <v>896</v>
      </c>
      <c r="C318" s="549"/>
      <c r="D318" s="277"/>
      <c r="E318" s="283"/>
      <c r="F318" s="283"/>
      <c r="G318" s="296"/>
      <c r="H318" s="291"/>
      <c r="I318" s="88"/>
      <c r="J318" s="88"/>
      <c r="K318" s="88"/>
    </row>
    <row r="319" spans="2:11">
      <c r="B319" s="293" t="s">
        <v>897</v>
      </c>
      <c r="C319" s="287" t="s">
        <v>898</v>
      </c>
      <c r="D319" s="277">
        <f>652818856</f>
        <v>652818856</v>
      </c>
      <c r="E319" s="283">
        <f>650630121.104143</f>
        <v>650630121.10414302</v>
      </c>
      <c r="F319" s="283">
        <v>622000000</v>
      </c>
      <c r="G319" s="296">
        <v>1.0495479999999999</v>
      </c>
      <c r="H319" s="291">
        <v>48166</v>
      </c>
      <c r="I319" s="88"/>
      <c r="J319" s="88"/>
      <c r="K319" s="88"/>
    </row>
    <row r="320" spans="2:11">
      <c r="B320" s="293" t="s">
        <v>897</v>
      </c>
      <c r="C320" s="287" t="s">
        <v>898</v>
      </c>
      <c r="D320" s="277">
        <f>305260500</f>
        <v>305260500</v>
      </c>
      <c r="E320" s="283">
        <f>309006321.503896</f>
        <v>309006321.503896</v>
      </c>
      <c r="F320" s="283">
        <v>300000000</v>
      </c>
      <c r="G320" s="296">
        <v>1.0175350000000001</v>
      </c>
      <c r="H320" s="291">
        <v>48166</v>
      </c>
      <c r="I320" s="88"/>
      <c r="J320" s="88"/>
      <c r="K320" s="88"/>
    </row>
    <row r="321" spans="2:11">
      <c r="B321" s="293" t="s">
        <v>897</v>
      </c>
      <c r="C321" s="287" t="s">
        <v>898</v>
      </c>
      <c r="D321" s="277">
        <f>100013500</f>
        <v>100013500</v>
      </c>
      <c r="E321" s="283">
        <f>100861570.826434</f>
        <v>100861570.826434</v>
      </c>
      <c r="F321" s="283">
        <v>100000000</v>
      </c>
      <c r="G321" s="296">
        <v>1.000135</v>
      </c>
      <c r="H321" s="291">
        <v>48166</v>
      </c>
      <c r="I321" s="88"/>
      <c r="J321" s="88"/>
      <c r="K321" s="88"/>
    </row>
    <row r="322" spans="2:11">
      <c r="B322" s="293" t="s">
        <v>897</v>
      </c>
      <c r="C322" s="287" t="s">
        <v>898</v>
      </c>
      <c r="D322" s="277">
        <f>300530100</f>
        <v>300530100</v>
      </c>
      <c r="E322" s="283">
        <f>302579649.81122</f>
        <v>302579649.81121999</v>
      </c>
      <c r="F322" s="283">
        <v>300000000</v>
      </c>
      <c r="G322" s="296">
        <v>1.0017670000000001</v>
      </c>
      <c r="H322" s="291">
        <v>48166</v>
      </c>
      <c r="I322" s="88"/>
      <c r="J322" s="88"/>
      <c r="K322" s="88"/>
    </row>
    <row r="323" spans="2:11">
      <c r="B323" s="293" t="s">
        <v>899</v>
      </c>
      <c r="C323" s="287" t="s">
        <v>918</v>
      </c>
      <c r="D323" s="277">
        <f>647004036</f>
        <v>647004036</v>
      </c>
      <c r="E323" s="283">
        <f>637874278.810392</f>
        <v>637874278.81039202</v>
      </c>
      <c r="F323" s="283">
        <v>609000000</v>
      </c>
      <c r="G323" s="296">
        <v>1.0624039999999999</v>
      </c>
      <c r="H323" s="291">
        <v>47834</v>
      </c>
      <c r="I323" s="88"/>
      <c r="J323" s="88"/>
      <c r="K323" s="88"/>
    </row>
    <row r="324" spans="2:11">
      <c r="B324" s="293"/>
      <c r="C324" s="287" t="s">
        <v>935</v>
      </c>
      <c r="D324" s="277"/>
      <c r="E324" s="283">
        <v>-247461795</v>
      </c>
      <c r="F324" s="283"/>
      <c r="G324" s="296"/>
      <c r="H324" s="291"/>
      <c r="I324" s="88"/>
      <c r="J324" s="88"/>
      <c r="K324" s="88"/>
    </row>
    <row r="325" spans="2:11">
      <c r="B325" s="274" t="s">
        <v>871</v>
      </c>
      <c r="C325" s="274"/>
      <c r="D325" s="273">
        <f>SUM(D311:D324)</f>
        <v>6088957034</v>
      </c>
      <c r="E325" s="273">
        <f>SUM(E311:E324)</f>
        <v>5853263465.3192768</v>
      </c>
      <c r="F325" s="273">
        <f>SUM(F311:F324)</f>
        <v>5931000000</v>
      </c>
      <c r="G325" s="273">
        <v>0</v>
      </c>
      <c r="H325" s="284">
        <v>0</v>
      </c>
      <c r="I325" s="88"/>
      <c r="J325" s="88"/>
      <c r="K325" s="88"/>
    </row>
    <row r="326" spans="2:11">
      <c r="B326" s="274" t="s">
        <v>386</v>
      </c>
      <c r="C326" s="282"/>
      <c r="D326" s="292">
        <v>3001131090</v>
      </c>
      <c r="E326" s="292">
        <v>3041408830.1348786</v>
      </c>
      <c r="F326" s="292">
        <v>3000000000</v>
      </c>
      <c r="G326" s="292">
        <v>0</v>
      </c>
      <c r="H326" s="278">
        <v>0</v>
      </c>
      <c r="I326" s="88"/>
      <c r="J326" s="88"/>
      <c r="K326" s="88"/>
    </row>
    <row r="327" spans="2:11">
      <c r="H327" s="87"/>
      <c r="I327" s="88"/>
      <c r="J327" s="88"/>
      <c r="K327" s="88"/>
    </row>
    <row r="328" spans="2:11" ht="12.75" customHeight="1">
      <c r="B328" s="169" t="s">
        <v>542</v>
      </c>
      <c r="C328" s="169" t="s">
        <v>74</v>
      </c>
      <c r="H328" s="87"/>
    </row>
    <row r="329" spans="2:11">
      <c r="C329" s="71" t="s">
        <v>108</v>
      </c>
    </row>
    <row r="330" spans="2:11">
      <c r="K330" s="88"/>
    </row>
    <row r="331" spans="2:11" ht="27.75" customHeight="1">
      <c r="B331" s="457" t="s">
        <v>109</v>
      </c>
      <c r="C331" s="458"/>
      <c r="D331" s="243" t="s">
        <v>583</v>
      </c>
      <c r="E331" s="50" t="s">
        <v>203</v>
      </c>
      <c r="F331" s="50" t="s">
        <v>204</v>
      </c>
      <c r="G331" s="88"/>
      <c r="I331" s="88"/>
    </row>
    <row r="332" spans="2:11" ht="15" customHeight="1">
      <c r="B332" s="432" t="s">
        <v>582</v>
      </c>
      <c r="C332" s="433"/>
      <c r="D332" s="82" t="s">
        <v>580</v>
      </c>
      <c r="E332" s="60">
        <v>10328122</v>
      </c>
      <c r="F332" s="60"/>
      <c r="G332" s="66"/>
      <c r="I332" s="88"/>
    </row>
    <row r="333" spans="2:11" ht="15" customHeight="1">
      <c r="B333" s="432" t="s">
        <v>581</v>
      </c>
      <c r="C333" s="433"/>
      <c r="D333" s="82" t="s">
        <v>580</v>
      </c>
      <c r="E333" s="60">
        <v>0</v>
      </c>
      <c r="F333" s="60">
        <v>0</v>
      </c>
      <c r="G333" s="88"/>
    </row>
    <row r="334" spans="2:11" ht="15" customHeight="1">
      <c r="B334" s="461" t="s">
        <v>871</v>
      </c>
      <c r="C334" s="461"/>
      <c r="D334" s="461"/>
      <c r="E334" s="65">
        <f>SUM(E332:E333)</f>
        <v>10328122</v>
      </c>
      <c r="F334" s="60">
        <v>0</v>
      </c>
      <c r="G334" s="66"/>
    </row>
    <row r="335" spans="2:11" ht="15" customHeight="1">
      <c r="B335" s="461" t="s">
        <v>386</v>
      </c>
      <c r="C335" s="461"/>
      <c r="D335" s="461"/>
      <c r="E335" s="65">
        <v>1208630140</v>
      </c>
      <c r="F335" s="60">
        <v>0</v>
      </c>
      <c r="G335" s="66"/>
    </row>
    <row r="336" spans="2:11">
      <c r="H336" s="88"/>
    </row>
    <row r="337" spans="2:8">
      <c r="C337" s="71" t="s">
        <v>172</v>
      </c>
    </row>
    <row r="339" spans="2:8" ht="27" customHeight="1">
      <c r="B339" s="457" t="s">
        <v>109</v>
      </c>
      <c r="C339" s="497"/>
      <c r="D339" s="458"/>
      <c r="E339" s="243" t="s">
        <v>177</v>
      </c>
      <c r="F339" s="243" t="s">
        <v>178</v>
      </c>
      <c r="H339" s="88"/>
    </row>
    <row r="340" spans="2:8" ht="15" customHeight="1">
      <c r="B340" s="437" t="s">
        <v>699</v>
      </c>
      <c r="C340" s="438"/>
      <c r="D340" s="439"/>
      <c r="E340" s="57">
        <v>10697960367</v>
      </c>
      <c r="F340" s="57">
        <v>0</v>
      </c>
      <c r="H340" s="88"/>
    </row>
    <row r="341" spans="2:8" ht="15" customHeight="1">
      <c r="B341" s="437" t="s">
        <v>822</v>
      </c>
      <c r="C341" s="438"/>
      <c r="D341" s="439"/>
      <c r="E341" s="57">
        <v>0</v>
      </c>
      <c r="F341" s="57">
        <v>0</v>
      </c>
      <c r="H341" s="88"/>
    </row>
    <row r="342" spans="2:8" ht="15" customHeight="1">
      <c r="B342" s="351" t="s">
        <v>823</v>
      </c>
      <c r="C342" s="353"/>
      <c r="D342" s="352"/>
      <c r="E342" s="57">
        <v>0</v>
      </c>
      <c r="F342" s="57">
        <v>0</v>
      </c>
      <c r="H342" s="88"/>
    </row>
    <row r="343" spans="2:8" ht="15" customHeight="1">
      <c r="B343" s="461" t="s">
        <v>871</v>
      </c>
      <c r="C343" s="461"/>
      <c r="D343" s="461"/>
      <c r="E343" s="64">
        <f>SUM(E340:E342)</f>
        <v>10697960367</v>
      </c>
      <c r="F343" s="64">
        <v>0</v>
      </c>
      <c r="H343" s="88"/>
    </row>
    <row r="344" spans="2:8" ht="15" customHeight="1">
      <c r="B344" s="461" t="s">
        <v>386</v>
      </c>
      <c r="C344" s="461"/>
      <c r="D344" s="461"/>
      <c r="E344" s="64">
        <v>503320959</v>
      </c>
      <c r="F344" s="64">
        <v>0</v>
      </c>
      <c r="H344" s="88"/>
    </row>
    <row r="345" spans="2:8">
      <c r="B345" s="92"/>
      <c r="C345" s="92"/>
      <c r="D345" s="171"/>
      <c r="E345" s="171"/>
      <c r="H345" s="88"/>
    </row>
    <row r="346" spans="2:8" hidden="1">
      <c r="B346" s="71" t="s">
        <v>110</v>
      </c>
      <c r="C346" s="71"/>
      <c r="D346" s="172"/>
      <c r="E346" s="69"/>
      <c r="F346" s="173"/>
      <c r="G346" s="173"/>
      <c r="H346" s="174"/>
    </row>
    <row r="347" spans="2:8" hidden="1">
      <c r="B347" s="92"/>
      <c r="C347" s="92"/>
      <c r="D347" s="171"/>
      <c r="E347" s="171"/>
      <c r="H347" s="88"/>
    </row>
    <row r="348" spans="2:8" ht="30.75" hidden="1" customHeight="1">
      <c r="B348" s="494" t="s">
        <v>109</v>
      </c>
      <c r="C348" s="494"/>
      <c r="D348" s="170" t="s">
        <v>583</v>
      </c>
      <c r="E348" s="175" t="s">
        <v>203</v>
      </c>
      <c r="F348" s="175" t="s">
        <v>204</v>
      </c>
      <c r="H348" s="88"/>
    </row>
    <row r="349" spans="2:8" ht="15" hidden="1" customHeight="1">
      <c r="B349" s="432" t="s">
        <v>120</v>
      </c>
      <c r="C349" s="433"/>
      <c r="D349" s="82"/>
      <c r="E349" s="60">
        <v>0</v>
      </c>
      <c r="F349" s="60">
        <v>0</v>
      </c>
      <c r="H349" s="88"/>
    </row>
    <row r="350" spans="2:8" ht="15" hidden="1" customHeight="1">
      <c r="B350" s="432" t="s">
        <v>160</v>
      </c>
      <c r="C350" s="433"/>
      <c r="D350" s="82"/>
      <c r="E350" s="60">
        <v>0</v>
      </c>
      <c r="F350" s="60">
        <v>0</v>
      </c>
      <c r="H350" s="88"/>
    </row>
    <row r="351" spans="2:8" ht="15" hidden="1" customHeight="1">
      <c r="B351" s="461" t="s">
        <v>386</v>
      </c>
      <c r="C351" s="461"/>
      <c r="D351" s="461"/>
      <c r="E351" s="59">
        <v>0</v>
      </c>
      <c r="F351" s="59">
        <v>0</v>
      </c>
      <c r="H351" s="88"/>
    </row>
    <row r="352" spans="2:8" ht="15" hidden="1" customHeight="1">
      <c r="B352" s="461" t="s">
        <v>228</v>
      </c>
      <c r="C352" s="461"/>
      <c r="D352" s="461"/>
      <c r="E352" s="59">
        <v>0</v>
      </c>
      <c r="F352" s="59">
        <v>0</v>
      </c>
      <c r="H352" s="88"/>
    </row>
    <row r="353" spans="2:12" hidden="1">
      <c r="B353" s="92"/>
      <c r="C353" s="92"/>
      <c r="D353" s="171"/>
      <c r="E353" s="171"/>
      <c r="H353" s="88"/>
    </row>
    <row r="354" spans="2:12">
      <c r="B354" s="174"/>
      <c r="C354" s="174"/>
      <c r="D354" s="174"/>
      <c r="E354" s="174"/>
      <c r="F354" s="173"/>
      <c r="G354" s="173"/>
      <c r="H354" s="174"/>
    </row>
    <row r="355" spans="2:12" ht="12.6" customHeight="1">
      <c r="B355" s="71" t="s">
        <v>543</v>
      </c>
      <c r="C355" s="71" t="s">
        <v>190</v>
      </c>
      <c r="D355" s="71"/>
      <c r="E355" s="71"/>
      <c r="F355" s="176"/>
      <c r="G355" s="176"/>
      <c r="H355" s="177"/>
    </row>
    <row r="356" spans="2:12">
      <c r="B356" s="178"/>
      <c r="C356" s="178"/>
      <c r="D356" s="178"/>
      <c r="H356" s="88"/>
    </row>
    <row r="357" spans="2:12">
      <c r="B357" s="178"/>
      <c r="C357" s="258" t="s">
        <v>753</v>
      </c>
      <c r="D357" s="178"/>
      <c r="H357" s="88"/>
    </row>
    <row r="358" spans="2:12">
      <c r="B358" s="178"/>
      <c r="C358" s="178"/>
      <c r="D358" s="178"/>
      <c r="H358" s="88"/>
    </row>
    <row r="359" spans="2:12" ht="18" customHeight="1">
      <c r="B359" s="545" t="s">
        <v>101</v>
      </c>
      <c r="C359" s="545"/>
      <c r="D359" s="545"/>
      <c r="E359" s="487" t="s">
        <v>202</v>
      </c>
      <c r="F359" s="529"/>
      <c r="G359" s="529"/>
      <c r="H359" s="529"/>
      <c r="I359" s="488"/>
    </row>
    <row r="360" spans="2:12" ht="33.6" customHeight="1">
      <c r="B360" s="545"/>
      <c r="C360" s="545"/>
      <c r="D360" s="545"/>
      <c r="E360" s="50" t="s">
        <v>700</v>
      </c>
      <c r="F360" s="50" t="s">
        <v>701</v>
      </c>
      <c r="G360" s="237" t="s">
        <v>702</v>
      </c>
      <c r="H360" s="237" t="s">
        <v>703</v>
      </c>
      <c r="I360" s="50" t="s">
        <v>889</v>
      </c>
    </row>
    <row r="361" spans="2:12" ht="15" customHeight="1">
      <c r="B361" s="444" t="s">
        <v>706</v>
      </c>
      <c r="C361" s="444"/>
      <c r="D361" s="444"/>
      <c r="E361" s="57">
        <v>281374613</v>
      </c>
      <c r="F361" s="57">
        <v>59264969</v>
      </c>
      <c r="G361" s="57">
        <v>0</v>
      </c>
      <c r="H361" s="63">
        <v>0</v>
      </c>
      <c r="I361" s="56">
        <f t="shared" ref="I361:I367" si="4">+E361+F361-G361+H361</f>
        <v>340639582</v>
      </c>
    </row>
    <row r="362" spans="2:12" ht="15" customHeight="1">
      <c r="B362" s="444" t="s">
        <v>111</v>
      </c>
      <c r="C362" s="444"/>
      <c r="D362" s="444"/>
      <c r="E362" s="57">
        <v>862782399</v>
      </c>
      <c r="F362" s="57">
        <v>144911352</v>
      </c>
      <c r="G362" s="57">
        <v>0</v>
      </c>
      <c r="H362" s="63">
        <v>0</v>
      </c>
      <c r="I362" s="56">
        <f t="shared" si="4"/>
        <v>1007693751</v>
      </c>
      <c r="J362" s="88"/>
    </row>
    <row r="363" spans="2:12" ht="15" customHeight="1">
      <c r="B363" s="444" t="s">
        <v>161</v>
      </c>
      <c r="C363" s="444"/>
      <c r="D363" s="444"/>
      <c r="E363" s="57">
        <v>22223097</v>
      </c>
      <c r="F363" s="57">
        <v>3148182</v>
      </c>
      <c r="G363" s="57">
        <v>0</v>
      </c>
      <c r="H363" s="63">
        <v>0</v>
      </c>
      <c r="I363" s="56">
        <f t="shared" si="4"/>
        <v>25371279</v>
      </c>
    </row>
    <row r="364" spans="2:12" ht="15" customHeight="1">
      <c r="B364" s="444" t="s">
        <v>112</v>
      </c>
      <c r="C364" s="444"/>
      <c r="D364" s="444"/>
      <c r="E364" s="57">
        <v>273267967</v>
      </c>
      <c r="F364" s="57">
        <v>136223608</v>
      </c>
      <c r="G364" s="57">
        <v>0</v>
      </c>
      <c r="H364" s="63">
        <v>0</v>
      </c>
      <c r="I364" s="56">
        <f t="shared" si="4"/>
        <v>409491575</v>
      </c>
    </row>
    <row r="365" spans="2:12" ht="15" customHeight="1">
      <c r="B365" s="444" t="s">
        <v>113</v>
      </c>
      <c r="C365" s="444"/>
      <c r="D365" s="444"/>
      <c r="E365" s="57">
        <v>50135236</v>
      </c>
      <c r="F365" s="57">
        <v>0</v>
      </c>
      <c r="G365" s="57">
        <v>0</v>
      </c>
      <c r="H365" s="63">
        <v>0</v>
      </c>
      <c r="I365" s="56">
        <f t="shared" si="4"/>
        <v>50135236</v>
      </c>
    </row>
    <row r="366" spans="2:12" ht="15" customHeight="1">
      <c r="B366" s="442" t="s">
        <v>876</v>
      </c>
      <c r="C366" s="533"/>
      <c r="D366" s="443"/>
      <c r="E366" s="56">
        <f>SUM(E361:E365)</f>
        <v>1489783312</v>
      </c>
      <c r="F366" s="56">
        <f t="shared" ref="F366:H366" si="5">SUM(F361:F365)</f>
        <v>343548111</v>
      </c>
      <c r="G366" s="56">
        <f t="shared" si="5"/>
        <v>0</v>
      </c>
      <c r="H366" s="56">
        <f t="shared" si="5"/>
        <v>0</v>
      </c>
      <c r="I366" s="56">
        <f t="shared" si="4"/>
        <v>1833331423</v>
      </c>
      <c r="J366" s="88"/>
      <c r="K366" s="88"/>
      <c r="L366" s="88"/>
    </row>
    <row r="367" spans="2:12" ht="15" customHeight="1">
      <c r="B367" s="442" t="s">
        <v>387</v>
      </c>
      <c r="C367" s="533"/>
      <c r="D367" s="443"/>
      <c r="E367" s="56">
        <v>1546783651</v>
      </c>
      <c r="F367" s="56">
        <v>126024361</v>
      </c>
      <c r="G367" s="179">
        <v>183024700</v>
      </c>
      <c r="H367" s="179">
        <v>0</v>
      </c>
      <c r="I367" s="56">
        <f t="shared" si="4"/>
        <v>1489783312</v>
      </c>
      <c r="K367" s="88"/>
    </row>
    <row r="368" spans="2:12" ht="18" customHeight="1">
      <c r="B368" s="534" t="s">
        <v>101</v>
      </c>
      <c r="C368" s="535"/>
      <c r="D368" s="487" t="s">
        <v>114</v>
      </c>
      <c r="E368" s="529"/>
      <c r="F368" s="529"/>
      <c r="G368" s="529"/>
      <c r="H368" s="529"/>
      <c r="I368" s="529"/>
      <c r="K368" s="180"/>
    </row>
    <row r="369" spans="2:15" ht="36.6" customHeight="1">
      <c r="B369" s="536"/>
      <c r="C369" s="537"/>
      <c r="D369" s="50" t="s">
        <v>704</v>
      </c>
      <c r="E369" s="50" t="s">
        <v>701</v>
      </c>
      <c r="F369" s="237" t="s">
        <v>702</v>
      </c>
      <c r="G369" s="237" t="s">
        <v>703</v>
      </c>
      <c r="H369" s="237" t="s">
        <v>705</v>
      </c>
      <c r="I369" s="50" t="s">
        <v>890</v>
      </c>
    </row>
    <row r="370" spans="2:15" ht="15" customHeight="1">
      <c r="B370" s="437" t="s">
        <v>706</v>
      </c>
      <c r="C370" s="439"/>
      <c r="D370" s="57">
        <v>76329262</v>
      </c>
      <c r="E370" s="57">
        <v>45587714</v>
      </c>
      <c r="F370" s="57">
        <v>0</v>
      </c>
      <c r="G370" s="63">
        <v>0</v>
      </c>
      <c r="H370" s="63">
        <f>+E370-F370+G370</f>
        <v>45587714</v>
      </c>
      <c r="I370" s="57">
        <f>+D370+H370</f>
        <v>121916976</v>
      </c>
      <c r="J370" s="181"/>
    </row>
    <row r="371" spans="2:15" ht="15" customHeight="1">
      <c r="B371" s="437" t="s">
        <v>111</v>
      </c>
      <c r="C371" s="439"/>
      <c r="D371" s="57">
        <v>371876529</v>
      </c>
      <c r="E371" s="57">
        <v>267397135</v>
      </c>
      <c r="F371" s="57">
        <v>0</v>
      </c>
      <c r="G371" s="63">
        <v>0</v>
      </c>
      <c r="H371" s="63">
        <f>+E371-F371+G371</f>
        <v>267397135</v>
      </c>
      <c r="I371" s="57">
        <f t="shared" ref="I371:I374" si="6">+D371+H371</f>
        <v>639273664</v>
      </c>
      <c r="J371" s="181"/>
    </row>
    <row r="372" spans="2:15" ht="15" customHeight="1">
      <c r="B372" s="437" t="s">
        <v>161</v>
      </c>
      <c r="C372" s="439"/>
      <c r="D372" s="57">
        <v>29099985</v>
      </c>
      <c r="E372" s="57">
        <v>2588429</v>
      </c>
      <c r="F372" s="57">
        <v>0</v>
      </c>
      <c r="G372" s="63">
        <v>0</v>
      </c>
      <c r="H372" s="63">
        <f>+E372-F372+G372</f>
        <v>2588429</v>
      </c>
      <c r="I372" s="57">
        <f t="shared" si="6"/>
        <v>31688414</v>
      </c>
      <c r="J372" s="181"/>
    </row>
    <row r="373" spans="2:15" ht="15" customHeight="1">
      <c r="B373" s="437" t="s">
        <v>112</v>
      </c>
      <c r="C373" s="439"/>
      <c r="D373" s="57">
        <v>76970998</v>
      </c>
      <c r="E373" s="57">
        <v>44288918</v>
      </c>
      <c r="F373" s="57">
        <v>0</v>
      </c>
      <c r="G373" s="63">
        <v>0</v>
      </c>
      <c r="H373" s="63">
        <f>+E373-F373+G373</f>
        <v>44288918</v>
      </c>
      <c r="I373" s="57">
        <f t="shared" si="6"/>
        <v>121259916</v>
      </c>
      <c r="J373" s="181"/>
    </row>
    <row r="374" spans="2:15" ht="15" customHeight="1">
      <c r="B374" s="437" t="s">
        <v>113</v>
      </c>
      <c r="C374" s="439"/>
      <c r="D374" s="57">
        <v>16934483</v>
      </c>
      <c r="E374" s="57">
        <v>8467247</v>
      </c>
      <c r="F374" s="57">
        <v>0</v>
      </c>
      <c r="G374" s="63">
        <v>0</v>
      </c>
      <c r="H374" s="63">
        <f>+E374-F374+G374</f>
        <v>8467247</v>
      </c>
      <c r="I374" s="57">
        <f t="shared" si="6"/>
        <v>25401730</v>
      </c>
      <c r="J374" s="181"/>
    </row>
    <row r="375" spans="2:15" ht="15" customHeight="1">
      <c r="B375" s="442" t="s">
        <v>876</v>
      </c>
      <c r="C375" s="443"/>
      <c r="D375" s="56">
        <f>SUM(D370:D374)</f>
        <v>571211257</v>
      </c>
      <c r="E375" s="56">
        <f t="shared" ref="E375:H375" si="7">SUM(E370:E374)</f>
        <v>368329443</v>
      </c>
      <c r="F375" s="56">
        <f>SUM(F370:F374)</f>
        <v>0</v>
      </c>
      <c r="G375" s="56">
        <f t="shared" si="7"/>
        <v>0</v>
      </c>
      <c r="H375" s="56">
        <f t="shared" si="7"/>
        <v>368329443</v>
      </c>
      <c r="I375" s="56">
        <f>SUM(I370:I374)</f>
        <v>939540700</v>
      </c>
      <c r="J375" s="88"/>
      <c r="K375" s="88"/>
    </row>
    <row r="376" spans="2:15" ht="15" customHeight="1">
      <c r="B376" s="442" t="s">
        <v>387</v>
      </c>
      <c r="C376" s="443"/>
      <c r="D376" s="56">
        <v>342414543</v>
      </c>
      <c r="E376" s="56">
        <v>312625129</v>
      </c>
      <c r="F376" s="179">
        <v>83828415</v>
      </c>
      <c r="G376" s="179">
        <v>0</v>
      </c>
      <c r="H376" s="179">
        <v>228796714</v>
      </c>
      <c r="I376" s="56">
        <v>571211257</v>
      </c>
      <c r="K376" s="88"/>
    </row>
    <row r="377" spans="2:15">
      <c r="I377" s="88"/>
      <c r="J377" s="88"/>
    </row>
    <row r="378" spans="2:15">
      <c r="C378" s="258" t="s">
        <v>777</v>
      </c>
      <c r="I378" s="88"/>
      <c r="J378" s="88"/>
    </row>
    <row r="379" spans="2:15">
      <c r="C379" s="258"/>
      <c r="I379" s="88"/>
      <c r="J379" s="88"/>
    </row>
    <row r="380" spans="2:15" ht="24.6" customHeight="1">
      <c r="B380" s="542" t="s">
        <v>772</v>
      </c>
      <c r="C380" s="542"/>
      <c r="D380" s="530" t="s">
        <v>773</v>
      </c>
      <c r="E380" s="531"/>
      <c r="F380" s="531"/>
      <c r="G380" s="531"/>
      <c r="H380" s="532"/>
      <c r="I380" s="530" t="s">
        <v>774</v>
      </c>
      <c r="J380" s="531"/>
      <c r="K380" s="531"/>
      <c r="L380" s="531"/>
      <c r="M380" s="532"/>
      <c r="N380" s="269"/>
    </row>
    <row r="381" spans="2:15" ht="58.2" customHeight="1">
      <c r="B381" s="542"/>
      <c r="C381" s="542"/>
      <c r="D381" s="269" t="s">
        <v>765</v>
      </c>
      <c r="E381" s="269" t="s">
        <v>701</v>
      </c>
      <c r="F381" s="269" t="s">
        <v>702</v>
      </c>
      <c r="G381" s="269" t="s">
        <v>766</v>
      </c>
      <c r="H381" s="269" t="s">
        <v>767</v>
      </c>
      <c r="I381" s="269" t="s">
        <v>768</v>
      </c>
      <c r="J381" s="269" t="s">
        <v>701</v>
      </c>
      <c r="K381" s="269" t="s">
        <v>702</v>
      </c>
      <c r="L381" s="269" t="s">
        <v>769</v>
      </c>
      <c r="M381" s="269" t="s">
        <v>770</v>
      </c>
      <c r="N381" s="269" t="s">
        <v>771</v>
      </c>
    </row>
    <row r="382" spans="2:15" ht="19.95" customHeight="1">
      <c r="B382" s="543" t="s">
        <v>764</v>
      </c>
      <c r="C382" s="544"/>
      <c r="D382" s="57">
        <f>26480364</f>
        <v>26480364</v>
      </c>
      <c r="E382" s="57">
        <f>18264341</f>
        <v>18264341</v>
      </c>
      <c r="F382" s="57">
        <v>0</v>
      </c>
      <c r="G382" s="57">
        <v>0</v>
      </c>
      <c r="H382" s="57">
        <f>+D382+E382-F382+G382</f>
        <v>44744705</v>
      </c>
      <c r="I382" s="57">
        <v>0</v>
      </c>
      <c r="J382" s="57">
        <f>11916166</f>
        <v>11916166</v>
      </c>
      <c r="K382" s="57">
        <v>0</v>
      </c>
      <c r="L382" s="57">
        <v>0</v>
      </c>
      <c r="M382" s="57">
        <f>11916166</f>
        <v>11916166</v>
      </c>
      <c r="N382" s="389">
        <f>+H382-M382</f>
        <v>32828539</v>
      </c>
      <c r="O382" s="88"/>
    </row>
    <row r="383" spans="2:15" ht="15" customHeight="1">
      <c r="B383" s="440" t="s">
        <v>876</v>
      </c>
      <c r="C383" s="441"/>
      <c r="D383" s="56">
        <f t="shared" ref="D383:L383" si="8">+D382</f>
        <v>26480364</v>
      </c>
      <c r="E383" s="56">
        <f t="shared" si="8"/>
        <v>18264341</v>
      </c>
      <c r="F383" s="56">
        <f t="shared" si="8"/>
        <v>0</v>
      </c>
      <c r="G383" s="56">
        <f t="shared" si="8"/>
        <v>0</v>
      </c>
      <c r="H383" s="56">
        <f t="shared" si="8"/>
        <v>44744705</v>
      </c>
      <c r="I383" s="56">
        <f t="shared" si="8"/>
        <v>0</v>
      </c>
      <c r="J383" s="56">
        <f t="shared" si="8"/>
        <v>11916166</v>
      </c>
      <c r="K383" s="56">
        <f t="shared" si="8"/>
        <v>0</v>
      </c>
      <c r="L383" s="56">
        <f t="shared" si="8"/>
        <v>0</v>
      </c>
      <c r="M383" s="56">
        <f>+M382</f>
        <v>11916166</v>
      </c>
      <c r="N383" s="390">
        <f>+N382</f>
        <v>32828539</v>
      </c>
    </row>
    <row r="384" spans="2:15" ht="15" customHeight="1">
      <c r="B384" s="440" t="s">
        <v>387</v>
      </c>
      <c r="C384" s="441"/>
      <c r="D384" s="56">
        <v>0</v>
      </c>
      <c r="E384" s="56">
        <f>26480364</f>
        <v>26480364</v>
      </c>
      <c r="F384" s="56">
        <v>0</v>
      </c>
      <c r="G384" s="56">
        <v>0</v>
      </c>
      <c r="H384" s="56">
        <f>26480364</f>
        <v>26480364</v>
      </c>
      <c r="I384" s="56">
        <v>0</v>
      </c>
      <c r="J384" s="56">
        <v>0</v>
      </c>
      <c r="K384" s="56">
        <v>0</v>
      </c>
      <c r="L384" s="56">
        <v>0</v>
      </c>
      <c r="M384" s="56">
        <v>0</v>
      </c>
      <c r="N384" s="390">
        <v>26480364</v>
      </c>
    </row>
    <row r="385" spans="2:14">
      <c r="F385" s="66"/>
      <c r="G385" s="66"/>
    </row>
    <row r="386" spans="2:14">
      <c r="H386" s="88"/>
      <c r="I386" s="88"/>
      <c r="J386" s="88"/>
      <c r="N386" s="88"/>
    </row>
    <row r="387" spans="2:14">
      <c r="B387" s="71" t="s">
        <v>544</v>
      </c>
      <c r="C387" s="71" t="s">
        <v>607</v>
      </c>
      <c r="D387" s="71"/>
      <c r="E387" s="71"/>
      <c r="F387" s="176"/>
      <c r="G387" s="176"/>
      <c r="H387" s="177"/>
      <c r="I387" s="177"/>
      <c r="J387" s="177"/>
      <c r="N387" s="88"/>
    </row>
    <row r="388" spans="2:14">
      <c r="B388" s="71"/>
      <c r="C388" s="71"/>
      <c r="D388" s="71"/>
      <c r="E388" s="71"/>
      <c r="F388" s="176"/>
      <c r="G388" s="176"/>
      <c r="H388" s="177"/>
      <c r="I388" s="177"/>
      <c r="J388" s="177"/>
    </row>
    <row r="389" spans="2:14">
      <c r="B389" s="71"/>
      <c r="C389" s="258" t="s">
        <v>753</v>
      </c>
      <c r="D389" s="71"/>
      <c r="E389" s="71"/>
      <c r="F389" s="176"/>
      <c r="G389" s="176"/>
      <c r="H389" s="177"/>
      <c r="I389" s="177"/>
      <c r="J389" s="177"/>
    </row>
    <row r="390" spans="2:14" ht="4.95" customHeight="1">
      <c r="B390" s="71"/>
      <c r="C390" s="71"/>
      <c r="D390" s="71"/>
      <c r="E390" s="71"/>
      <c r="F390" s="176"/>
      <c r="G390" s="176"/>
      <c r="H390" s="177"/>
      <c r="I390" s="177"/>
      <c r="J390" s="177"/>
    </row>
    <row r="391" spans="2:14">
      <c r="B391" s="68" t="s">
        <v>115</v>
      </c>
      <c r="C391" s="68"/>
      <c r="D391" s="68"/>
      <c r="E391" s="68"/>
      <c r="F391" s="77"/>
      <c r="G391" s="77"/>
      <c r="H391" s="182"/>
      <c r="I391" s="182"/>
      <c r="J391" s="182"/>
    </row>
    <row r="392" spans="2:14" ht="18" customHeight="1">
      <c r="B392" s="483" t="s">
        <v>53</v>
      </c>
      <c r="C392" s="484"/>
      <c r="D392" s="505" t="s">
        <v>726</v>
      </c>
      <c r="E392" s="528" t="s">
        <v>116</v>
      </c>
      <c r="F392" s="528"/>
      <c r="G392" s="528"/>
    </row>
    <row r="393" spans="2:14" ht="18" customHeight="1">
      <c r="B393" s="485"/>
      <c r="C393" s="486"/>
      <c r="D393" s="505"/>
      <c r="E393" s="244" t="s">
        <v>117</v>
      </c>
      <c r="F393" s="237" t="s">
        <v>118</v>
      </c>
      <c r="G393" s="237" t="s">
        <v>119</v>
      </c>
    </row>
    <row r="394" spans="2:14" ht="15" customHeight="1">
      <c r="B394" s="145" t="s">
        <v>707</v>
      </c>
      <c r="C394" s="145"/>
      <c r="D394" s="67">
        <v>14125125</v>
      </c>
      <c r="E394" s="67">
        <v>20965770</v>
      </c>
      <c r="F394" s="67">
        <v>0</v>
      </c>
      <c r="G394" s="67">
        <f>+D394+E394-F394</f>
        <v>35090895</v>
      </c>
    </row>
    <row r="395" spans="2:14" ht="15" customHeight="1">
      <c r="B395" s="145" t="s">
        <v>708</v>
      </c>
      <c r="C395" s="145"/>
      <c r="D395" s="67">
        <v>16947870</v>
      </c>
      <c r="E395" s="67">
        <v>0</v>
      </c>
      <c r="F395" s="61">
        <v>0</v>
      </c>
      <c r="G395" s="67">
        <f>+D395+E395-F395</f>
        <v>16947870</v>
      </c>
    </row>
    <row r="396" spans="2:14" ht="15" customHeight="1">
      <c r="B396" s="442" t="s">
        <v>876</v>
      </c>
      <c r="C396" s="443"/>
      <c r="D396" s="183">
        <f>SUM(D394:D395)</f>
        <v>31072995</v>
      </c>
      <c r="E396" s="183">
        <f t="shared" ref="E396:F396" si="9">SUM(E394:E395)</f>
        <v>20965770</v>
      </c>
      <c r="F396" s="251">
        <f t="shared" si="9"/>
        <v>0</v>
      </c>
      <c r="G396" s="345">
        <f>SUM(G394:G395)</f>
        <v>52038765</v>
      </c>
    </row>
    <row r="397" spans="2:14" ht="15" customHeight="1">
      <c r="B397" s="442" t="s">
        <v>387</v>
      </c>
      <c r="C397" s="443"/>
      <c r="D397" s="183">
        <v>31072995</v>
      </c>
      <c r="E397" s="183">
        <v>0</v>
      </c>
      <c r="F397" s="345">
        <v>0</v>
      </c>
      <c r="G397" s="345">
        <f t="shared" ref="G397" si="10">+D397+E397-F397</f>
        <v>31072995</v>
      </c>
    </row>
    <row r="398" spans="2:14" ht="15" customHeight="1">
      <c r="B398" s="113"/>
      <c r="C398" s="113"/>
      <c r="D398" s="270"/>
      <c r="E398" s="270"/>
      <c r="F398" s="268"/>
      <c r="G398" s="268"/>
    </row>
    <row r="399" spans="2:14" ht="15" customHeight="1">
      <c r="C399" s="258" t="s">
        <v>777</v>
      </c>
    </row>
    <row r="400" spans="2:14" ht="15" customHeight="1"/>
    <row r="401" spans="2:11" ht="18.600000000000001" customHeight="1">
      <c r="B401" s="469" t="s">
        <v>53</v>
      </c>
      <c r="C401" s="469"/>
      <c r="D401" s="50" t="s">
        <v>761</v>
      </c>
      <c r="E401" s="50" t="s">
        <v>762</v>
      </c>
      <c r="F401" s="50" t="s">
        <v>118</v>
      </c>
      <c r="G401" s="50" t="s">
        <v>763</v>
      </c>
    </row>
    <row r="402" spans="2:11" ht="15" customHeight="1">
      <c r="B402" s="444" t="s">
        <v>775</v>
      </c>
      <c r="C402" s="444"/>
      <c r="D402" s="272">
        <f>206960777</f>
        <v>206960777</v>
      </c>
      <c r="E402" s="61">
        <v>0</v>
      </c>
      <c r="F402" s="272">
        <f>41392155</f>
        <v>41392155</v>
      </c>
      <c r="G402" s="392">
        <f>+D402+E402-F402</f>
        <v>165568622</v>
      </c>
    </row>
    <row r="403" spans="2:11" ht="15" customHeight="1">
      <c r="B403" s="445" t="s">
        <v>876</v>
      </c>
      <c r="C403" s="445"/>
      <c r="D403" s="271">
        <f>SUM(D402)</f>
        <v>206960777</v>
      </c>
      <c r="E403" s="251">
        <f t="shared" ref="E403:G403" si="11">SUM(E402)</f>
        <v>0</v>
      </c>
      <c r="F403" s="271">
        <f t="shared" si="11"/>
        <v>41392155</v>
      </c>
      <c r="G403" s="271">
        <f t="shared" si="11"/>
        <v>165568622</v>
      </c>
    </row>
    <row r="404" spans="2:11" ht="15" customHeight="1">
      <c r="B404" s="445" t="s">
        <v>387</v>
      </c>
      <c r="C404" s="445"/>
      <c r="D404" s="251">
        <v>0</v>
      </c>
      <c r="E404" s="271">
        <v>206960777</v>
      </c>
      <c r="F404" s="251">
        <v>0</v>
      </c>
      <c r="G404" s="271">
        <f>206960777</f>
        <v>206960777</v>
      </c>
    </row>
    <row r="405" spans="2:11">
      <c r="H405" s="88"/>
      <c r="I405" s="88"/>
      <c r="J405" s="88"/>
    </row>
    <row r="406" spans="2:11">
      <c r="H406" s="88"/>
      <c r="I406" s="88"/>
      <c r="J406" s="88"/>
    </row>
    <row r="407" spans="2:11">
      <c r="B407" s="169" t="s">
        <v>545</v>
      </c>
      <c r="C407" s="169" t="s">
        <v>608</v>
      </c>
      <c r="D407" s="71"/>
      <c r="H407" s="88"/>
      <c r="J407" s="184"/>
      <c r="K407" s="184"/>
    </row>
    <row r="408" spans="2:11">
      <c r="B408" s="169"/>
      <c r="C408" s="169"/>
      <c r="D408" s="71"/>
      <c r="H408" s="88"/>
      <c r="J408" s="184"/>
      <c r="K408" s="184"/>
    </row>
    <row r="409" spans="2:11">
      <c r="B409" s="169"/>
      <c r="C409" s="258" t="s">
        <v>753</v>
      </c>
      <c r="D409" s="71"/>
      <c r="H409" s="88"/>
      <c r="J409" s="184"/>
      <c r="K409" s="184"/>
    </row>
    <row r="410" spans="2:11" ht="9" customHeight="1">
      <c r="B410" s="169"/>
      <c r="C410" s="169"/>
      <c r="D410" s="71"/>
      <c r="H410" s="88"/>
      <c r="J410" s="184"/>
      <c r="K410" s="184"/>
    </row>
    <row r="411" spans="2:11" ht="15" customHeight="1">
      <c r="B411" s="483" t="s">
        <v>53</v>
      </c>
      <c r="C411" s="484"/>
      <c r="D411" s="505" t="s">
        <v>726</v>
      </c>
      <c r="E411" s="528" t="s">
        <v>116</v>
      </c>
      <c r="F411" s="528"/>
      <c r="G411" s="528"/>
      <c r="H411" s="184"/>
    </row>
    <row r="412" spans="2:11" ht="16.95" customHeight="1">
      <c r="B412" s="485"/>
      <c r="C412" s="486"/>
      <c r="D412" s="505"/>
      <c r="E412" s="244" t="s">
        <v>117</v>
      </c>
      <c r="F412" s="237" t="s">
        <v>118</v>
      </c>
      <c r="G412" s="237" t="s">
        <v>119</v>
      </c>
    </row>
    <row r="413" spans="2:11" ht="15" customHeight="1">
      <c r="B413" s="432" t="s">
        <v>227</v>
      </c>
      <c r="C413" s="433"/>
      <c r="D413" s="60">
        <v>6780199</v>
      </c>
      <c r="E413" s="60">
        <v>266495497</v>
      </c>
      <c r="F413" s="60">
        <v>215597635</v>
      </c>
      <c r="G413" s="60">
        <f>+D413+E413-F413</f>
        <v>57678061</v>
      </c>
      <c r="H413" s="185"/>
      <c r="I413" s="185"/>
    </row>
    <row r="414" spans="2:11" ht="15" customHeight="1">
      <c r="B414" s="432" t="s">
        <v>336</v>
      </c>
      <c r="C414" s="433"/>
      <c r="D414" s="60">
        <v>123066332</v>
      </c>
      <c r="E414" s="60">
        <v>122006861</v>
      </c>
      <c r="F414" s="60">
        <v>0</v>
      </c>
      <c r="G414" s="60">
        <f>+D414+E414-F414</f>
        <v>245073193</v>
      </c>
      <c r="H414" s="185"/>
      <c r="I414" s="185"/>
    </row>
    <row r="415" spans="2:11" ht="15" customHeight="1">
      <c r="B415" s="442" t="s">
        <v>876</v>
      </c>
      <c r="C415" s="443"/>
      <c r="D415" s="183">
        <f>SUM(D413:D414)</f>
        <v>129846531</v>
      </c>
      <c r="E415" s="183">
        <f t="shared" ref="E415:G415" si="12">SUM(E413:E414)</f>
        <v>388502358</v>
      </c>
      <c r="F415" s="183">
        <f t="shared" si="12"/>
        <v>215597635</v>
      </c>
      <c r="G415" s="183">
        <f t="shared" si="12"/>
        <v>302751254</v>
      </c>
      <c r="H415" s="181"/>
      <c r="I415" s="181"/>
    </row>
    <row r="416" spans="2:11" ht="15" customHeight="1">
      <c r="B416" s="442" t="s">
        <v>387</v>
      </c>
      <c r="C416" s="443"/>
      <c r="D416" s="183">
        <v>59660155</v>
      </c>
      <c r="E416" s="183">
        <v>123066332</v>
      </c>
      <c r="F416" s="183">
        <v>52879956</v>
      </c>
      <c r="G416" s="183">
        <v>129846531</v>
      </c>
    </row>
    <row r="417" spans="2:10">
      <c r="B417" s="71"/>
      <c r="C417" s="71"/>
      <c r="D417" s="71"/>
      <c r="H417" s="88"/>
      <c r="I417" s="88"/>
      <c r="J417" s="88"/>
    </row>
    <row r="418" spans="2:10">
      <c r="B418" s="71"/>
      <c r="C418" s="258" t="s">
        <v>777</v>
      </c>
      <c r="D418" s="71"/>
      <c r="H418" s="88"/>
      <c r="I418" s="88"/>
      <c r="J418" s="88"/>
    </row>
    <row r="419" spans="2:10">
      <c r="B419" s="71"/>
      <c r="C419" s="71"/>
      <c r="D419" s="71"/>
      <c r="H419" s="88"/>
      <c r="I419" s="88"/>
      <c r="J419" s="88"/>
    </row>
    <row r="420" spans="2:10" ht="30.6" customHeight="1">
      <c r="B420" s="483" t="s">
        <v>53</v>
      </c>
      <c r="C420" s="484"/>
      <c r="D420" s="243" t="s">
        <v>761</v>
      </c>
      <c r="E420" s="243" t="s">
        <v>812</v>
      </c>
      <c r="F420" s="243" t="s">
        <v>813</v>
      </c>
      <c r="G420" s="243" t="s">
        <v>761</v>
      </c>
      <c r="H420" s="88"/>
      <c r="I420" s="88"/>
      <c r="J420" s="88"/>
    </row>
    <row r="421" spans="2:10" ht="15" customHeight="1">
      <c r="B421" s="432" t="s">
        <v>829</v>
      </c>
      <c r="C421" s="433"/>
      <c r="D421" s="60">
        <v>0</v>
      </c>
      <c r="E421" s="60">
        <f>14142273</f>
        <v>14142273</v>
      </c>
      <c r="F421" s="60">
        <v>0</v>
      </c>
      <c r="G421" s="60">
        <f>+D421+E421-F421</f>
        <v>14142273</v>
      </c>
      <c r="H421" s="297"/>
      <c r="I421" s="88"/>
      <c r="J421" s="88"/>
    </row>
    <row r="422" spans="2:10" ht="15" customHeight="1">
      <c r="B422" s="432" t="s">
        <v>830</v>
      </c>
      <c r="C422" s="433"/>
      <c r="D422" s="60">
        <f>85896720</f>
        <v>85896720</v>
      </c>
      <c r="E422" s="60">
        <f>58461832</f>
        <v>58461832</v>
      </c>
      <c r="F422" s="60">
        <f>17179344</f>
        <v>17179344</v>
      </c>
      <c r="G422" s="60">
        <f>+D422+E422-F422</f>
        <v>127179208</v>
      </c>
      <c r="H422" s="297"/>
      <c r="I422" s="88"/>
      <c r="J422" s="88"/>
    </row>
    <row r="423" spans="2:10" ht="15" customHeight="1">
      <c r="B423" s="442" t="s">
        <v>876</v>
      </c>
      <c r="C423" s="443"/>
      <c r="D423" s="183">
        <f>SUM(D421:D422)</f>
        <v>85896720</v>
      </c>
      <c r="E423" s="183">
        <f t="shared" ref="E423:G423" si="13">SUM(E421:E422)</f>
        <v>72604105</v>
      </c>
      <c r="F423" s="183">
        <f t="shared" si="13"/>
        <v>17179344</v>
      </c>
      <c r="G423" s="183">
        <f t="shared" si="13"/>
        <v>141321481</v>
      </c>
      <c r="H423" s="88"/>
      <c r="I423" s="88"/>
      <c r="J423" s="88"/>
    </row>
    <row r="424" spans="2:10" ht="15" customHeight="1">
      <c r="B424" s="442" t="s">
        <v>387</v>
      </c>
      <c r="C424" s="443"/>
      <c r="D424" s="183">
        <v>0</v>
      </c>
      <c r="E424" s="183">
        <v>85896720</v>
      </c>
      <c r="F424" s="183">
        <v>0</v>
      </c>
      <c r="G424" s="183">
        <f>+D424+E424-F424</f>
        <v>85896720</v>
      </c>
      <c r="H424" s="88"/>
      <c r="I424" s="88"/>
      <c r="J424" s="88"/>
    </row>
    <row r="425" spans="2:10">
      <c r="B425" s="71"/>
      <c r="C425" s="71"/>
      <c r="D425" s="71"/>
      <c r="H425" s="88"/>
      <c r="I425" s="88"/>
      <c r="J425" s="88"/>
    </row>
    <row r="426" spans="2:10">
      <c r="B426" s="71"/>
      <c r="C426" s="71"/>
      <c r="D426" s="71"/>
      <c r="H426" s="88"/>
      <c r="I426" s="88"/>
      <c r="J426" s="88"/>
    </row>
    <row r="427" spans="2:10">
      <c r="B427" s="71" t="s">
        <v>546</v>
      </c>
      <c r="C427" s="71" t="s">
        <v>609</v>
      </c>
      <c r="D427" s="71"/>
      <c r="E427" s="71"/>
      <c r="H427" s="88"/>
      <c r="I427" s="88"/>
      <c r="J427" s="88"/>
    </row>
    <row r="428" spans="2:10">
      <c r="B428" s="71"/>
      <c r="C428" s="71"/>
      <c r="D428" s="71"/>
      <c r="E428" s="71"/>
      <c r="H428" s="88"/>
      <c r="I428" s="88"/>
      <c r="J428" s="88"/>
    </row>
    <row r="429" spans="2:10">
      <c r="B429" s="71"/>
      <c r="C429" s="258" t="s">
        <v>753</v>
      </c>
      <c r="D429" s="71"/>
      <c r="E429" s="71"/>
      <c r="H429" s="88"/>
      <c r="I429" s="88"/>
      <c r="J429" s="88"/>
    </row>
    <row r="430" spans="2:10">
      <c r="B430" s="71"/>
      <c r="C430" s="71"/>
      <c r="D430" s="71"/>
      <c r="E430" s="71"/>
      <c r="H430" s="88"/>
      <c r="I430" s="88"/>
      <c r="J430" s="88"/>
    </row>
    <row r="431" spans="2:10" ht="18" customHeight="1">
      <c r="B431" s="538" t="s">
        <v>53</v>
      </c>
      <c r="C431" s="539"/>
      <c r="D431" s="429" t="s">
        <v>116</v>
      </c>
      <c r="E431" s="429"/>
      <c r="H431" s="88"/>
      <c r="I431" s="88"/>
      <c r="J431" s="88"/>
    </row>
    <row r="432" spans="2:10" ht="18" customHeight="1">
      <c r="B432" s="540"/>
      <c r="C432" s="541"/>
      <c r="D432" s="325">
        <v>44926</v>
      </c>
      <c r="E432" s="325">
        <v>44561</v>
      </c>
      <c r="H432" s="88"/>
    </row>
    <row r="433" spans="2:10" ht="15.75" customHeight="1">
      <c r="B433" s="437" t="s">
        <v>709</v>
      </c>
      <c r="C433" s="439"/>
      <c r="D433" s="57">
        <v>19633113</v>
      </c>
      <c r="E433" s="57">
        <v>0</v>
      </c>
      <c r="H433" s="88"/>
    </row>
    <row r="434" spans="2:10" ht="15.75" customHeight="1">
      <c r="B434" s="351" t="s">
        <v>738</v>
      </c>
      <c r="C434" s="352"/>
      <c r="D434" s="57">
        <v>2246848</v>
      </c>
      <c r="E434" s="57">
        <v>0</v>
      </c>
      <c r="H434" s="88"/>
    </row>
    <row r="435" spans="2:10" ht="15.75" customHeight="1">
      <c r="B435" s="351" t="s">
        <v>737</v>
      </c>
      <c r="C435" s="352"/>
      <c r="D435" s="57">
        <v>110973682</v>
      </c>
      <c r="E435" s="57">
        <v>0</v>
      </c>
      <c r="H435" s="88"/>
    </row>
    <row r="436" spans="2:10" ht="15" customHeight="1">
      <c r="B436" s="437" t="s">
        <v>155</v>
      </c>
      <c r="C436" s="439"/>
      <c r="D436" s="57">
        <v>905780968</v>
      </c>
      <c r="E436" s="57">
        <v>0</v>
      </c>
      <c r="H436" s="88"/>
    </row>
    <row r="437" spans="2:10" ht="15" customHeight="1">
      <c r="B437" s="437" t="s">
        <v>174</v>
      </c>
      <c r="C437" s="439"/>
      <c r="D437" s="57">
        <v>11052213</v>
      </c>
      <c r="E437" s="57">
        <v>23586295</v>
      </c>
      <c r="H437" s="88"/>
    </row>
    <row r="438" spans="2:10" ht="15" customHeight="1">
      <c r="B438" s="437" t="s">
        <v>233</v>
      </c>
      <c r="C438" s="439"/>
      <c r="D438" s="57">
        <v>197300</v>
      </c>
      <c r="E438" s="57">
        <v>397000</v>
      </c>
      <c r="H438" s="88"/>
    </row>
    <row r="439" spans="2:10" ht="15" customHeight="1">
      <c r="B439" s="437" t="s">
        <v>121</v>
      </c>
      <c r="C439" s="439"/>
      <c r="D439" s="57">
        <v>1859595</v>
      </c>
      <c r="E439" s="57">
        <v>7321212</v>
      </c>
      <c r="H439" s="88"/>
    </row>
    <row r="440" spans="2:10" ht="15" customHeight="1">
      <c r="B440" s="437" t="s">
        <v>710</v>
      </c>
      <c r="C440" s="439"/>
      <c r="D440" s="57">
        <v>24615602</v>
      </c>
      <c r="E440" s="57">
        <v>24615602</v>
      </c>
      <c r="H440" s="88"/>
    </row>
    <row r="441" spans="2:10" ht="15" customHeight="1">
      <c r="B441" s="437" t="s">
        <v>383</v>
      </c>
      <c r="C441" s="439"/>
      <c r="D441" s="57">
        <v>0</v>
      </c>
      <c r="E441" s="57">
        <v>6147288</v>
      </c>
      <c r="H441" s="88"/>
    </row>
    <row r="442" spans="2:10" ht="15" customHeight="1">
      <c r="B442" s="437" t="s">
        <v>337</v>
      </c>
      <c r="C442" s="439"/>
      <c r="D442" s="57">
        <v>158591340</v>
      </c>
      <c r="E442" s="57">
        <v>25440000</v>
      </c>
      <c r="H442" s="88"/>
    </row>
    <row r="443" spans="2:10" ht="15" hidden="1" customHeight="1">
      <c r="B443" s="437" t="s">
        <v>337</v>
      </c>
      <c r="C443" s="439"/>
      <c r="D443" s="57">
        <v>0</v>
      </c>
      <c r="E443" s="57">
        <v>0</v>
      </c>
      <c r="H443" s="88"/>
    </row>
    <row r="444" spans="2:10" ht="15" customHeight="1">
      <c r="B444" s="437" t="s">
        <v>711</v>
      </c>
      <c r="C444" s="439"/>
      <c r="D444" s="57">
        <v>11040200</v>
      </c>
      <c r="E444" s="57">
        <v>24912579</v>
      </c>
      <c r="H444" s="88"/>
    </row>
    <row r="445" spans="2:10" ht="15" customHeight="1">
      <c r="B445" s="437" t="s">
        <v>382</v>
      </c>
      <c r="C445" s="439"/>
      <c r="D445" s="57">
        <v>0</v>
      </c>
      <c r="E445" s="57">
        <v>2242329</v>
      </c>
      <c r="H445" s="88"/>
    </row>
    <row r="446" spans="2:10" ht="16.5" customHeight="1">
      <c r="B446" s="442" t="s">
        <v>681</v>
      </c>
      <c r="C446" s="443"/>
      <c r="D446" s="183">
        <f>SUM(D433:D445)</f>
        <v>1245990861</v>
      </c>
      <c r="E446" s="183">
        <f>SUM(E433:E445)</f>
        <v>114662305</v>
      </c>
      <c r="H446" s="88"/>
      <c r="I446" s="88"/>
      <c r="J446" s="88"/>
    </row>
    <row r="447" spans="2:10">
      <c r="B447" s="69"/>
      <c r="C447" s="69"/>
      <c r="D447" s="186"/>
      <c r="E447" s="186"/>
      <c r="F447" s="187"/>
      <c r="G447" s="188"/>
      <c r="H447" s="88"/>
      <c r="I447" s="88"/>
      <c r="J447" s="88"/>
    </row>
    <row r="448" spans="2:10">
      <c r="B448" s="69"/>
      <c r="C448" s="258" t="s">
        <v>777</v>
      </c>
      <c r="D448" s="186"/>
      <c r="E448" s="186"/>
      <c r="F448" s="187"/>
      <c r="G448" s="188"/>
      <c r="H448" s="88"/>
      <c r="I448" s="88"/>
      <c r="J448" s="88"/>
    </row>
    <row r="449" spans="2:10">
      <c r="B449" s="69"/>
      <c r="C449" s="69"/>
      <c r="D449" s="186"/>
      <c r="E449" s="186"/>
      <c r="F449" s="187"/>
      <c r="G449" s="188"/>
      <c r="H449" s="88"/>
      <c r="I449" s="88"/>
      <c r="J449" s="88"/>
    </row>
    <row r="450" spans="2:10" ht="18" customHeight="1">
      <c r="B450" s="538" t="s">
        <v>53</v>
      </c>
      <c r="C450" s="539"/>
      <c r="D450" s="325">
        <v>44926</v>
      </c>
      <c r="E450" s="325">
        <v>44561</v>
      </c>
      <c r="F450" s="187"/>
      <c r="G450" s="188"/>
      <c r="H450" s="88"/>
      <c r="I450" s="88"/>
      <c r="J450" s="88"/>
    </row>
    <row r="451" spans="2:10">
      <c r="B451" s="444" t="s">
        <v>919</v>
      </c>
      <c r="C451" s="444"/>
      <c r="D451" s="57">
        <v>0</v>
      </c>
      <c r="E451" s="57">
        <f>39075309</f>
        <v>39075309</v>
      </c>
      <c r="F451" s="187"/>
      <c r="G451" s="188"/>
      <c r="H451" s="88"/>
      <c r="I451" s="88"/>
      <c r="J451" s="88"/>
    </row>
    <row r="452" spans="2:10">
      <c r="B452" s="437" t="s">
        <v>831</v>
      </c>
      <c r="C452" s="439"/>
      <c r="D452" s="57">
        <f>7699999</f>
        <v>7699999</v>
      </c>
      <c r="E452" s="57">
        <v>0</v>
      </c>
      <c r="F452" s="187"/>
      <c r="G452" s="188"/>
      <c r="H452" s="88"/>
      <c r="I452" s="88"/>
      <c r="J452" s="88"/>
    </row>
    <row r="453" spans="2:10">
      <c r="B453" s="437" t="s">
        <v>776</v>
      </c>
      <c r="C453" s="439"/>
      <c r="D453" s="342">
        <v>0</v>
      </c>
      <c r="E453" s="57">
        <v>0</v>
      </c>
      <c r="F453" s="187"/>
      <c r="G453" s="188"/>
      <c r="H453" s="88"/>
      <c r="I453" s="88"/>
      <c r="J453" s="88"/>
    </row>
    <row r="454" spans="2:10">
      <c r="B454" s="437" t="s">
        <v>778</v>
      </c>
      <c r="C454" s="439"/>
      <c r="D454" s="342">
        <f>797259</f>
        <v>797259</v>
      </c>
      <c r="E454" s="57">
        <v>0</v>
      </c>
      <c r="F454" s="187"/>
      <c r="G454" s="188"/>
      <c r="H454" s="88"/>
      <c r="I454" s="88"/>
      <c r="J454" s="88"/>
    </row>
    <row r="455" spans="2:10">
      <c r="B455" s="437" t="s">
        <v>832</v>
      </c>
      <c r="C455" s="439"/>
      <c r="D455" s="342">
        <f>20083205</f>
        <v>20083205</v>
      </c>
      <c r="E455" s="57">
        <v>0</v>
      </c>
      <c r="F455" s="187"/>
      <c r="G455" s="188"/>
      <c r="H455" s="88"/>
      <c r="I455" s="88"/>
      <c r="J455" s="88"/>
    </row>
    <row r="456" spans="2:10">
      <c r="B456" s="445" t="s">
        <v>876</v>
      </c>
      <c r="C456" s="445"/>
      <c r="D456" s="183">
        <f>SUM(D451:D455)</f>
        <v>28580463</v>
      </c>
      <c r="E456" s="183">
        <v>0</v>
      </c>
      <c r="F456" s="187"/>
      <c r="G456" s="188"/>
      <c r="H456" s="88"/>
      <c r="I456" s="88"/>
      <c r="J456" s="88"/>
    </row>
    <row r="457" spans="2:10">
      <c r="B457" s="445" t="s">
        <v>387</v>
      </c>
      <c r="C457" s="445"/>
      <c r="D457" s="183">
        <v>0</v>
      </c>
      <c r="E457" s="183">
        <f>SUM(E451:E456)</f>
        <v>39075309</v>
      </c>
      <c r="F457" s="187"/>
      <c r="G457" s="188"/>
      <c r="H457" s="88"/>
      <c r="I457" s="88"/>
      <c r="J457" s="88"/>
    </row>
    <row r="458" spans="2:10">
      <c r="B458" s="69"/>
      <c r="C458" s="69"/>
      <c r="D458" s="186"/>
      <c r="E458" s="186"/>
      <c r="F458" s="187"/>
      <c r="G458" s="188"/>
      <c r="H458" s="88"/>
      <c r="I458" s="88"/>
      <c r="J458" s="88"/>
    </row>
    <row r="459" spans="2:10">
      <c r="B459" s="69"/>
      <c r="C459" s="69"/>
      <c r="D459" s="186"/>
      <c r="E459" s="186"/>
      <c r="F459" s="187"/>
      <c r="G459" s="188"/>
      <c r="H459" s="88"/>
      <c r="I459" s="88"/>
      <c r="J459" s="88"/>
    </row>
    <row r="460" spans="2:10">
      <c r="B460" s="69"/>
      <c r="C460" s="69"/>
      <c r="D460" s="186"/>
      <c r="E460" s="186"/>
      <c r="F460" s="187"/>
      <c r="G460" s="188"/>
      <c r="H460" s="88"/>
      <c r="I460" s="88"/>
      <c r="J460" s="88"/>
    </row>
    <row r="461" spans="2:10">
      <c r="B461" s="71" t="s">
        <v>547</v>
      </c>
      <c r="C461" s="71" t="s">
        <v>585</v>
      </c>
      <c r="D461" s="71"/>
      <c r="E461" s="71"/>
      <c r="F461" s="176"/>
      <c r="G461" s="176"/>
      <c r="H461" s="177"/>
      <c r="I461" s="88"/>
      <c r="J461" s="88"/>
    </row>
    <row r="462" spans="2:10">
      <c r="B462" s="113"/>
      <c r="C462" s="113"/>
      <c r="D462" s="113"/>
      <c r="E462" s="113"/>
      <c r="F462" s="176"/>
      <c r="G462" s="176"/>
      <c r="H462" s="177"/>
      <c r="I462" s="88"/>
      <c r="J462" s="88"/>
    </row>
    <row r="463" spans="2:10">
      <c r="C463" s="113" t="s">
        <v>584</v>
      </c>
      <c r="D463" s="113"/>
      <c r="E463" s="113"/>
      <c r="F463" s="176"/>
      <c r="G463" s="176"/>
      <c r="H463" s="177"/>
      <c r="I463" s="88"/>
      <c r="J463" s="88"/>
    </row>
    <row r="464" spans="2:10" ht="24.6" customHeight="1">
      <c r="B464" s="457" t="s">
        <v>122</v>
      </c>
      <c r="C464" s="458"/>
      <c r="D464" s="245" t="s">
        <v>177</v>
      </c>
      <c r="E464" s="245" t="s">
        <v>178</v>
      </c>
      <c r="H464" s="88"/>
    </row>
    <row r="465" spans="2:10" ht="15" customHeight="1">
      <c r="B465" s="430" t="s">
        <v>373</v>
      </c>
      <c r="C465" s="431"/>
      <c r="D465" s="343">
        <v>30253808</v>
      </c>
      <c r="E465" s="343">
        <v>0</v>
      </c>
      <c r="H465" s="88"/>
    </row>
    <row r="466" spans="2:10" ht="15" customHeight="1">
      <c r="B466" s="430" t="s">
        <v>334</v>
      </c>
      <c r="C466" s="431"/>
      <c r="D466" s="58">
        <v>9180268</v>
      </c>
      <c r="E466" s="58">
        <v>0</v>
      </c>
      <c r="H466" s="88"/>
    </row>
    <row r="467" spans="2:10" ht="15" customHeight="1">
      <c r="B467" s="430" t="s">
        <v>88</v>
      </c>
      <c r="C467" s="431"/>
      <c r="D467" s="343">
        <v>20408164</v>
      </c>
      <c r="E467" s="58">
        <v>0</v>
      </c>
      <c r="H467" s="88"/>
    </row>
    <row r="468" spans="2:10" ht="15" customHeight="1">
      <c r="B468" s="450" t="s">
        <v>876</v>
      </c>
      <c r="C468" s="451"/>
      <c r="D468" s="59">
        <f>SUM(D465:D467)</f>
        <v>59842240</v>
      </c>
      <c r="E468" s="59">
        <v>0</v>
      </c>
      <c r="H468" s="88"/>
    </row>
    <row r="469" spans="2:10" ht="15" customHeight="1">
      <c r="B469" s="450" t="s">
        <v>387</v>
      </c>
      <c r="C469" s="451"/>
      <c r="D469" s="59">
        <v>12773749898</v>
      </c>
      <c r="E469" s="59">
        <v>0</v>
      </c>
      <c r="H469" s="88"/>
      <c r="I469" s="88"/>
      <c r="J469" s="88"/>
    </row>
    <row r="470" spans="2:10">
      <c r="B470" s="76"/>
      <c r="C470" s="76"/>
      <c r="D470" s="76"/>
      <c r="E470" s="76"/>
      <c r="H470" s="88"/>
      <c r="I470" s="88"/>
      <c r="J470" s="88"/>
    </row>
    <row r="471" spans="2:10">
      <c r="B471" s="76"/>
      <c r="C471" s="76"/>
      <c r="D471" s="76"/>
      <c r="E471" s="76"/>
      <c r="H471" s="88"/>
      <c r="I471" s="88"/>
      <c r="J471" s="88"/>
    </row>
    <row r="472" spans="2:10">
      <c r="C472" s="113" t="s">
        <v>712</v>
      </c>
      <c r="D472" s="76"/>
      <c r="E472" s="76"/>
      <c r="H472" s="88"/>
      <c r="I472" s="88"/>
      <c r="J472" s="88"/>
    </row>
    <row r="473" spans="2:10" ht="30" customHeight="1">
      <c r="B473" s="457" t="s">
        <v>122</v>
      </c>
      <c r="C473" s="458"/>
      <c r="D473" s="245" t="s">
        <v>177</v>
      </c>
      <c r="E473" s="245" t="s">
        <v>178</v>
      </c>
      <c r="H473" s="88"/>
      <c r="I473" s="88"/>
      <c r="J473" s="88"/>
    </row>
    <row r="474" spans="2:10" ht="15" customHeight="1">
      <c r="B474" s="430" t="s">
        <v>389</v>
      </c>
      <c r="C474" s="431"/>
      <c r="D474" s="343">
        <v>20307287670</v>
      </c>
      <c r="E474" s="343">
        <v>0</v>
      </c>
      <c r="H474" s="88"/>
      <c r="I474" s="88"/>
      <c r="J474" s="88"/>
    </row>
    <row r="475" spans="2:10" ht="15" customHeight="1">
      <c r="B475" s="450" t="s">
        <v>876</v>
      </c>
      <c r="C475" s="451"/>
      <c r="D475" s="59">
        <f>SUM(D474)</f>
        <v>20307287670</v>
      </c>
      <c r="E475" s="59">
        <v>0</v>
      </c>
      <c r="H475" s="88"/>
      <c r="I475" s="88"/>
      <c r="J475" s="88"/>
    </row>
    <row r="476" spans="2:10" ht="15" customHeight="1">
      <c r="B476" s="450" t="s">
        <v>387</v>
      </c>
      <c r="C476" s="451"/>
      <c r="D476" s="59">
        <v>96386712333</v>
      </c>
      <c r="E476" s="59">
        <v>0</v>
      </c>
      <c r="H476" s="88"/>
      <c r="I476" s="88"/>
      <c r="J476" s="88"/>
    </row>
    <row r="477" spans="2:10">
      <c r="B477" s="189"/>
      <c r="C477" s="189"/>
      <c r="D477" s="171"/>
      <c r="E477" s="171"/>
      <c r="H477" s="88"/>
      <c r="I477" s="88"/>
      <c r="J477" s="88"/>
    </row>
    <row r="478" spans="2:10">
      <c r="B478" s="71" t="s">
        <v>548</v>
      </c>
      <c r="C478" s="71" t="s">
        <v>610</v>
      </c>
      <c r="D478" s="71"/>
      <c r="E478" s="71"/>
      <c r="F478" s="176"/>
      <c r="G478" s="176"/>
      <c r="H478" s="177"/>
      <c r="I478" s="88"/>
      <c r="J478" s="88"/>
    </row>
    <row r="479" spans="2:10">
      <c r="B479" s="169"/>
      <c r="C479" s="169"/>
      <c r="D479" s="169"/>
      <c r="H479" s="88"/>
      <c r="I479" s="88"/>
      <c r="J479" s="88"/>
    </row>
    <row r="480" spans="2:10" ht="21" customHeight="1">
      <c r="B480" s="457" t="s">
        <v>53</v>
      </c>
      <c r="C480" s="458"/>
      <c r="D480" s="243" t="s">
        <v>177</v>
      </c>
      <c r="E480" s="243" t="s">
        <v>178</v>
      </c>
      <c r="H480" s="88"/>
      <c r="I480" s="88"/>
      <c r="J480" s="88"/>
    </row>
    <row r="481" spans="2:10" ht="17.399999999999999" customHeight="1">
      <c r="B481" s="432" t="s">
        <v>173</v>
      </c>
      <c r="C481" s="433"/>
      <c r="D481" s="190">
        <v>0</v>
      </c>
      <c r="E481" s="190">
        <v>0</v>
      </c>
      <c r="H481" s="88"/>
      <c r="I481" s="88"/>
      <c r="J481" s="88"/>
    </row>
    <row r="482" spans="2:10" ht="17.399999999999999" customHeight="1">
      <c r="B482" s="450" t="s">
        <v>876</v>
      </c>
      <c r="C482" s="451"/>
      <c r="D482" s="59">
        <v>0</v>
      </c>
      <c r="E482" s="59">
        <v>0</v>
      </c>
      <c r="H482" s="88"/>
      <c r="I482" s="88"/>
      <c r="J482" s="88"/>
    </row>
    <row r="483" spans="2:10" ht="17.399999999999999" customHeight="1">
      <c r="B483" s="450" t="s">
        <v>387</v>
      </c>
      <c r="C483" s="451"/>
      <c r="D483" s="59">
        <v>0</v>
      </c>
      <c r="E483" s="59">
        <v>0</v>
      </c>
      <c r="H483" s="88"/>
      <c r="I483" s="88"/>
      <c r="J483" s="88"/>
    </row>
    <row r="484" spans="2:10">
      <c r="B484" s="189"/>
      <c r="C484" s="189"/>
      <c r="D484" s="171"/>
      <c r="E484" s="171"/>
      <c r="H484" s="88"/>
      <c r="I484" s="88"/>
      <c r="J484" s="88"/>
    </row>
    <row r="485" spans="2:10">
      <c r="B485" s="71" t="s">
        <v>549</v>
      </c>
      <c r="C485" s="71" t="s">
        <v>611</v>
      </c>
      <c r="D485" s="71"/>
      <c r="E485" s="71"/>
      <c r="F485" s="176"/>
      <c r="G485" s="176"/>
      <c r="H485" s="177"/>
      <c r="I485" s="88"/>
      <c r="J485" s="88"/>
    </row>
    <row r="486" spans="2:10">
      <c r="B486" s="169"/>
      <c r="C486" s="169"/>
      <c r="D486" s="169"/>
      <c r="H486" s="88"/>
      <c r="I486" s="88"/>
      <c r="J486" s="88"/>
    </row>
    <row r="487" spans="2:10" ht="21" customHeight="1">
      <c r="B487" s="457" t="s">
        <v>53</v>
      </c>
      <c r="C487" s="458"/>
      <c r="D487" s="243" t="s">
        <v>177</v>
      </c>
      <c r="E487" s="243" t="s">
        <v>178</v>
      </c>
      <c r="F487" s="66"/>
      <c r="G487" s="66"/>
      <c r="H487" s="88"/>
      <c r="I487" s="88"/>
      <c r="J487" s="88"/>
    </row>
    <row r="488" spans="2:10" ht="15" customHeight="1">
      <c r="B488" s="432" t="s">
        <v>173</v>
      </c>
      <c r="C488" s="433"/>
      <c r="D488" s="190">
        <v>0</v>
      </c>
      <c r="E488" s="190">
        <v>0</v>
      </c>
      <c r="F488" s="66"/>
      <c r="G488" s="88"/>
      <c r="H488" s="88"/>
      <c r="I488" s="88"/>
      <c r="J488" s="88"/>
    </row>
    <row r="489" spans="2:10" ht="15" customHeight="1">
      <c r="B489" s="450" t="s">
        <v>876</v>
      </c>
      <c r="C489" s="451"/>
      <c r="D489" s="59">
        <v>0</v>
      </c>
      <c r="E489" s="59">
        <v>0</v>
      </c>
      <c r="F489" s="66"/>
      <c r="G489" s="66"/>
      <c r="H489" s="88"/>
      <c r="I489" s="88"/>
      <c r="J489" s="88"/>
    </row>
    <row r="490" spans="2:10" ht="15" customHeight="1">
      <c r="B490" s="450" t="s">
        <v>387</v>
      </c>
      <c r="C490" s="451"/>
      <c r="D490" s="59">
        <v>0</v>
      </c>
      <c r="E490" s="59">
        <v>0</v>
      </c>
      <c r="F490" s="66"/>
      <c r="G490" s="66"/>
      <c r="H490" s="88"/>
      <c r="I490" s="88"/>
      <c r="J490" s="88"/>
    </row>
    <row r="491" spans="2:10">
      <c r="B491" s="191"/>
      <c r="C491" s="191"/>
      <c r="D491" s="191"/>
      <c r="E491" s="192"/>
      <c r="F491" s="66"/>
      <c r="G491" s="66"/>
      <c r="H491" s="88"/>
      <c r="I491" s="88"/>
      <c r="J491" s="88"/>
    </row>
    <row r="492" spans="2:10">
      <c r="B492" s="71" t="s">
        <v>550</v>
      </c>
      <c r="C492" s="71" t="s">
        <v>612</v>
      </c>
      <c r="D492" s="71"/>
      <c r="E492" s="71"/>
      <c r="H492" s="88"/>
      <c r="I492" s="88"/>
      <c r="J492" s="88"/>
    </row>
    <row r="493" spans="2:10">
      <c r="B493" s="113"/>
      <c r="C493" s="113"/>
      <c r="D493" s="113"/>
      <c r="E493" s="113"/>
      <c r="H493" s="88"/>
      <c r="I493" s="88"/>
      <c r="J493" s="88"/>
    </row>
    <row r="494" spans="2:10" ht="18" customHeight="1">
      <c r="B494" s="457" t="s">
        <v>122</v>
      </c>
      <c r="C494" s="458"/>
      <c r="D494" s="243" t="s">
        <v>177</v>
      </c>
      <c r="E494" s="243" t="s">
        <v>178</v>
      </c>
      <c r="F494" s="66"/>
      <c r="G494" s="66"/>
      <c r="H494" s="177"/>
      <c r="I494" s="88"/>
      <c r="J494" s="88"/>
    </row>
    <row r="495" spans="2:10" ht="15" customHeight="1">
      <c r="B495" s="430" t="s">
        <v>173</v>
      </c>
      <c r="C495" s="431"/>
      <c r="D495" s="58">
        <v>0</v>
      </c>
      <c r="E495" s="58">
        <v>0</v>
      </c>
      <c r="F495" s="66"/>
      <c r="G495" s="66"/>
      <c r="H495" s="177"/>
      <c r="I495" s="88"/>
      <c r="J495" s="88"/>
    </row>
    <row r="496" spans="2:10" ht="15" customHeight="1">
      <c r="B496" s="450" t="s">
        <v>876</v>
      </c>
      <c r="C496" s="451"/>
      <c r="D496" s="59">
        <v>0</v>
      </c>
      <c r="E496" s="59">
        <v>0</v>
      </c>
      <c r="F496" s="66"/>
      <c r="G496" s="66"/>
      <c r="H496" s="88"/>
      <c r="I496" s="88"/>
      <c r="J496" s="88"/>
    </row>
    <row r="497" spans="2:10" ht="15" customHeight="1">
      <c r="B497" s="450" t="s">
        <v>387</v>
      </c>
      <c r="C497" s="451"/>
      <c r="D497" s="59">
        <v>0</v>
      </c>
      <c r="E497" s="59">
        <v>0</v>
      </c>
      <c r="F497" s="66"/>
      <c r="G497" s="66"/>
      <c r="H497" s="88"/>
      <c r="I497" s="88"/>
      <c r="J497" s="88"/>
    </row>
    <row r="498" spans="2:10">
      <c r="B498" s="123"/>
      <c r="C498" s="123"/>
      <c r="D498" s="123"/>
      <c r="E498" s="123"/>
      <c r="H498" s="88"/>
      <c r="I498" s="88"/>
      <c r="J498" s="88"/>
    </row>
    <row r="499" spans="2:10">
      <c r="B499" s="71" t="s">
        <v>551</v>
      </c>
      <c r="C499" s="71" t="s">
        <v>627</v>
      </c>
      <c r="D499" s="71"/>
      <c r="E499" s="71"/>
      <c r="H499" s="88"/>
      <c r="I499" s="88"/>
      <c r="J499" s="88"/>
    </row>
    <row r="500" spans="2:10">
      <c r="B500" s="113"/>
      <c r="C500" s="113"/>
      <c r="D500" s="113"/>
      <c r="E500" s="113"/>
      <c r="H500" s="88"/>
      <c r="I500" s="88"/>
      <c r="J500" s="88"/>
    </row>
    <row r="501" spans="2:10" ht="25.2" customHeight="1">
      <c r="B501" s="457" t="s">
        <v>122</v>
      </c>
      <c r="C501" s="458"/>
      <c r="D501" s="245" t="s">
        <v>177</v>
      </c>
      <c r="E501" s="245" t="s">
        <v>178</v>
      </c>
      <c r="F501" s="176"/>
      <c r="G501" s="176"/>
      <c r="H501" s="88"/>
      <c r="I501" s="88"/>
      <c r="J501" s="88"/>
    </row>
    <row r="502" spans="2:10" ht="15" customHeight="1">
      <c r="B502" s="430" t="s">
        <v>173</v>
      </c>
      <c r="C502" s="431"/>
      <c r="D502" s="58">
        <v>0</v>
      </c>
      <c r="E502" s="58">
        <v>0</v>
      </c>
      <c r="F502" s="176"/>
      <c r="G502" s="176"/>
      <c r="H502" s="88"/>
      <c r="I502" s="88"/>
      <c r="J502" s="88"/>
    </row>
    <row r="503" spans="2:10" ht="15" customHeight="1">
      <c r="B503" s="450" t="s">
        <v>876</v>
      </c>
      <c r="C503" s="451"/>
      <c r="D503" s="64">
        <v>0</v>
      </c>
      <c r="E503" s="64">
        <v>0</v>
      </c>
      <c r="H503" s="88"/>
      <c r="I503" s="88"/>
      <c r="J503" s="88"/>
    </row>
    <row r="504" spans="2:10" ht="15" customHeight="1">
      <c r="B504" s="450" t="s">
        <v>387</v>
      </c>
      <c r="C504" s="451"/>
      <c r="D504" s="64">
        <v>0</v>
      </c>
      <c r="E504" s="64">
        <v>0</v>
      </c>
      <c r="H504" s="88"/>
      <c r="I504" s="88"/>
      <c r="J504" s="88"/>
    </row>
    <row r="505" spans="2:10">
      <c r="B505" s="193"/>
      <c r="C505" s="193"/>
      <c r="D505" s="193"/>
      <c r="H505" s="88"/>
      <c r="I505" s="88"/>
      <c r="J505" s="88"/>
    </row>
    <row r="506" spans="2:10">
      <c r="B506" s="71" t="s">
        <v>552</v>
      </c>
      <c r="C506" s="71" t="s">
        <v>613</v>
      </c>
      <c r="D506" s="71"/>
      <c r="E506" s="71"/>
      <c r="H506" s="88"/>
      <c r="I506" s="88"/>
      <c r="J506" s="88"/>
    </row>
    <row r="507" spans="2:10">
      <c r="B507" s="71"/>
      <c r="C507" s="71"/>
      <c r="D507" s="71"/>
      <c r="E507" s="71"/>
      <c r="H507" s="88"/>
      <c r="I507" s="88"/>
      <c r="J507" s="88"/>
    </row>
    <row r="508" spans="2:10">
      <c r="B508" s="71"/>
      <c r="C508" s="258" t="s">
        <v>753</v>
      </c>
      <c r="D508" s="71"/>
      <c r="E508" s="71"/>
      <c r="H508" s="88"/>
      <c r="I508" s="88"/>
      <c r="J508" s="88"/>
    </row>
    <row r="509" spans="2:10">
      <c r="B509" s="193"/>
      <c r="C509" s="193"/>
      <c r="D509" s="193"/>
      <c r="H509" s="88"/>
      <c r="I509" s="88"/>
      <c r="J509" s="88"/>
    </row>
    <row r="510" spans="2:10" ht="30" customHeight="1">
      <c r="B510" s="457" t="s">
        <v>123</v>
      </c>
      <c r="C510" s="458"/>
      <c r="D510" s="245" t="s">
        <v>176</v>
      </c>
      <c r="E510" s="245" t="s">
        <v>125</v>
      </c>
      <c r="F510" s="246" t="s">
        <v>126</v>
      </c>
      <c r="G510" s="246" t="s">
        <v>127</v>
      </c>
      <c r="H510" s="245" t="s">
        <v>857</v>
      </c>
      <c r="I510" s="245" t="s">
        <v>385</v>
      </c>
      <c r="J510" s="88"/>
    </row>
    <row r="511" spans="2:10" ht="15" customHeight="1">
      <c r="B511" s="498" t="s">
        <v>173</v>
      </c>
      <c r="C511" s="499"/>
      <c r="D511" s="82" t="s">
        <v>173</v>
      </c>
      <c r="E511" s="82" t="s">
        <v>173</v>
      </c>
      <c r="F511" s="194" t="s">
        <v>173</v>
      </c>
      <c r="G511" s="194" t="s">
        <v>173</v>
      </c>
      <c r="H511" s="195">
        <v>0</v>
      </c>
      <c r="I511" s="144">
        <v>0</v>
      </c>
      <c r="J511" s="88"/>
    </row>
    <row r="512" spans="2:10" ht="15" customHeight="1">
      <c r="B512" s="450" t="s">
        <v>876</v>
      </c>
      <c r="C512" s="451"/>
      <c r="D512" s="64">
        <v>0</v>
      </c>
      <c r="E512" s="64">
        <v>0</v>
      </c>
      <c r="F512" s="64">
        <v>0</v>
      </c>
      <c r="G512" s="64">
        <v>0</v>
      </c>
      <c r="H512" s="64">
        <v>0</v>
      </c>
      <c r="I512" s="64">
        <v>0</v>
      </c>
      <c r="J512" s="88"/>
    </row>
    <row r="513" spans="2:10" ht="15" customHeight="1">
      <c r="B513" s="450" t="s">
        <v>387</v>
      </c>
      <c r="C513" s="451"/>
      <c r="D513" s="64">
        <v>0</v>
      </c>
      <c r="E513" s="64">
        <v>0</v>
      </c>
      <c r="F513" s="64">
        <v>0</v>
      </c>
      <c r="G513" s="64">
        <v>0</v>
      </c>
      <c r="H513" s="64">
        <v>0</v>
      </c>
      <c r="I513" s="64">
        <v>0</v>
      </c>
      <c r="J513" s="88"/>
    </row>
    <row r="514" spans="2:10" ht="15" customHeight="1">
      <c r="B514" s="189"/>
      <c r="C514" s="189"/>
      <c r="D514" s="171"/>
      <c r="E514" s="171"/>
      <c r="F514" s="171"/>
      <c r="G514" s="171"/>
      <c r="H514" s="171"/>
      <c r="I514" s="171"/>
      <c r="J514" s="88"/>
    </row>
    <row r="515" spans="2:10" ht="15" customHeight="1">
      <c r="B515" s="189"/>
      <c r="C515" s="258" t="s">
        <v>777</v>
      </c>
      <c r="D515" s="171"/>
      <c r="E515" s="171"/>
      <c r="F515" s="171"/>
      <c r="G515" s="171"/>
      <c r="H515" s="171"/>
      <c r="I515" s="171"/>
      <c r="J515" s="88"/>
    </row>
    <row r="516" spans="2:10" ht="15" customHeight="1">
      <c r="B516" s="189"/>
      <c r="C516" s="189"/>
      <c r="D516" s="171"/>
      <c r="E516" s="171"/>
      <c r="F516" s="171"/>
      <c r="G516" s="171"/>
      <c r="H516" s="171"/>
      <c r="I516" s="171"/>
      <c r="J516" s="88"/>
    </row>
    <row r="517" spans="2:10" ht="15" customHeight="1">
      <c r="B517" s="550" t="s">
        <v>53</v>
      </c>
      <c r="C517" s="550"/>
      <c r="D517" s="357" t="s">
        <v>903</v>
      </c>
      <c r="E517" s="357" t="s">
        <v>904</v>
      </c>
      <c r="F517" s="171"/>
      <c r="G517" s="171"/>
      <c r="H517" s="171"/>
      <c r="I517" s="171"/>
      <c r="J517" s="88"/>
    </row>
    <row r="518" spans="2:10" ht="15" customHeight="1">
      <c r="B518" s="551" t="s">
        <v>900</v>
      </c>
      <c r="C518" s="551"/>
      <c r="D518" s="361">
        <f>6661399</f>
        <v>6661399</v>
      </c>
      <c r="E518" s="374">
        <v>0</v>
      </c>
      <c r="F518" s="171"/>
      <c r="G518" s="171"/>
      <c r="H518" s="171"/>
      <c r="I518" s="171"/>
      <c r="J518" s="88"/>
    </row>
    <row r="519" spans="2:10" ht="15" customHeight="1">
      <c r="B519" s="551" t="s">
        <v>901</v>
      </c>
      <c r="C519" s="551"/>
      <c r="D519" s="361">
        <f>109450000</f>
        <v>109450000</v>
      </c>
      <c r="E519" s="374">
        <v>0</v>
      </c>
      <c r="F519" s="171"/>
      <c r="G519" s="171"/>
      <c r="H519" s="171"/>
      <c r="I519" s="171"/>
      <c r="J519" s="88"/>
    </row>
    <row r="520" spans="2:10" ht="15" customHeight="1">
      <c r="B520" s="551" t="s">
        <v>902</v>
      </c>
      <c r="C520" s="551"/>
      <c r="D520" s="361">
        <f>100264249</f>
        <v>100264249</v>
      </c>
      <c r="E520" s="374">
        <v>0</v>
      </c>
      <c r="F520" s="171"/>
      <c r="G520" s="171"/>
      <c r="H520" s="171"/>
      <c r="I520" s="171"/>
      <c r="J520" s="88"/>
    </row>
    <row r="521" spans="2:10" ht="15" customHeight="1">
      <c r="B521" s="551" t="s">
        <v>901</v>
      </c>
      <c r="C521" s="551"/>
      <c r="D521" s="361">
        <f>26539700</f>
        <v>26539700</v>
      </c>
      <c r="E521" s="374">
        <v>0</v>
      </c>
      <c r="F521" s="171"/>
      <c r="G521" s="171"/>
      <c r="H521" s="171"/>
      <c r="I521" s="171"/>
      <c r="J521" s="88"/>
    </row>
    <row r="522" spans="2:10" ht="15" customHeight="1">
      <c r="B522" s="551" t="s">
        <v>902</v>
      </c>
      <c r="C522" s="551"/>
      <c r="D522" s="361">
        <f>78487428</f>
        <v>78487428</v>
      </c>
      <c r="E522" s="374">
        <v>0</v>
      </c>
      <c r="F522" s="171"/>
      <c r="G522" s="171"/>
      <c r="H522" s="171"/>
      <c r="I522" s="171"/>
      <c r="J522" s="88"/>
    </row>
    <row r="523" spans="2:10" ht="15" customHeight="1">
      <c r="B523" s="450" t="s">
        <v>876</v>
      </c>
      <c r="C523" s="451"/>
      <c r="D523" s="375">
        <f>SUM(D518:D522)</f>
        <v>321402776</v>
      </c>
      <c r="E523" s="375">
        <v>0</v>
      </c>
      <c r="F523" s="171"/>
      <c r="G523" s="171"/>
      <c r="H523" s="171"/>
      <c r="I523" s="171"/>
      <c r="J523" s="88"/>
    </row>
    <row r="524" spans="2:10" ht="14.4" customHeight="1">
      <c r="B524" s="450" t="s">
        <v>387</v>
      </c>
      <c r="C524" s="451"/>
      <c r="D524" s="376">
        <v>0</v>
      </c>
      <c r="E524" s="376">
        <f>+E518</f>
        <v>0</v>
      </c>
      <c r="H524" s="88"/>
      <c r="I524" s="88"/>
      <c r="J524" s="88"/>
    </row>
    <row r="525" spans="2:10" ht="14.4" customHeight="1">
      <c r="B525" s="189"/>
      <c r="C525" s="189"/>
      <c r="D525" s="358"/>
      <c r="E525" s="358"/>
      <c r="H525" s="88"/>
      <c r="I525" s="88"/>
      <c r="J525" s="88"/>
    </row>
    <row r="526" spans="2:10">
      <c r="B526" s="71" t="s">
        <v>553</v>
      </c>
      <c r="C526" s="71" t="s">
        <v>614</v>
      </c>
      <c r="D526" s="71"/>
      <c r="E526" s="71"/>
      <c r="F526" s="176"/>
      <c r="G526" s="176"/>
      <c r="H526" s="177"/>
      <c r="I526" s="177"/>
      <c r="J526" s="88"/>
    </row>
    <row r="527" spans="2:10">
      <c r="B527" s="193"/>
      <c r="C527" s="193"/>
      <c r="D527" s="193"/>
      <c r="H527" s="88"/>
      <c r="I527" s="88"/>
      <c r="J527" s="88"/>
    </row>
    <row r="528" spans="2:10" ht="39.6">
      <c r="B528" s="457" t="s">
        <v>94</v>
      </c>
      <c r="C528" s="458"/>
      <c r="D528" s="245" t="s">
        <v>727</v>
      </c>
      <c r="E528" s="245" t="s">
        <v>128</v>
      </c>
      <c r="F528" s="246" t="s">
        <v>177</v>
      </c>
      <c r="G528" s="246" t="s">
        <v>178</v>
      </c>
      <c r="H528" s="88"/>
      <c r="I528" s="88"/>
      <c r="J528" s="88"/>
    </row>
    <row r="529" spans="2:10" ht="15" customHeight="1">
      <c r="B529" s="498" t="s">
        <v>173</v>
      </c>
      <c r="C529" s="499"/>
      <c r="D529" s="196" t="s">
        <v>173</v>
      </c>
      <c r="E529" s="196" t="s">
        <v>173</v>
      </c>
      <c r="F529" s="197">
        <v>0</v>
      </c>
      <c r="G529" s="197">
        <v>0</v>
      </c>
      <c r="H529" s="88"/>
      <c r="I529" s="88"/>
      <c r="J529" s="88"/>
    </row>
    <row r="530" spans="2:10" ht="15" customHeight="1">
      <c r="B530" s="450" t="s">
        <v>876</v>
      </c>
      <c r="C530" s="451"/>
      <c r="D530" s="64">
        <v>0</v>
      </c>
      <c r="E530" s="64">
        <v>0</v>
      </c>
      <c r="F530" s="64">
        <v>0</v>
      </c>
      <c r="G530" s="64">
        <v>0</v>
      </c>
      <c r="H530" s="88"/>
      <c r="I530" s="88"/>
      <c r="J530" s="88"/>
    </row>
    <row r="531" spans="2:10" ht="15" customHeight="1">
      <c r="B531" s="450" t="s">
        <v>387</v>
      </c>
      <c r="C531" s="451"/>
      <c r="D531" s="64">
        <v>0</v>
      </c>
      <c r="E531" s="64">
        <v>0</v>
      </c>
      <c r="F531" s="64">
        <v>0</v>
      </c>
      <c r="G531" s="64">
        <v>0</v>
      </c>
      <c r="H531" s="88"/>
      <c r="I531" s="88"/>
      <c r="J531" s="88"/>
    </row>
    <row r="532" spans="2:10">
      <c r="B532" s="123"/>
      <c r="C532" s="123"/>
      <c r="D532" s="123"/>
      <c r="E532" s="123"/>
      <c r="F532" s="198"/>
      <c r="G532" s="198"/>
      <c r="H532" s="88"/>
      <c r="I532" s="88"/>
      <c r="J532" s="88"/>
    </row>
    <row r="533" spans="2:10">
      <c r="B533" s="71" t="s">
        <v>554</v>
      </c>
      <c r="C533" s="71" t="s">
        <v>605</v>
      </c>
      <c r="D533" s="71"/>
      <c r="E533" s="71"/>
      <c r="F533" s="176"/>
      <c r="G533" s="176"/>
      <c r="H533" s="176"/>
      <c r="I533" s="177"/>
      <c r="J533" s="88"/>
    </row>
    <row r="534" spans="2:10">
      <c r="B534" s="169"/>
      <c r="C534" s="169"/>
      <c r="D534" s="169"/>
      <c r="H534" s="76"/>
      <c r="I534" s="88"/>
      <c r="J534" s="88"/>
    </row>
    <row r="535" spans="2:10">
      <c r="B535" s="169"/>
      <c r="C535" s="258" t="s">
        <v>753</v>
      </c>
      <c r="D535" s="169"/>
      <c r="H535" s="76"/>
      <c r="I535" s="88"/>
      <c r="J535" s="88"/>
    </row>
    <row r="536" spans="2:10">
      <c r="B536" s="169"/>
      <c r="C536" s="169"/>
      <c r="D536" s="169"/>
      <c r="H536" s="76"/>
      <c r="I536" s="88"/>
      <c r="J536" s="88"/>
    </row>
    <row r="537" spans="2:10" ht="25.95" customHeight="1">
      <c r="B537" s="457" t="s">
        <v>53</v>
      </c>
      <c r="C537" s="458"/>
      <c r="D537" s="243" t="s">
        <v>339</v>
      </c>
      <c r="E537" s="243" t="s">
        <v>340</v>
      </c>
      <c r="F537" s="66"/>
      <c r="G537" s="66"/>
      <c r="H537" s="76"/>
      <c r="I537" s="88"/>
      <c r="J537" s="88"/>
    </row>
    <row r="538" spans="2:10" ht="15" customHeight="1">
      <c r="B538" s="432" t="s">
        <v>175</v>
      </c>
      <c r="C538" s="433"/>
      <c r="D538" s="53">
        <v>202265103</v>
      </c>
      <c r="E538" s="53">
        <v>0</v>
      </c>
      <c r="F538" s="66"/>
      <c r="G538" s="66"/>
      <c r="H538" s="76"/>
      <c r="I538" s="88"/>
      <c r="J538" s="88"/>
    </row>
    <row r="539" spans="2:10" ht="15" customHeight="1">
      <c r="B539" s="432" t="s">
        <v>78</v>
      </c>
      <c r="C539" s="433"/>
      <c r="D539" s="53">
        <v>6406241</v>
      </c>
      <c r="E539" s="53">
        <v>0</v>
      </c>
      <c r="F539" s="66"/>
      <c r="G539" s="66"/>
      <c r="H539" s="76"/>
      <c r="I539" s="88"/>
      <c r="J539" s="88"/>
    </row>
    <row r="540" spans="2:10" ht="15" customHeight="1">
      <c r="B540" s="432" t="s">
        <v>877</v>
      </c>
      <c r="C540" s="433"/>
      <c r="D540" s="53">
        <v>68877755</v>
      </c>
      <c r="E540" s="53">
        <v>0</v>
      </c>
      <c r="F540" s="66"/>
      <c r="G540" s="66"/>
      <c r="H540" s="76"/>
      <c r="I540" s="88"/>
      <c r="J540" s="88"/>
    </row>
    <row r="541" spans="2:10" ht="15" customHeight="1">
      <c r="B541" s="432" t="s">
        <v>878</v>
      </c>
      <c r="C541" s="433"/>
      <c r="D541" s="53">
        <v>269041</v>
      </c>
      <c r="E541" s="53">
        <v>0</v>
      </c>
      <c r="F541" s="66"/>
      <c r="G541" s="66"/>
      <c r="H541" s="76"/>
      <c r="I541" s="88"/>
      <c r="J541" s="88"/>
    </row>
    <row r="542" spans="2:10" ht="15" customHeight="1">
      <c r="B542" s="432" t="s">
        <v>222</v>
      </c>
      <c r="C542" s="433"/>
      <c r="D542" s="53">
        <v>1725244526</v>
      </c>
      <c r="E542" s="53">
        <v>0</v>
      </c>
      <c r="F542" s="66"/>
      <c r="G542" s="66"/>
      <c r="H542" s="76"/>
      <c r="I542" s="88"/>
      <c r="J542" s="88"/>
    </row>
    <row r="543" spans="2:10" ht="15" customHeight="1">
      <c r="B543" s="432" t="s">
        <v>392</v>
      </c>
      <c r="C543" s="433"/>
      <c r="D543" s="53">
        <v>793796190</v>
      </c>
      <c r="E543" s="53">
        <v>0</v>
      </c>
      <c r="F543" s="66"/>
      <c r="G543" s="66"/>
      <c r="H543" s="76"/>
      <c r="I543" s="88"/>
      <c r="J543" s="88"/>
    </row>
    <row r="544" spans="2:10" ht="15" customHeight="1">
      <c r="B544" s="432" t="s">
        <v>239</v>
      </c>
      <c r="C544" s="433"/>
      <c r="D544" s="66">
        <v>142214406</v>
      </c>
      <c r="E544" s="53">
        <v>0</v>
      </c>
      <c r="F544" s="66"/>
      <c r="G544" s="66"/>
      <c r="H544" s="76"/>
      <c r="I544" s="88"/>
      <c r="J544" s="88"/>
    </row>
    <row r="545" spans="2:10" ht="15" customHeight="1">
      <c r="B545" s="432" t="s">
        <v>240</v>
      </c>
      <c r="C545" s="433"/>
      <c r="D545" s="53">
        <v>62955510</v>
      </c>
      <c r="E545" s="53">
        <v>0</v>
      </c>
      <c r="F545" s="66"/>
      <c r="G545" s="66"/>
      <c r="H545" s="76"/>
      <c r="I545" s="88"/>
      <c r="J545" s="88"/>
    </row>
    <row r="546" spans="2:10" ht="15" customHeight="1">
      <c r="B546" s="450" t="s">
        <v>876</v>
      </c>
      <c r="C546" s="451"/>
      <c r="D546" s="52">
        <f>SUM(D538:D545)</f>
        <v>3002028772</v>
      </c>
      <c r="E546" s="52">
        <v>0</v>
      </c>
      <c r="G546" s="66"/>
      <c r="H546" s="76"/>
      <c r="I546" s="88"/>
      <c r="J546" s="88"/>
    </row>
    <row r="547" spans="2:10" ht="15" customHeight="1">
      <c r="B547" s="450" t="s">
        <v>387</v>
      </c>
      <c r="C547" s="451"/>
      <c r="D547" s="52">
        <v>2118707702</v>
      </c>
      <c r="E547" s="64">
        <v>0</v>
      </c>
      <c r="F547" s="66"/>
      <c r="G547" s="66"/>
      <c r="H547" s="76"/>
      <c r="I547" s="88"/>
      <c r="J547" s="88"/>
    </row>
    <row r="548" spans="2:10" ht="15" customHeight="1">
      <c r="B548" s="169"/>
      <c r="C548" s="169"/>
      <c r="D548" s="169"/>
      <c r="H548" s="177"/>
      <c r="I548" s="177"/>
      <c r="J548" s="88"/>
    </row>
    <row r="549" spans="2:10" ht="15" customHeight="1">
      <c r="B549" s="169"/>
      <c r="C549" s="500" t="s">
        <v>777</v>
      </c>
      <c r="D549" s="500"/>
      <c r="H549" s="177"/>
      <c r="I549" s="177"/>
      <c r="J549" s="88"/>
    </row>
    <row r="550" spans="2:10" ht="15" customHeight="1">
      <c r="B550" s="169"/>
      <c r="C550" s="169"/>
      <c r="D550" s="169"/>
      <c r="H550" s="177"/>
      <c r="I550" s="177"/>
      <c r="J550" s="88"/>
    </row>
    <row r="551" spans="2:10" ht="15" customHeight="1">
      <c r="B551" s="483" t="s">
        <v>53</v>
      </c>
      <c r="C551" s="484"/>
      <c r="D551" s="501" t="s">
        <v>339</v>
      </c>
      <c r="E551" s="501" t="s">
        <v>340</v>
      </c>
      <c r="H551" s="177"/>
      <c r="I551" s="177"/>
      <c r="J551" s="88"/>
    </row>
    <row r="552" spans="2:10" ht="15" customHeight="1">
      <c r="B552" s="485"/>
      <c r="C552" s="486"/>
      <c r="D552" s="502"/>
      <c r="E552" s="502" t="s">
        <v>779</v>
      </c>
      <c r="H552" s="177"/>
      <c r="I552" s="177"/>
      <c r="J552" s="88"/>
    </row>
    <row r="553" spans="2:10" ht="15" customHeight="1">
      <c r="B553" s="432" t="s">
        <v>780</v>
      </c>
      <c r="C553" s="433"/>
      <c r="D553" s="53">
        <f>50000</f>
        <v>50000</v>
      </c>
      <c r="E553" s="53">
        <v>0</v>
      </c>
      <c r="H553" s="177"/>
      <c r="I553" s="177"/>
      <c r="J553" s="88"/>
    </row>
    <row r="554" spans="2:10" ht="15" customHeight="1">
      <c r="B554" s="432" t="s">
        <v>781</v>
      </c>
      <c r="C554" s="433" t="s">
        <v>833</v>
      </c>
      <c r="D554" s="53">
        <f>340111506-321402774</f>
        <v>18708732</v>
      </c>
      <c r="E554" s="53">
        <v>0</v>
      </c>
      <c r="H554" s="177"/>
      <c r="I554" s="177"/>
      <c r="J554" s="88"/>
    </row>
    <row r="555" spans="2:10" ht="15" customHeight="1">
      <c r="B555" s="432" t="s">
        <v>782</v>
      </c>
      <c r="C555" s="433" t="s">
        <v>834</v>
      </c>
      <c r="D555" s="53">
        <f>11227417</f>
        <v>11227417</v>
      </c>
      <c r="E555" s="53">
        <v>0</v>
      </c>
      <c r="H555" s="177"/>
      <c r="I555" s="177"/>
      <c r="J555" s="88"/>
    </row>
    <row r="556" spans="2:10" ht="15" customHeight="1">
      <c r="B556" s="432" t="s">
        <v>906</v>
      </c>
      <c r="C556" s="433"/>
      <c r="D556" s="53">
        <f>7000000</f>
        <v>7000000</v>
      </c>
      <c r="E556" s="53">
        <v>0</v>
      </c>
      <c r="H556" s="177"/>
      <c r="I556" s="177"/>
      <c r="J556" s="88"/>
    </row>
    <row r="557" spans="2:10" ht="15" customHeight="1">
      <c r="B557" s="432" t="s">
        <v>907</v>
      </c>
      <c r="C557" s="433"/>
      <c r="D557" s="53">
        <f>6000000</f>
        <v>6000000</v>
      </c>
      <c r="E557" s="53">
        <v>0</v>
      </c>
      <c r="H557" s="177"/>
      <c r="I557" s="177"/>
      <c r="J557" s="88"/>
    </row>
    <row r="558" spans="2:10" ht="15" customHeight="1">
      <c r="B558" s="432" t="s">
        <v>783</v>
      </c>
      <c r="C558" s="433" t="s">
        <v>835</v>
      </c>
      <c r="D558" s="53">
        <f>15413185</f>
        <v>15413185</v>
      </c>
      <c r="E558" s="53">
        <v>0</v>
      </c>
      <c r="H558" s="177"/>
      <c r="I558" s="177"/>
      <c r="J558" s="88"/>
    </row>
    <row r="559" spans="2:10" ht="15" customHeight="1">
      <c r="B559" s="450" t="s">
        <v>876</v>
      </c>
      <c r="C559" s="451"/>
      <c r="D559" s="52">
        <f>SUM(D553:D558)</f>
        <v>58399334</v>
      </c>
      <c r="E559" s="52">
        <v>0</v>
      </c>
      <c r="H559" s="177"/>
      <c r="I559" s="177"/>
      <c r="J559" s="88"/>
    </row>
    <row r="560" spans="2:10" ht="15" customHeight="1">
      <c r="B560" s="450" t="s">
        <v>387</v>
      </c>
      <c r="C560" s="451"/>
      <c r="D560" s="52">
        <v>78106473</v>
      </c>
      <c r="E560" s="64">
        <v>0</v>
      </c>
      <c r="H560" s="177"/>
      <c r="I560" s="177"/>
      <c r="J560" s="88"/>
    </row>
    <row r="561" spans="2:10" ht="15" customHeight="1">
      <c r="B561" s="169"/>
      <c r="C561" s="169"/>
      <c r="D561" s="169"/>
      <c r="H561" s="177"/>
      <c r="I561" s="177"/>
      <c r="J561" s="88"/>
    </row>
    <row r="562" spans="2:10">
      <c r="B562" s="169"/>
      <c r="C562" s="169"/>
      <c r="D562" s="169"/>
      <c r="H562" s="88"/>
      <c r="I562" s="88"/>
      <c r="J562" s="88"/>
    </row>
    <row r="563" spans="2:10">
      <c r="B563" s="71" t="s">
        <v>555</v>
      </c>
      <c r="C563" s="71" t="s">
        <v>606</v>
      </c>
      <c r="D563" s="71"/>
      <c r="E563" s="71"/>
      <c r="F563" s="174"/>
      <c r="G563" s="174"/>
      <c r="H563" s="174"/>
      <c r="I563" s="88"/>
      <c r="J563" s="174"/>
    </row>
    <row r="564" spans="2:10">
      <c r="B564" s="193"/>
      <c r="C564" s="193"/>
      <c r="D564" s="193"/>
      <c r="H564" s="88"/>
      <c r="I564" s="88"/>
      <c r="J564" s="88"/>
    </row>
    <row r="565" spans="2:10">
      <c r="B565" s="193"/>
      <c r="C565" s="258" t="s">
        <v>753</v>
      </c>
      <c r="D565" s="193"/>
      <c r="H565" s="88"/>
      <c r="I565" s="88"/>
      <c r="J565" s="88"/>
    </row>
    <row r="566" spans="2:10">
      <c r="B566" s="193"/>
      <c r="C566" s="193"/>
      <c r="D566" s="193"/>
      <c r="H566" s="88"/>
      <c r="I566" s="88"/>
      <c r="J566" s="88"/>
    </row>
    <row r="567" spans="2:10" ht="18" customHeight="1">
      <c r="B567" s="483" t="s">
        <v>130</v>
      </c>
      <c r="C567" s="484"/>
      <c r="D567" s="448" t="s">
        <v>124</v>
      </c>
      <c r="E567" s="448" t="s">
        <v>125</v>
      </c>
      <c r="F567" s="456" t="s">
        <v>131</v>
      </c>
      <c r="G567" s="456"/>
      <c r="H567" s="88"/>
      <c r="I567" s="88"/>
      <c r="J567" s="88"/>
    </row>
    <row r="568" spans="2:10" ht="26.4" customHeight="1">
      <c r="B568" s="485"/>
      <c r="C568" s="486"/>
      <c r="D568" s="449"/>
      <c r="E568" s="449"/>
      <c r="F568" s="246" t="s">
        <v>338</v>
      </c>
      <c r="G568" s="246" t="s">
        <v>341</v>
      </c>
      <c r="H568" s="88"/>
      <c r="I568" s="88"/>
      <c r="J568" s="88"/>
    </row>
    <row r="569" spans="2:10" ht="15" customHeight="1">
      <c r="B569" s="479" t="s">
        <v>684</v>
      </c>
      <c r="C569" s="480"/>
      <c r="D569" s="199" t="s">
        <v>748</v>
      </c>
      <c r="E569" s="199" t="s">
        <v>580</v>
      </c>
      <c r="F569" s="354">
        <v>321402774</v>
      </c>
      <c r="G569" s="200">
        <v>0</v>
      </c>
      <c r="H569" s="88"/>
      <c r="I569" s="88"/>
      <c r="J569" s="88"/>
    </row>
    <row r="570" spans="2:10" ht="15" customHeight="1">
      <c r="B570" s="450" t="s">
        <v>876</v>
      </c>
      <c r="C570" s="451"/>
      <c r="D570" s="201"/>
      <c r="E570" s="201"/>
      <c r="F570" s="202">
        <f>+F569</f>
        <v>321402774</v>
      </c>
      <c r="G570" s="202">
        <v>0</v>
      </c>
      <c r="H570" s="88"/>
      <c r="I570" s="88"/>
      <c r="J570" s="88"/>
    </row>
    <row r="571" spans="2:10" ht="15" customHeight="1">
      <c r="B571" s="189"/>
      <c r="C571" s="189"/>
      <c r="D571" s="191"/>
      <c r="E571" s="191"/>
      <c r="F571" s="188"/>
      <c r="G571" s="188"/>
      <c r="H571" s="88"/>
      <c r="I571" s="88"/>
      <c r="J571" s="88"/>
    </row>
    <row r="572" spans="2:10" ht="15" customHeight="1">
      <c r="B572" s="169"/>
      <c r="C572" s="500" t="s">
        <v>777</v>
      </c>
      <c r="D572" s="500"/>
      <c r="F572" s="188"/>
      <c r="G572" s="188"/>
      <c r="H572" s="88"/>
      <c r="I572" s="88"/>
      <c r="J572" s="88"/>
    </row>
    <row r="573" spans="2:10" ht="15" customHeight="1">
      <c r="B573" s="169"/>
      <c r="C573" s="169"/>
      <c r="D573" s="169"/>
      <c r="F573" s="188"/>
      <c r="G573" s="188"/>
      <c r="H573" s="88"/>
      <c r="I573" s="88"/>
      <c r="J573" s="88"/>
    </row>
    <row r="574" spans="2:10" ht="15" customHeight="1">
      <c r="B574" s="483" t="s">
        <v>53</v>
      </c>
      <c r="C574" s="484"/>
      <c r="D574" s="501" t="s">
        <v>339</v>
      </c>
      <c r="E574" s="501" t="s">
        <v>340</v>
      </c>
      <c r="F574" s="188"/>
      <c r="G574" s="188"/>
      <c r="H574" s="88"/>
      <c r="I574" s="88"/>
      <c r="J574" s="88"/>
    </row>
    <row r="575" spans="2:10" ht="15" customHeight="1">
      <c r="B575" s="485"/>
      <c r="C575" s="486"/>
      <c r="D575" s="502"/>
      <c r="E575" s="502" t="s">
        <v>779</v>
      </c>
      <c r="F575" s="188"/>
      <c r="G575" s="188"/>
      <c r="H575" s="88"/>
      <c r="I575" s="88"/>
      <c r="J575" s="88"/>
    </row>
    <row r="576" spans="2:10" ht="15" customHeight="1">
      <c r="B576" s="432" t="s">
        <v>780</v>
      </c>
      <c r="C576" s="433"/>
      <c r="D576" s="53">
        <f>50000</f>
        <v>50000</v>
      </c>
      <c r="E576" s="53">
        <v>0</v>
      </c>
      <c r="F576" s="188"/>
      <c r="G576" s="188"/>
      <c r="H576" s="88"/>
      <c r="I576" s="88"/>
      <c r="J576" s="88"/>
    </row>
    <row r="577" spans="2:10" ht="15" customHeight="1">
      <c r="B577" s="432" t="s">
        <v>781</v>
      </c>
      <c r="C577" s="433" t="s">
        <v>833</v>
      </c>
      <c r="D577" s="53">
        <f>340111506</f>
        <v>340111506</v>
      </c>
      <c r="E577" s="53">
        <v>0</v>
      </c>
      <c r="F577" s="188"/>
      <c r="G577" s="188"/>
      <c r="H577" s="88"/>
      <c r="I577" s="88"/>
      <c r="J577" s="88"/>
    </row>
    <row r="578" spans="2:10" ht="15" customHeight="1">
      <c r="B578" s="432" t="s">
        <v>782</v>
      </c>
      <c r="C578" s="433" t="s">
        <v>834</v>
      </c>
      <c r="D578" s="53">
        <f>11227417</f>
        <v>11227417</v>
      </c>
      <c r="E578" s="53">
        <v>0</v>
      </c>
      <c r="F578" s="188"/>
      <c r="G578" s="188"/>
      <c r="H578" s="88"/>
      <c r="I578" s="88"/>
      <c r="J578" s="88"/>
    </row>
    <row r="579" spans="2:10" ht="15" customHeight="1">
      <c r="B579" s="432" t="s">
        <v>906</v>
      </c>
      <c r="C579" s="433"/>
      <c r="D579" s="53">
        <f>7000000</f>
        <v>7000000</v>
      </c>
      <c r="E579" s="53">
        <v>0</v>
      </c>
      <c r="F579" s="188"/>
      <c r="G579" s="188"/>
      <c r="H579" s="88"/>
      <c r="I579" s="88"/>
      <c r="J579" s="88"/>
    </row>
    <row r="580" spans="2:10" ht="15" customHeight="1">
      <c r="B580" s="432" t="s">
        <v>907</v>
      </c>
      <c r="C580" s="433"/>
      <c r="D580" s="53">
        <f>6000000</f>
        <v>6000000</v>
      </c>
      <c r="E580" s="53">
        <v>0</v>
      </c>
      <c r="F580" s="188"/>
      <c r="G580" s="188"/>
      <c r="H580" s="88"/>
      <c r="I580" s="88"/>
      <c r="J580" s="88"/>
    </row>
    <row r="581" spans="2:10" ht="15" customHeight="1">
      <c r="B581" s="432" t="s">
        <v>908</v>
      </c>
      <c r="C581" s="433"/>
      <c r="D581" s="53">
        <f>20739904</f>
        <v>20739904</v>
      </c>
      <c r="E581" s="53">
        <v>0</v>
      </c>
      <c r="F581" s="188"/>
      <c r="G581" s="188"/>
      <c r="H581" s="88"/>
      <c r="I581" s="88"/>
      <c r="J581" s="88"/>
    </row>
    <row r="582" spans="2:10" ht="15" customHeight="1">
      <c r="B582" s="432" t="s">
        <v>909</v>
      </c>
      <c r="C582" s="433" t="s">
        <v>905</v>
      </c>
      <c r="D582" s="53">
        <f>10569752</f>
        <v>10569752</v>
      </c>
      <c r="E582" s="53">
        <v>0</v>
      </c>
      <c r="F582" s="188"/>
      <c r="G582" s="188"/>
      <c r="H582" s="88"/>
      <c r="I582" s="88"/>
      <c r="J582" s="88"/>
    </row>
    <row r="583" spans="2:10" ht="15" customHeight="1">
      <c r="B583" s="432" t="s">
        <v>783</v>
      </c>
      <c r="C583" s="433" t="s">
        <v>835</v>
      </c>
      <c r="D583" s="53">
        <f>15413185</f>
        <v>15413185</v>
      </c>
      <c r="E583" s="53">
        <v>0</v>
      </c>
      <c r="F583" s="188"/>
      <c r="G583" s="188"/>
      <c r="H583" s="88"/>
      <c r="I583" s="88"/>
      <c r="J583" s="88"/>
    </row>
    <row r="584" spans="2:10" ht="15" customHeight="1">
      <c r="B584" s="450" t="s">
        <v>876</v>
      </c>
      <c r="C584" s="451"/>
      <c r="D584" s="52">
        <f>SUM(D576:D583)</f>
        <v>411111764</v>
      </c>
      <c r="E584" s="52">
        <v>0</v>
      </c>
      <c r="F584" s="188"/>
      <c r="G584" s="188"/>
      <c r="H584" s="88"/>
      <c r="I584" s="88"/>
      <c r="J584" s="88"/>
    </row>
    <row r="585" spans="2:10" ht="15" customHeight="1">
      <c r="B585" s="450" t="s">
        <v>387</v>
      </c>
      <c r="C585" s="451"/>
      <c r="D585" s="52">
        <v>39792487</v>
      </c>
      <c r="E585" s="64">
        <v>0</v>
      </c>
      <c r="F585" s="188"/>
      <c r="G585" s="188"/>
      <c r="H585" s="88"/>
      <c r="I585" s="88"/>
      <c r="J585" s="88"/>
    </row>
    <row r="586" spans="2:10" ht="15" customHeight="1">
      <c r="B586" s="189"/>
      <c r="C586" s="189"/>
      <c r="D586" s="191"/>
      <c r="E586" s="191"/>
      <c r="F586" s="188"/>
      <c r="G586" s="188"/>
      <c r="H586" s="88"/>
      <c r="I586" s="88"/>
      <c r="J586" s="88"/>
    </row>
    <row r="587" spans="2:10" ht="13.2" customHeight="1">
      <c r="B587" s="193"/>
      <c r="C587" s="193"/>
      <c r="D587" s="193"/>
      <c r="H587" s="88"/>
      <c r="I587" s="88"/>
      <c r="J587" s="88"/>
    </row>
    <row r="588" spans="2:10" ht="13.2" customHeight="1">
      <c r="B588" s="71" t="s">
        <v>556</v>
      </c>
      <c r="C588" s="71" t="s">
        <v>589</v>
      </c>
      <c r="D588" s="71"/>
      <c r="E588" s="71"/>
      <c r="F588" s="174"/>
      <c r="G588" s="174"/>
      <c r="H588" s="174"/>
      <c r="I588" s="88"/>
      <c r="J588" s="88"/>
    </row>
    <row r="589" spans="2:10">
      <c r="B589" s="193"/>
      <c r="C589" s="193"/>
      <c r="D589" s="193"/>
      <c r="H589" s="177"/>
      <c r="I589" s="177"/>
      <c r="J589" s="88"/>
    </row>
    <row r="590" spans="2:10">
      <c r="B590" s="193"/>
      <c r="C590" s="288" t="s">
        <v>753</v>
      </c>
      <c r="D590" s="193"/>
      <c r="H590" s="177"/>
      <c r="I590" s="177"/>
      <c r="J590" s="88"/>
    </row>
    <row r="591" spans="2:10">
      <c r="B591" s="193"/>
      <c r="C591" s="193"/>
      <c r="D591" s="193"/>
      <c r="H591" s="177"/>
      <c r="I591" s="177"/>
      <c r="J591" s="88"/>
    </row>
    <row r="592" spans="2:10" ht="28.5" customHeight="1">
      <c r="B592" s="457" t="s">
        <v>132</v>
      </c>
      <c r="C592" s="458"/>
      <c r="D592" s="245" t="s">
        <v>176</v>
      </c>
      <c r="E592" s="246" t="s">
        <v>133</v>
      </c>
      <c r="F592" s="246" t="s">
        <v>157</v>
      </c>
      <c r="G592" s="66"/>
      <c r="H592" s="88"/>
      <c r="I592" s="88"/>
    </row>
    <row r="593" spans="2:10" ht="15" customHeight="1">
      <c r="B593" s="479" t="s">
        <v>749</v>
      </c>
      <c r="C593" s="480"/>
      <c r="D593" s="204" t="s">
        <v>882</v>
      </c>
      <c r="E593" s="205">
        <v>12603</v>
      </c>
      <c r="F593" s="205">
        <v>0</v>
      </c>
      <c r="G593" s="66"/>
      <c r="H593" s="88"/>
      <c r="I593" s="88"/>
      <c r="J593" s="88"/>
    </row>
    <row r="594" spans="2:10" ht="15" customHeight="1">
      <c r="B594" s="479" t="s">
        <v>879</v>
      </c>
      <c r="C594" s="480"/>
      <c r="D594" s="204" t="s">
        <v>450</v>
      </c>
      <c r="E594" s="205">
        <v>172640</v>
      </c>
      <c r="F594" s="205">
        <v>0</v>
      </c>
      <c r="G594" s="66"/>
      <c r="H594" s="88"/>
      <c r="I594" s="88"/>
      <c r="J594" s="88"/>
    </row>
    <row r="595" spans="2:10" ht="15" customHeight="1">
      <c r="B595" s="479" t="s">
        <v>880</v>
      </c>
      <c r="C595" s="480"/>
      <c r="D595" s="355" t="s">
        <v>883</v>
      </c>
      <c r="E595" s="205">
        <v>9450432</v>
      </c>
      <c r="F595" s="205">
        <v>0</v>
      </c>
      <c r="G595" s="66"/>
      <c r="H595" s="88"/>
      <c r="I595" s="88"/>
      <c r="J595" s="88"/>
    </row>
    <row r="596" spans="2:10" ht="15" customHeight="1">
      <c r="B596" s="479" t="s">
        <v>881</v>
      </c>
      <c r="C596" s="480"/>
      <c r="D596" s="355" t="s">
        <v>439</v>
      </c>
      <c r="E596" s="205">
        <v>542245</v>
      </c>
      <c r="F596" s="205">
        <v>0</v>
      </c>
      <c r="G596" s="66"/>
      <c r="H596" s="88"/>
      <c r="I596" s="88"/>
      <c r="J596" s="88"/>
    </row>
    <row r="597" spans="2:10" ht="15" customHeight="1">
      <c r="B597" s="450" t="s">
        <v>876</v>
      </c>
      <c r="C597" s="511"/>
      <c r="D597" s="451"/>
      <c r="E597" s="202">
        <f>SUM(E593:E596)</f>
        <v>10177920</v>
      </c>
      <c r="F597" s="202">
        <v>3159746895</v>
      </c>
      <c r="G597" s="66"/>
      <c r="H597" s="88"/>
      <c r="I597" s="88"/>
      <c r="J597" s="88"/>
    </row>
    <row r="598" spans="2:10" ht="15" customHeight="1">
      <c r="B598" s="450" t="s">
        <v>387</v>
      </c>
      <c r="C598" s="511"/>
      <c r="D598" s="451"/>
      <c r="E598" s="52">
        <v>1371552</v>
      </c>
      <c r="F598" s="55">
        <v>2642647974</v>
      </c>
      <c r="G598" s="66"/>
      <c r="H598" s="88"/>
      <c r="I598" s="88"/>
      <c r="J598" s="88"/>
    </row>
    <row r="599" spans="2:10" ht="15" customHeight="1">
      <c r="B599" s="189"/>
      <c r="C599" s="189"/>
      <c r="D599" s="189"/>
      <c r="E599" s="203"/>
      <c r="F599" s="188"/>
      <c r="G599" s="66"/>
      <c r="H599" s="88"/>
      <c r="I599" s="88"/>
      <c r="J599" s="88"/>
    </row>
    <row r="600" spans="2:10" ht="15" customHeight="1">
      <c r="B600" s="189"/>
      <c r="C600" s="500" t="s">
        <v>777</v>
      </c>
      <c r="D600" s="500"/>
      <c r="E600" s="203"/>
      <c r="F600" s="188"/>
      <c r="G600" s="66"/>
      <c r="H600" s="88"/>
      <c r="I600" s="88"/>
      <c r="J600" s="88"/>
    </row>
    <row r="601" spans="2:10" ht="15" customHeight="1">
      <c r="B601" s="189"/>
      <c r="C601" s="189"/>
      <c r="D601" s="189"/>
      <c r="E601" s="203"/>
      <c r="F601" s="188"/>
      <c r="G601" s="66"/>
      <c r="H601" s="88"/>
      <c r="I601" s="88"/>
      <c r="J601" s="88"/>
    </row>
    <row r="602" spans="2:10" ht="15" customHeight="1">
      <c r="B602" s="469" t="s">
        <v>53</v>
      </c>
      <c r="C602" s="469"/>
      <c r="D602" s="350">
        <v>44926</v>
      </c>
      <c r="E602" s="350">
        <v>44561</v>
      </c>
      <c r="F602" s="188"/>
      <c r="G602" s="66"/>
      <c r="H602" s="88"/>
      <c r="I602" s="88"/>
      <c r="J602" s="88"/>
    </row>
    <row r="603" spans="2:10" ht="15" customHeight="1">
      <c r="B603" s="552" t="s">
        <v>24</v>
      </c>
      <c r="C603" s="552"/>
      <c r="D603" s="205">
        <v>0</v>
      </c>
      <c r="E603" s="205">
        <v>0</v>
      </c>
      <c r="F603" s="188"/>
      <c r="G603" s="66"/>
      <c r="H603" s="88"/>
      <c r="I603" s="88"/>
      <c r="J603" s="88"/>
    </row>
    <row r="604" spans="2:10" ht="15" customHeight="1">
      <c r="B604" s="552" t="s">
        <v>25</v>
      </c>
      <c r="C604" s="552"/>
      <c r="D604" s="359">
        <f>SUM(D605:D608)</f>
        <v>256289387</v>
      </c>
      <c r="E604" s="359">
        <f>SUM(E605:E608)</f>
        <v>7651700</v>
      </c>
      <c r="F604" s="188"/>
      <c r="G604" s="66"/>
      <c r="H604" s="88"/>
      <c r="I604" s="88"/>
      <c r="J604" s="88"/>
    </row>
    <row r="605" spans="2:10" ht="15" customHeight="1">
      <c r="B605" s="436" t="s">
        <v>837</v>
      </c>
      <c r="C605" s="436"/>
      <c r="D605" s="360">
        <f>11323784</f>
        <v>11323784</v>
      </c>
      <c r="E605" s="205">
        <v>0</v>
      </c>
      <c r="F605" s="188"/>
      <c r="G605" s="66"/>
      <c r="H605" s="88"/>
      <c r="I605" s="88"/>
      <c r="J605" s="88"/>
    </row>
    <row r="606" spans="2:10" ht="15" customHeight="1">
      <c r="B606" s="436" t="s">
        <v>912</v>
      </c>
      <c r="C606" s="436"/>
      <c r="D606" s="205">
        <f>1531442</f>
        <v>1531442</v>
      </c>
      <c r="E606" s="205">
        <v>0</v>
      </c>
      <c r="F606" s="378"/>
      <c r="G606" s="66"/>
      <c r="H606" s="88"/>
      <c r="I606" s="88"/>
      <c r="J606" s="88"/>
    </row>
    <row r="607" spans="2:10" ht="15" customHeight="1">
      <c r="B607" s="436" t="s">
        <v>838</v>
      </c>
      <c r="C607" s="436"/>
      <c r="D607" s="360">
        <f>1934161</f>
        <v>1934161</v>
      </c>
      <c r="E607" s="205">
        <v>0</v>
      </c>
      <c r="F607" s="188"/>
      <c r="G607" s="66"/>
      <c r="H607" s="88"/>
      <c r="I607" s="88"/>
      <c r="J607" s="88"/>
    </row>
    <row r="608" spans="2:10" ht="15" customHeight="1">
      <c r="B608" s="436" t="s">
        <v>914</v>
      </c>
      <c r="C608" s="436"/>
      <c r="D608" s="360">
        <f>241500000</f>
        <v>241500000</v>
      </c>
      <c r="E608" s="361">
        <f>8500000*0.9002</f>
        <v>7651700</v>
      </c>
      <c r="F608" s="188"/>
      <c r="G608" s="66"/>
      <c r="H608" s="88"/>
      <c r="I608" s="88"/>
      <c r="J608" s="88"/>
    </row>
    <row r="609" spans="2:12" ht="15" customHeight="1">
      <c r="B609" s="461" t="s">
        <v>871</v>
      </c>
      <c r="C609" s="461"/>
      <c r="D609" s="359">
        <f>+D604</f>
        <v>256289387</v>
      </c>
      <c r="E609" s="363">
        <v>0</v>
      </c>
      <c r="F609" s="188"/>
      <c r="G609" s="66"/>
      <c r="H609" s="88"/>
      <c r="I609" s="88"/>
      <c r="J609" s="88"/>
    </row>
    <row r="610" spans="2:12" ht="15" customHeight="1">
      <c r="B610" s="450" t="s">
        <v>386</v>
      </c>
      <c r="C610" s="511"/>
      <c r="D610" s="363">
        <v>0</v>
      </c>
      <c r="E610" s="362">
        <f>+E604</f>
        <v>7651700</v>
      </c>
      <c r="F610" s="188"/>
      <c r="G610" s="66"/>
      <c r="H610" s="88"/>
      <c r="I610" s="88"/>
      <c r="J610" s="88"/>
    </row>
    <row r="611" spans="2:12" ht="15" customHeight="1">
      <c r="B611" s="189"/>
      <c r="C611" s="189"/>
      <c r="D611" s="189"/>
      <c r="E611" s="203"/>
      <c r="F611" s="188"/>
      <c r="G611" s="66"/>
      <c r="H611" s="88"/>
      <c r="I611" s="88"/>
      <c r="J611" s="88"/>
    </row>
    <row r="612" spans="2:12">
      <c r="B612" s="71" t="s">
        <v>557</v>
      </c>
      <c r="C612" s="71" t="s">
        <v>588</v>
      </c>
      <c r="D612" s="71"/>
      <c r="E612" s="71"/>
      <c r="F612" s="66"/>
      <c r="G612" s="66"/>
      <c r="I612" s="88"/>
      <c r="J612" s="88"/>
      <c r="K612" s="88"/>
    </row>
    <row r="613" spans="2:12">
      <c r="B613" s="193"/>
      <c r="C613" s="193"/>
      <c r="D613" s="193"/>
      <c r="H613" s="88"/>
      <c r="I613" s="88"/>
      <c r="J613" s="88"/>
      <c r="K613" s="88"/>
    </row>
    <row r="614" spans="2:12" ht="24.6" customHeight="1">
      <c r="B614" s="457" t="s">
        <v>53</v>
      </c>
      <c r="C614" s="458"/>
      <c r="D614" s="243" t="s">
        <v>385</v>
      </c>
      <c r="E614" s="243" t="s">
        <v>117</v>
      </c>
      <c r="F614" s="237" t="s">
        <v>134</v>
      </c>
      <c r="G614" s="237" t="s">
        <v>857</v>
      </c>
      <c r="H614" s="88"/>
      <c r="I614" s="88"/>
      <c r="J614" s="88"/>
      <c r="K614" s="88"/>
    </row>
    <row r="615" spans="2:12" ht="15" customHeight="1">
      <c r="B615" s="430" t="s">
        <v>135</v>
      </c>
      <c r="C615" s="431"/>
      <c r="D615" s="346">
        <v>30000000000</v>
      </c>
      <c r="E615" s="346">
        <v>4000000000</v>
      </c>
      <c r="F615" s="346">
        <v>0</v>
      </c>
      <c r="G615" s="347">
        <f>+D615+E615-F615</f>
        <v>34000000000</v>
      </c>
      <c r="H615" s="88"/>
      <c r="I615" s="88"/>
      <c r="J615" s="88"/>
      <c r="K615" s="88"/>
    </row>
    <row r="616" spans="2:12" ht="15" customHeight="1">
      <c r="B616" s="430" t="s">
        <v>936</v>
      </c>
      <c r="C616" s="431"/>
      <c r="D616" s="346">
        <v>0</v>
      </c>
      <c r="E616" s="346">
        <v>0</v>
      </c>
      <c r="F616" s="346">
        <v>0</v>
      </c>
      <c r="G616" s="347">
        <f>662107678.405-82395225</f>
        <v>579712453.40499997</v>
      </c>
      <c r="H616" s="88"/>
      <c r="I616" s="88"/>
      <c r="J616" s="88"/>
      <c r="K616" s="88"/>
    </row>
    <row r="617" spans="2:12" ht="15" customHeight="1">
      <c r="B617" s="430" t="s">
        <v>374</v>
      </c>
      <c r="C617" s="431"/>
      <c r="D617" s="346">
        <v>0</v>
      </c>
      <c r="E617" s="346">
        <v>4000000000</v>
      </c>
      <c r="F617" s="346">
        <v>4000000000</v>
      </c>
      <c r="G617" s="347">
        <f t="shared" ref="G617:G624" si="14">+D617+E617-F617</f>
        <v>0</v>
      </c>
      <c r="H617" s="88"/>
      <c r="I617" s="88"/>
      <c r="J617" s="88"/>
      <c r="K617" s="88"/>
    </row>
    <row r="618" spans="2:12" ht="15" customHeight="1">
      <c r="B618" s="430" t="s">
        <v>713</v>
      </c>
      <c r="C618" s="431"/>
      <c r="D618" s="346">
        <v>24823570</v>
      </c>
      <c r="E618" s="346">
        <v>0</v>
      </c>
      <c r="F618" s="346">
        <v>0</v>
      </c>
      <c r="G618" s="347">
        <f t="shared" si="14"/>
        <v>24823570</v>
      </c>
      <c r="H618" s="88"/>
      <c r="I618" s="88"/>
      <c r="J618" s="88"/>
      <c r="K618" s="88"/>
    </row>
    <row r="619" spans="2:12" ht="15" customHeight="1">
      <c r="B619" s="430" t="s">
        <v>179</v>
      </c>
      <c r="C619" s="431"/>
      <c r="D619" s="346">
        <v>100000</v>
      </c>
      <c r="E619" s="346">
        <v>0</v>
      </c>
      <c r="F619" s="346">
        <v>0</v>
      </c>
      <c r="G619" s="347">
        <f t="shared" si="14"/>
        <v>100000</v>
      </c>
      <c r="H619" s="88"/>
      <c r="I619" s="88"/>
      <c r="J619" s="88"/>
      <c r="K619" s="88"/>
    </row>
    <row r="620" spans="2:12" ht="15" customHeight="1">
      <c r="B620" s="430" t="s">
        <v>136</v>
      </c>
      <c r="C620" s="431"/>
      <c r="D620" s="346">
        <v>2059239025</v>
      </c>
      <c r="E620" s="346">
        <v>806963763</v>
      </c>
      <c r="F620" s="346">
        <v>0</v>
      </c>
      <c r="G620" s="347">
        <f t="shared" si="14"/>
        <v>2866202788</v>
      </c>
      <c r="H620" s="88"/>
      <c r="I620" s="88"/>
      <c r="J620" s="88"/>
      <c r="K620" s="88"/>
      <c r="L620" s="88"/>
    </row>
    <row r="621" spans="2:12" ht="15" customHeight="1">
      <c r="B621" s="430" t="s">
        <v>137</v>
      </c>
      <c r="C621" s="431"/>
      <c r="D621" s="346">
        <v>13503670142</v>
      </c>
      <c r="E621" s="346">
        <v>3000000000</v>
      </c>
      <c r="F621" s="346">
        <v>0</v>
      </c>
      <c r="G621" s="347">
        <f t="shared" si="14"/>
        <v>16503670142</v>
      </c>
      <c r="H621" s="88"/>
      <c r="I621" s="88"/>
      <c r="J621" s="88"/>
      <c r="K621" s="88"/>
    </row>
    <row r="622" spans="2:12" ht="15" customHeight="1">
      <c r="B622" s="430" t="s">
        <v>714</v>
      </c>
      <c r="C622" s="431"/>
      <c r="D622" s="346">
        <v>668393789.70968628</v>
      </c>
      <c r="E622" s="346">
        <v>102000000</v>
      </c>
      <c r="F622" s="346">
        <v>0</v>
      </c>
      <c r="G622" s="347">
        <f t="shared" si="14"/>
        <v>770393789.70968628</v>
      </c>
      <c r="H622" s="88"/>
      <c r="I622" s="88"/>
      <c r="J622" s="88"/>
      <c r="K622" s="88"/>
    </row>
    <row r="623" spans="2:12" ht="15" customHeight="1">
      <c r="B623" s="430" t="s">
        <v>138</v>
      </c>
      <c r="C623" s="431"/>
      <c r="D623" s="346">
        <v>0</v>
      </c>
      <c r="E623" s="346">
        <v>16139275261</v>
      </c>
      <c r="F623" s="346">
        <v>16139275261</v>
      </c>
      <c r="G623" s="347">
        <f t="shared" si="14"/>
        <v>0</v>
      </c>
      <c r="H623" s="88"/>
      <c r="I623" s="88"/>
      <c r="J623" s="88"/>
      <c r="K623" s="88"/>
    </row>
    <row r="624" spans="2:12" ht="15" customHeight="1">
      <c r="B624" s="430" t="s">
        <v>139</v>
      </c>
      <c r="C624" s="431"/>
      <c r="D624" s="346">
        <v>16139275261</v>
      </c>
      <c r="E624" s="346">
        <v>7861520608</v>
      </c>
      <c r="F624" s="346">
        <v>16139275261</v>
      </c>
      <c r="G624" s="347">
        <f t="shared" si="14"/>
        <v>7861520608</v>
      </c>
      <c r="H624" s="381"/>
      <c r="I624" s="88"/>
      <c r="J624" s="88"/>
      <c r="K624" s="88"/>
    </row>
    <row r="625" spans="2:12" ht="15" customHeight="1">
      <c r="B625" s="442" t="s">
        <v>38</v>
      </c>
      <c r="C625" s="443"/>
      <c r="D625" s="206">
        <f>SUM(D615:D624)</f>
        <v>62395501787.709686</v>
      </c>
      <c r="E625" s="206">
        <f>SUM(E615:E624)</f>
        <v>35909759632</v>
      </c>
      <c r="F625" s="206">
        <f>SUM(F615:F624)</f>
        <v>36278550522</v>
      </c>
      <c r="G625" s="206">
        <f>SUM(G615:G624)</f>
        <v>62606423351.114685</v>
      </c>
      <c r="H625" s="88"/>
      <c r="I625" s="88"/>
      <c r="J625" s="88"/>
      <c r="K625" s="88"/>
      <c r="L625" s="76"/>
    </row>
    <row r="626" spans="2:12" ht="15" customHeight="1">
      <c r="B626" s="298"/>
      <c r="C626" s="298"/>
      <c r="D626" s="299"/>
      <c r="E626" s="300"/>
      <c r="F626" s="300"/>
      <c r="G626" s="300"/>
      <c r="H626" s="88"/>
      <c r="I626" s="88"/>
      <c r="J626" s="88"/>
      <c r="K626" s="88"/>
      <c r="L626" s="76"/>
    </row>
    <row r="627" spans="2:12">
      <c r="B627" s="71" t="s">
        <v>558</v>
      </c>
      <c r="C627" s="71" t="s">
        <v>590</v>
      </c>
      <c r="D627" s="381">
        <f>+D625-62288479222</f>
        <v>107022565.70968628</v>
      </c>
      <c r="E627" s="71"/>
      <c r="H627" s="207"/>
      <c r="I627" s="88"/>
      <c r="J627" s="88"/>
      <c r="K627" s="88"/>
    </row>
    <row r="628" spans="2:12">
      <c r="B628" s="71"/>
      <c r="C628" s="71"/>
      <c r="D628" s="71"/>
      <c r="E628" s="71"/>
      <c r="H628" s="207"/>
      <c r="I628" s="88"/>
      <c r="J628" s="88"/>
      <c r="K628" s="88"/>
    </row>
    <row r="629" spans="2:12" ht="23.4" customHeight="1">
      <c r="B629" s="457" t="s">
        <v>101</v>
      </c>
      <c r="C629" s="458"/>
      <c r="D629" s="243" t="s">
        <v>626</v>
      </c>
      <c r="E629" s="243" t="s">
        <v>117</v>
      </c>
      <c r="F629" s="237" t="s">
        <v>140</v>
      </c>
      <c r="G629" s="237" t="s">
        <v>884</v>
      </c>
      <c r="H629" s="237" t="s">
        <v>824</v>
      </c>
      <c r="I629" s="88"/>
      <c r="J629" s="88"/>
      <c r="K629" s="88"/>
    </row>
    <row r="630" spans="2:12" ht="15" customHeight="1">
      <c r="B630" s="481" t="s">
        <v>141</v>
      </c>
      <c r="C630" s="482"/>
      <c r="D630" s="53">
        <v>12963492</v>
      </c>
      <c r="E630" s="190">
        <v>0</v>
      </c>
      <c r="F630" s="53">
        <v>12963492</v>
      </c>
      <c r="G630" s="53">
        <v>0</v>
      </c>
      <c r="H630" s="208">
        <v>12963492</v>
      </c>
      <c r="J630" s="88"/>
      <c r="K630" s="88"/>
    </row>
    <row r="631" spans="2:12" ht="15" customHeight="1">
      <c r="B631" s="481" t="s">
        <v>142</v>
      </c>
      <c r="C631" s="482"/>
      <c r="D631" s="190">
        <v>0</v>
      </c>
      <c r="E631" s="190">
        <v>0</v>
      </c>
      <c r="F631" s="53">
        <v>0</v>
      </c>
      <c r="G631" s="53">
        <v>0</v>
      </c>
      <c r="H631" s="53">
        <v>0</v>
      </c>
      <c r="I631" s="88"/>
      <c r="J631" s="88"/>
      <c r="K631" s="88"/>
    </row>
    <row r="632" spans="2:12" ht="15" customHeight="1">
      <c r="B632" s="442" t="s">
        <v>38</v>
      </c>
      <c r="C632" s="443"/>
      <c r="D632" s="64">
        <f>SUM(D630:D631)</f>
        <v>12963492</v>
      </c>
      <c r="E632" s="64">
        <f t="shared" ref="E632:H632" si="15">SUM(E630:E631)</f>
        <v>0</v>
      </c>
      <c r="F632" s="64">
        <f t="shared" si="15"/>
        <v>12963492</v>
      </c>
      <c r="G632" s="64">
        <f t="shared" si="15"/>
        <v>0</v>
      </c>
      <c r="H632" s="64">
        <f t="shared" si="15"/>
        <v>12963492</v>
      </c>
      <c r="I632" s="88"/>
      <c r="J632" s="88"/>
      <c r="K632" s="88"/>
    </row>
    <row r="633" spans="2:12">
      <c r="B633" s="123"/>
      <c r="C633" s="123"/>
      <c r="D633" s="123"/>
      <c r="E633" s="123"/>
      <c r="F633" s="198"/>
      <c r="G633" s="198"/>
      <c r="H633" s="88"/>
      <c r="I633" s="88"/>
      <c r="J633" s="88"/>
      <c r="K633" s="88"/>
    </row>
    <row r="634" spans="2:12">
      <c r="B634" s="71" t="s">
        <v>559</v>
      </c>
      <c r="C634" s="71" t="s">
        <v>495</v>
      </c>
      <c r="D634" s="71"/>
      <c r="E634" s="71"/>
      <c r="F634" s="198"/>
      <c r="G634" s="198"/>
      <c r="H634" s="207"/>
      <c r="I634" s="88"/>
      <c r="J634" s="88"/>
      <c r="K634" s="88"/>
    </row>
    <row r="635" spans="2:12">
      <c r="B635" s="71" t="s">
        <v>561</v>
      </c>
      <c r="C635" s="71" t="s">
        <v>591</v>
      </c>
      <c r="D635" s="71"/>
      <c r="E635" s="71"/>
      <c r="F635" s="173"/>
      <c r="G635" s="173"/>
      <c r="H635" s="207"/>
      <c r="I635" s="88"/>
      <c r="J635" s="88"/>
      <c r="K635" s="88"/>
    </row>
    <row r="636" spans="2:12">
      <c r="B636" s="69"/>
      <c r="C636" s="69"/>
      <c r="D636" s="69"/>
      <c r="E636" s="69"/>
      <c r="F636" s="173"/>
      <c r="G636" s="173"/>
      <c r="H636" s="174"/>
      <c r="I636" s="174"/>
      <c r="J636" s="88"/>
      <c r="K636" s="88"/>
    </row>
    <row r="637" spans="2:12" ht="12.75" customHeight="1">
      <c r="B637" s="483" t="s">
        <v>53</v>
      </c>
      <c r="C637" s="484"/>
      <c r="D637" s="429" t="s">
        <v>180</v>
      </c>
      <c r="E637" s="429"/>
      <c r="F637" s="173"/>
      <c r="G637" s="173"/>
      <c r="H637" s="174"/>
      <c r="I637" s="174"/>
      <c r="J637" s="88"/>
      <c r="K637" s="88"/>
    </row>
    <row r="638" spans="2:12">
      <c r="B638" s="485"/>
      <c r="C638" s="486"/>
      <c r="D638" s="325">
        <v>44926</v>
      </c>
      <c r="E638" s="325">
        <v>44561</v>
      </c>
      <c r="F638" s="173"/>
      <c r="G638" s="173"/>
      <c r="H638" s="174"/>
      <c r="I638" s="174"/>
      <c r="J638" s="88"/>
      <c r="K638" s="88"/>
    </row>
    <row r="639" spans="2:12" ht="15" customHeight="1">
      <c r="B639" s="546" t="s">
        <v>40</v>
      </c>
      <c r="C639" s="547"/>
      <c r="D639" s="53">
        <v>4096375168</v>
      </c>
      <c r="E639" s="53">
        <v>900613663</v>
      </c>
      <c r="F639" s="173"/>
      <c r="G639" s="173"/>
      <c r="H639" s="174"/>
      <c r="I639" s="174"/>
      <c r="J639" s="88"/>
      <c r="K639" s="88"/>
    </row>
    <row r="640" spans="2:12" ht="15" customHeight="1">
      <c r="B640" s="442" t="s">
        <v>38</v>
      </c>
      <c r="C640" s="443"/>
      <c r="D640" s="56">
        <f>SUM(D639)</f>
        <v>4096375168</v>
      </c>
      <c r="E640" s="56">
        <f>SUM(E639)</f>
        <v>900613663</v>
      </c>
      <c r="F640" s="173"/>
      <c r="G640" s="173"/>
      <c r="H640" s="174"/>
      <c r="I640" s="174"/>
      <c r="J640" s="88"/>
      <c r="K640" s="88"/>
    </row>
    <row r="641" spans="2:11">
      <c r="B641" s="69"/>
      <c r="C641" s="69"/>
      <c r="D641" s="69"/>
      <c r="E641" s="69"/>
      <c r="F641" s="173"/>
      <c r="G641" s="173"/>
      <c r="H641" s="174"/>
      <c r="I641" s="174"/>
      <c r="J641" s="88"/>
      <c r="K641" s="88"/>
    </row>
    <row r="642" spans="2:11">
      <c r="B642" s="71" t="s">
        <v>563</v>
      </c>
      <c r="C642" s="71" t="s">
        <v>592</v>
      </c>
      <c r="D642" s="71"/>
      <c r="E642" s="71"/>
      <c r="F642" s="173"/>
      <c r="G642" s="173"/>
      <c r="H642" s="88"/>
      <c r="I642" s="88"/>
      <c r="J642" s="88"/>
      <c r="K642" s="88"/>
    </row>
    <row r="643" spans="2:11">
      <c r="B643" s="69"/>
      <c r="C643" s="69"/>
      <c r="D643" s="69"/>
      <c r="E643" s="69"/>
      <c r="F643" s="173"/>
      <c r="G643" s="173"/>
      <c r="H643" s="174"/>
      <c r="I643" s="210"/>
      <c r="J643" s="88"/>
      <c r="K643" s="88"/>
    </row>
    <row r="644" spans="2:11">
      <c r="B644" s="69"/>
      <c r="C644" s="294" t="s">
        <v>753</v>
      </c>
      <c r="D644" s="69"/>
      <c r="E644" s="69"/>
      <c r="F644" s="173"/>
      <c r="G644" s="173"/>
      <c r="H644" s="174"/>
      <c r="I644" s="210"/>
      <c r="J644" s="88"/>
      <c r="K644" s="88"/>
    </row>
    <row r="645" spans="2:11">
      <c r="B645" s="69"/>
      <c r="C645" s="69"/>
      <c r="D645" s="69"/>
      <c r="E645" s="69"/>
      <c r="F645" s="173"/>
      <c r="G645" s="173"/>
      <c r="H645" s="174"/>
      <c r="I645" s="210"/>
      <c r="J645" s="88"/>
      <c r="K645" s="88"/>
    </row>
    <row r="646" spans="2:11" ht="18" customHeight="1">
      <c r="B646" s="483" t="s">
        <v>53</v>
      </c>
      <c r="C646" s="484"/>
      <c r="D646" s="487" t="s">
        <v>180</v>
      </c>
      <c r="E646" s="488"/>
      <c r="F646" s="173"/>
      <c r="G646" s="173"/>
      <c r="H646" s="174"/>
      <c r="I646" s="210"/>
      <c r="J646" s="88"/>
      <c r="K646" s="88"/>
    </row>
    <row r="647" spans="2:11" ht="18" customHeight="1">
      <c r="B647" s="485"/>
      <c r="C647" s="486"/>
      <c r="D647" s="325">
        <v>44926</v>
      </c>
      <c r="E647" s="325">
        <v>44561</v>
      </c>
      <c r="F647" s="173"/>
      <c r="G647" s="173"/>
      <c r="H647" s="174"/>
      <c r="I647" s="210"/>
      <c r="J647" s="88"/>
      <c r="K647" s="88"/>
    </row>
    <row r="648" spans="2:11" ht="15" customHeight="1">
      <c r="B648" s="437" t="s">
        <v>34</v>
      </c>
      <c r="C648" s="439"/>
      <c r="D648" s="295">
        <v>13157566924</v>
      </c>
      <c r="E648" s="295">
        <v>11437993007</v>
      </c>
      <c r="F648" s="173"/>
      <c r="G648" s="88"/>
      <c r="H648" s="174"/>
      <c r="I648" s="210"/>
      <c r="J648" s="88"/>
      <c r="K648" s="88"/>
    </row>
    <row r="649" spans="2:11" ht="15" customHeight="1">
      <c r="B649" s="437" t="s">
        <v>36</v>
      </c>
      <c r="C649" s="439"/>
      <c r="D649" s="295">
        <v>2324209132</v>
      </c>
      <c r="E649" s="295">
        <v>4306932147</v>
      </c>
      <c r="F649" s="173"/>
      <c r="G649" s="173"/>
      <c r="H649" s="88"/>
      <c r="I649" s="88"/>
      <c r="J649" s="88"/>
      <c r="K649" s="88"/>
    </row>
    <row r="650" spans="2:11" ht="15" customHeight="1">
      <c r="B650" s="437" t="s">
        <v>37</v>
      </c>
      <c r="C650" s="439"/>
      <c r="D650" s="295">
        <v>2141057733</v>
      </c>
      <c r="E650" s="295">
        <v>9948597342</v>
      </c>
      <c r="F650" s="173"/>
      <c r="G650" s="173"/>
      <c r="H650" s="88"/>
      <c r="I650" s="87"/>
      <c r="J650" s="88"/>
      <c r="K650" s="88"/>
    </row>
    <row r="651" spans="2:11" ht="15" customHeight="1">
      <c r="B651" s="437" t="s">
        <v>217</v>
      </c>
      <c r="C651" s="439"/>
      <c r="D651" s="295">
        <v>2234491</v>
      </c>
      <c r="E651" s="295">
        <v>21722946</v>
      </c>
      <c r="F651" s="173"/>
      <c r="G651" s="173"/>
      <c r="H651" s="88"/>
      <c r="I651" s="87"/>
      <c r="J651" s="88"/>
      <c r="K651" s="88"/>
    </row>
    <row r="652" spans="2:11" ht="15" customHeight="1">
      <c r="B652" s="442" t="s">
        <v>38</v>
      </c>
      <c r="C652" s="443"/>
      <c r="D652" s="56">
        <f>SUM(D648:D651)</f>
        <v>17625068280</v>
      </c>
      <c r="E652" s="56">
        <f>SUM(E648:E651)</f>
        <v>25715245442</v>
      </c>
      <c r="F652" s="173"/>
      <c r="G652" s="173"/>
      <c r="H652" s="88"/>
      <c r="I652" s="88"/>
      <c r="J652" s="88"/>
      <c r="K652" s="88"/>
    </row>
    <row r="653" spans="2:11">
      <c r="K653" s="88"/>
    </row>
    <row r="654" spans="2:11">
      <c r="C654" s="294" t="s">
        <v>777</v>
      </c>
      <c r="K654" s="88"/>
    </row>
    <row r="655" spans="2:11">
      <c r="K655" s="88"/>
    </row>
    <row r="656" spans="2:11">
      <c r="C656" s="71" t="s">
        <v>789</v>
      </c>
      <c r="K656" s="88"/>
    </row>
    <row r="657" spans="2:11">
      <c r="K657" s="88"/>
    </row>
    <row r="658" spans="2:11" ht="14.4" customHeight="1">
      <c r="B658" s="469" t="s">
        <v>53</v>
      </c>
      <c r="C658" s="469"/>
      <c r="D658" s="429" t="s">
        <v>180</v>
      </c>
      <c r="E658" s="429"/>
      <c r="K658" s="88"/>
    </row>
    <row r="659" spans="2:11" ht="18.600000000000001" customHeight="1">
      <c r="B659" s="469"/>
      <c r="C659" s="469"/>
      <c r="D659" s="325">
        <v>44926</v>
      </c>
      <c r="E659" s="325">
        <v>44561</v>
      </c>
      <c r="K659" s="88"/>
    </row>
    <row r="660" spans="2:11" ht="15" customHeight="1">
      <c r="B660" s="437" t="s">
        <v>786</v>
      </c>
      <c r="C660" s="439"/>
      <c r="D660" s="295">
        <f>2181709909</f>
        <v>2181709909</v>
      </c>
      <c r="E660" s="295">
        <v>0</v>
      </c>
      <c r="F660" s="370"/>
      <c r="K660" s="88"/>
    </row>
    <row r="661" spans="2:11" ht="15" customHeight="1">
      <c r="B661" s="437" t="s">
        <v>836</v>
      </c>
      <c r="C661" s="439"/>
      <c r="D661" s="295">
        <f>515799275</f>
        <v>515799275</v>
      </c>
      <c r="E661" s="348">
        <v>0</v>
      </c>
      <c r="F661" s="370"/>
      <c r="K661" s="88"/>
    </row>
    <row r="662" spans="2:11" ht="15" customHeight="1">
      <c r="B662" s="442" t="s">
        <v>38</v>
      </c>
      <c r="C662" s="443"/>
      <c r="D662" s="56">
        <f>SUM(D660:D661)</f>
        <v>2697509184</v>
      </c>
      <c r="E662" s="56">
        <f>SUM(E660:E661)</f>
        <v>0</v>
      </c>
      <c r="F662" s="370"/>
      <c r="K662" s="88"/>
    </row>
    <row r="663" spans="2:11">
      <c r="K663" s="88"/>
    </row>
    <row r="664" spans="2:11">
      <c r="K664" s="88"/>
    </row>
    <row r="665" spans="2:11">
      <c r="B665" s="71" t="s">
        <v>619</v>
      </c>
      <c r="C665" s="71" t="s">
        <v>593</v>
      </c>
      <c r="D665" s="71"/>
      <c r="E665" s="71"/>
      <c r="K665" s="88"/>
    </row>
    <row r="666" spans="2:11">
      <c r="K666" s="88"/>
    </row>
    <row r="667" spans="2:11">
      <c r="C667" s="294" t="s">
        <v>753</v>
      </c>
      <c r="K667" s="88"/>
    </row>
    <row r="668" spans="2:11">
      <c r="K668" s="88"/>
    </row>
    <row r="669" spans="2:11" ht="18" customHeight="1">
      <c r="B669" s="483" t="s">
        <v>53</v>
      </c>
      <c r="C669" s="484"/>
      <c r="D669" s="429" t="s">
        <v>180</v>
      </c>
      <c r="E669" s="429"/>
      <c r="F669" s="173"/>
      <c r="G669" s="173"/>
      <c r="H669" s="174"/>
      <c r="I669" s="210"/>
      <c r="J669" s="88"/>
      <c r="K669" s="88"/>
    </row>
    <row r="670" spans="2:11" ht="18" customHeight="1">
      <c r="B670" s="485"/>
      <c r="C670" s="486"/>
      <c r="D670" s="325">
        <v>44926</v>
      </c>
      <c r="E670" s="325">
        <v>44561</v>
      </c>
      <c r="H670" s="174"/>
      <c r="I670" s="210"/>
      <c r="J670" s="88"/>
      <c r="K670" s="88"/>
    </row>
    <row r="671" spans="2:11" ht="18.600000000000001" customHeight="1">
      <c r="B671" s="437" t="s">
        <v>39</v>
      </c>
      <c r="C671" s="439"/>
      <c r="D671" s="295">
        <v>0</v>
      </c>
      <c r="E671" s="295">
        <v>0</v>
      </c>
      <c r="F671" s="173"/>
    </row>
    <row r="672" spans="2:11" ht="15" customHeight="1">
      <c r="B672" s="442" t="s">
        <v>38</v>
      </c>
      <c r="C672" s="443"/>
      <c r="D672" s="56">
        <f>SUM(D671)</f>
        <v>0</v>
      </c>
      <c r="E672" s="56">
        <f>SUM(E671)</f>
        <v>0</v>
      </c>
    </row>
    <row r="675" spans="2:11">
      <c r="B675" s="71" t="s">
        <v>615</v>
      </c>
      <c r="C675" s="71" t="s">
        <v>595</v>
      </c>
      <c r="D675" s="71"/>
      <c r="E675" s="71"/>
    </row>
    <row r="677" spans="2:11">
      <c r="B677" s="71" t="s">
        <v>628</v>
      </c>
      <c r="C677" s="71" t="s">
        <v>594</v>
      </c>
      <c r="D677" s="71"/>
      <c r="E677" s="71"/>
    </row>
    <row r="678" spans="2:11">
      <c r="B678" s="71"/>
      <c r="C678" s="71"/>
      <c r="D678" s="71"/>
      <c r="E678" s="71"/>
    </row>
    <row r="679" spans="2:11">
      <c r="B679" s="71"/>
      <c r="C679" s="294" t="s">
        <v>753</v>
      </c>
      <c r="D679" s="71"/>
      <c r="E679" s="71"/>
    </row>
    <row r="680" spans="2:11">
      <c r="B680" s="71"/>
      <c r="C680" s="71"/>
      <c r="D680" s="71"/>
      <c r="E680" s="71"/>
    </row>
    <row r="681" spans="2:11" ht="18" customHeight="1">
      <c r="B681" s="483" t="s">
        <v>53</v>
      </c>
      <c r="C681" s="484"/>
      <c r="D681" s="429" t="s">
        <v>180</v>
      </c>
      <c r="E681" s="429"/>
      <c r="H681" s="174"/>
      <c r="I681" s="174"/>
      <c r="J681" s="88"/>
      <c r="K681" s="88"/>
    </row>
    <row r="682" spans="2:11" ht="18" customHeight="1">
      <c r="B682" s="485"/>
      <c r="C682" s="486"/>
      <c r="D682" s="325">
        <v>44926</v>
      </c>
      <c r="E682" s="325">
        <v>44561</v>
      </c>
      <c r="F682" s="66"/>
      <c r="K682" s="88"/>
    </row>
    <row r="683" spans="2:11" ht="15" customHeight="1">
      <c r="B683" s="437" t="s">
        <v>41</v>
      </c>
      <c r="C683" s="439"/>
      <c r="D683" s="208">
        <v>2641530</v>
      </c>
      <c r="E683" s="295">
        <v>2530200</v>
      </c>
      <c r="F683" s="173"/>
      <c r="G683" s="66"/>
    </row>
    <row r="684" spans="2:11" ht="15" customHeight="1">
      <c r="B684" s="437" t="s">
        <v>62</v>
      </c>
      <c r="C684" s="439"/>
      <c r="D684" s="208">
        <v>94318801</v>
      </c>
      <c r="E684" s="295">
        <v>137337164</v>
      </c>
      <c r="F684" s="173"/>
      <c r="G684" s="66"/>
    </row>
    <row r="685" spans="2:11" ht="15" customHeight="1">
      <c r="B685" s="437" t="s">
        <v>63</v>
      </c>
      <c r="C685" s="439"/>
      <c r="D685" s="208">
        <v>3641710</v>
      </c>
      <c r="E685" s="295">
        <v>3409841</v>
      </c>
      <c r="F685" s="173"/>
      <c r="G685" s="66"/>
    </row>
    <row r="686" spans="2:11" ht="15" customHeight="1">
      <c r="B686" s="437" t="s">
        <v>184</v>
      </c>
      <c r="C686" s="439"/>
      <c r="D686" s="208">
        <v>622827529</v>
      </c>
      <c r="E686" s="295">
        <v>77301405</v>
      </c>
      <c r="F686" s="173"/>
      <c r="G686" s="66"/>
    </row>
    <row r="687" spans="2:11" ht="15" customHeight="1">
      <c r="B687" s="437" t="s">
        <v>680</v>
      </c>
      <c r="C687" s="439"/>
      <c r="D687" s="208">
        <v>1653265508</v>
      </c>
      <c r="E687" s="208">
        <v>343705950</v>
      </c>
      <c r="F687" s="173"/>
      <c r="G687" s="66"/>
    </row>
    <row r="688" spans="2:11" ht="15" customHeight="1">
      <c r="B688" s="442" t="s">
        <v>38</v>
      </c>
      <c r="C688" s="443"/>
      <c r="D688" s="56">
        <f>SUM(D683:D687)</f>
        <v>2376695078</v>
      </c>
      <c r="E688" s="56">
        <f>SUM(E683:E687)</f>
        <v>564284560</v>
      </c>
      <c r="F688" s="66"/>
      <c r="G688" s="66"/>
    </row>
    <row r="689" spans="2:10">
      <c r="D689" s="88"/>
      <c r="E689" s="88"/>
    </row>
    <row r="690" spans="2:10">
      <c r="C690" s="294" t="s">
        <v>777</v>
      </c>
    </row>
    <row r="692" spans="2:10" ht="15" customHeight="1">
      <c r="B692" s="538" t="s">
        <v>53</v>
      </c>
      <c r="C692" s="539"/>
      <c r="D692" s="429" t="s">
        <v>180</v>
      </c>
      <c r="E692" s="429"/>
    </row>
    <row r="693" spans="2:10" ht="13.95" customHeight="1">
      <c r="B693" s="540"/>
      <c r="C693" s="541"/>
      <c r="D693" s="325">
        <v>44926</v>
      </c>
      <c r="E693" s="325">
        <v>44561</v>
      </c>
    </row>
    <row r="694" spans="2:10">
      <c r="B694" s="436" t="s">
        <v>790</v>
      </c>
      <c r="C694" s="436"/>
      <c r="D694" s="286">
        <f>2641534</f>
        <v>2641534</v>
      </c>
      <c r="E694" s="208">
        <v>0</v>
      </c>
      <c r="F694" s="370"/>
      <c r="H694" s="379"/>
    </row>
    <row r="695" spans="2:10">
      <c r="B695" s="436" t="s">
        <v>791</v>
      </c>
      <c r="C695" s="436"/>
      <c r="D695" s="286">
        <f>3641710</f>
        <v>3641710</v>
      </c>
      <c r="E695" s="208">
        <v>0</v>
      </c>
      <c r="F695" s="370"/>
      <c r="H695" s="181"/>
      <c r="I695" s="181"/>
      <c r="J695" s="372"/>
    </row>
    <row r="696" spans="2:10">
      <c r="B696" s="436" t="s">
        <v>792</v>
      </c>
      <c r="C696" s="436" t="s">
        <v>792</v>
      </c>
      <c r="D696" s="208">
        <v>0</v>
      </c>
      <c r="E696" s="208">
        <v>0</v>
      </c>
      <c r="H696" s="373"/>
      <c r="J696" s="372"/>
    </row>
    <row r="697" spans="2:10">
      <c r="B697" s="436" t="s">
        <v>793</v>
      </c>
      <c r="C697" s="436" t="s">
        <v>793</v>
      </c>
      <c r="D697" s="208">
        <v>0</v>
      </c>
      <c r="E697" s="208">
        <v>0</v>
      </c>
      <c r="H697" s="95"/>
      <c r="I697" s="181"/>
      <c r="J697" s="372"/>
    </row>
    <row r="698" spans="2:10">
      <c r="B698" s="436" t="s">
        <v>43</v>
      </c>
      <c r="C698" s="436" t="s">
        <v>43</v>
      </c>
      <c r="D698" s="286">
        <f>4827558</f>
        <v>4827558</v>
      </c>
      <c r="E698" s="208">
        <v>0</v>
      </c>
      <c r="F698" s="370"/>
      <c r="H698" s="373"/>
      <c r="J698" s="372"/>
    </row>
    <row r="699" spans="2:10">
      <c r="B699" s="436" t="s">
        <v>794</v>
      </c>
      <c r="C699" s="436" t="s">
        <v>794</v>
      </c>
      <c r="D699" s="286">
        <f>549</f>
        <v>549</v>
      </c>
      <c r="E699" s="208">
        <v>0</v>
      </c>
      <c r="F699" s="370"/>
      <c r="H699" s="373"/>
      <c r="I699" s="181"/>
      <c r="J699" s="372"/>
    </row>
    <row r="700" spans="2:10">
      <c r="B700" s="436" t="s">
        <v>62</v>
      </c>
      <c r="C700" s="436" t="s">
        <v>794</v>
      </c>
      <c r="D700" s="286">
        <v>0</v>
      </c>
      <c r="E700" s="208">
        <v>0</v>
      </c>
      <c r="F700" s="370"/>
      <c r="H700" s="181"/>
      <c r="J700" s="372"/>
    </row>
    <row r="701" spans="2:10">
      <c r="B701" s="436" t="s">
        <v>837</v>
      </c>
      <c r="C701" s="436" t="s">
        <v>837</v>
      </c>
      <c r="D701" s="286">
        <f>11323784</f>
        <v>11323784</v>
      </c>
      <c r="E701" s="208">
        <v>0</v>
      </c>
      <c r="F701" s="370"/>
      <c r="H701" s="181"/>
      <c r="J701" s="372"/>
    </row>
    <row r="702" spans="2:10">
      <c r="B702" s="436" t="s">
        <v>838</v>
      </c>
      <c r="C702" s="436" t="s">
        <v>838</v>
      </c>
      <c r="D702" s="286">
        <f>1934161</f>
        <v>1934161</v>
      </c>
      <c r="E702" s="208">
        <v>0</v>
      </c>
      <c r="F702" s="370"/>
      <c r="H702" s="181"/>
      <c r="I702" s="181"/>
      <c r="J702" s="372"/>
    </row>
    <row r="703" spans="2:10">
      <c r="B703" s="436" t="s">
        <v>839</v>
      </c>
      <c r="C703" s="436" t="s">
        <v>839</v>
      </c>
      <c r="D703" s="286">
        <v>0</v>
      </c>
      <c r="E703" s="208">
        <v>0</v>
      </c>
      <c r="F703" s="370"/>
      <c r="J703" s="372"/>
    </row>
    <row r="704" spans="2:10" ht="15" customHeight="1">
      <c r="B704" s="442" t="s">
        <v>38</v>
      </c>
      <c r="C704" s="443"/>
      <c r="D704" s="281">
        <f>SUM(D694:D703)</f>
        <v>24369296</v>
      </c>
      <c r="E704" s="349">
        <f>SUM(E694:E699)</f>
        <v>0</v>
      </c>
    </row>
    <row r="705" spans="2:11">
      <c r="D705" s="88"/>
      <c r="E705" s="88"/>
    </row>
    <row r="706" spans="2:11">
      <c r="D706" s="88"/>
      <c r="E706" s="88"/>
    </row>
    <row r="707" spans="2:11">
      <c r="B707" s="71" t="s">
        <v>629</v>
      </c>
      <c r="C707" s="71" t="s">
        <v>597</v>
      </c>
      <c r="D707" s="71"/>
      <c r="E707" s="71"/>
    </row>
    <row r="708" spans="2:11">
      <c r="B708" s="71"/>
      <c r="C708" s="71"/>
      <c r="D708" s="71"/>
      <c r="E708" s="71"/>
    </row>
    <row r="709" spans="2:11" ht="18" customHeight="1">
      <c r="B709" s="483" t="s">
        <v>53</v>
      </c>
      <c r="C709" s="484"/>
      <c r="D709" s="429" t="s">
        <v>180</v>
      </c>
      <c r="E709" s="429"/>
      <c r="F709" s="66"/>
      <c r="G709" s="66"/>
      <c r="H709" s="174"/>
      <c r="I709" s="210"/>
      <c r="J709" s="88"/>
      <c r="K709" s="88"/>
    </row>
    <row r="710" spans="2:11" ht="18" customHeight="1">
      <c r="B710" s="485"/>
      <c r="C710" s="486"/>
      <c r="D710" s="325">
        <v>44926</v>
      </c>
      <c r="E710" s="325">
        <v>44561</v>
      </c>
      <c r="F710" s="66"/>
      <c r="G710" s="66"/>
      <c r="H710" s="174"/>
      <c r="I710" s="210"/>
      <c r="J710" s="88"/>
      <c r="K710" s="88"/>
    </row>
    <row r="711" spans="2:11" ht="15" customHeight="1">
      <c r="B711" s="437" t="s">
        <v>42</v>
      </c>
      <c r="C711" s="439"/>
      <c r="D711" s="208">
        <v>236715122</v>
      </c>
      <c r="E711" s="295">
        <v>732780961</v>
      </c>
      <c r="F711" s="173"/>
      <c r="G711" s="66"/>
    </row>
    <row r="712" spans="2:11" ht="15" customHeight="1">
      <c r="B712" s="437" t="s">
        <v>363</v>
      </c>
      <c r="C712" s="439"/>
      <c r="D712" s="208">
        <v>0</v>
      </c>
      <c r="E712" s="295">
        <v>30140100</v>
      </c>
      <c r="F712" s="173"/>
      <c r="G712" s="66"/>
    </row>
    <row r="713" spans="2:11" ht="15" customHeight="1">
      <c r="B713" s="442" t="s">
        <v>38</v>
      </c>
      <c r="C713" s="443"/>
      <c r="D713" s="56">
        <f>SUM(D711:D712)</f>
        <v>236715122</v>
      </c>
      <c r="E713" s="56">
        <f>SUM(E711:E712)</f>
        <v>762921061</v>
      </c>
      <c r="F713" s="66"/>
      <c r="G713" s="66"/>
    </row>
    <row r="714" spans="2:11">
      <c r="D714" s="88"/>
      <c r="E714" s="88"/>
    </row>
    <row r="715" spans="2:11">
      <c r="B715" s="71" t="s">
        <v>630</v>
      </c>
      <c r="C715" s="71" t="s">
        <v>596</v>
      </c>
      <c r="D715" s="71"/>
      <c r="E715" s="71"/>
    </row>
    <row r="716" spans="2:11">
      <c r="B716" s="71"/>
      <c r="C716" s="71"/>
      <c r="D716" s="71"/>
      <c r="E716" s="71"/>
    </row>
    <row r="717" spans="2:11">
      <c r="B717" s="71"/>
      <c r="C717" s="294" t="s">
        <v>753</v>
      </c>
      <c r="D717" s="71"/>
      <c r="E717" s="71"/>
    </row>
    <row r="718" spans="2:11">
      <c r="B718" s="71"/>
      <c r="C718" s="71"/>
      <c r="D718" s="71"/>
      <c r="E718" s="71"/>
    </row>
    <row r="719" spans="2:11" ht="18" customHeight="1">
      <c r="B719" s="483" t="s">
        <v>53</v>
      </c>
      <c r="C719" s="484"/>
      <c r="D719" s="429" t="s">
        <v>180</v>
      </c>
      <c r="E719" s="429"/>
      <c r="H719" s="174"/>
      <c r="I719" s="210"/>
      <c r="J719" s="88"/>
      <c r="K719" s="88"/>
    </row>
    <row r="720" spans="2:11" ht="18" customHeight="1">
      <c r="B720" s="485"/>
      <c r="C720" s="486"/>
      <c r="D720" s="325">
        <v>44926</v>
      </c>
      <c r="E720" s="325">
        <v>44561</v>
      </c>
      <c r="H720" s="174"/>
      <c r="I720" s="210"/>
      <c r="J720" s="88"/>
      <c r="K720" s="88"/>
    </row>
    <row r="721" spans="2:11" ht="15" customHeight="1">
      <c r="B721" s="437" t="s">
        <v>153</v>
      </c>
      <c r="C721" s="439"/>
      <c r="D721" s="295">
        <v>382500000</v>
      </c>
      <c r="E721" s="295">
        <v>162000000</v>
      </c>
      <c r="F721" s="173"/>
      <c r="G721" s="211"/>
      <c r="H721" s="174"/>
      <c r="I721" s="210"/>
      <c r="J721" s="88"/>
      <c r="K721" s="88"/>
    </row>
    <row r="722" spans="2:11" ht="15" customHeight="1">
      <c r="B722" s="437" t="s">
        <v>185</v>
      </c>
      <c r="C722" s="439"/>
      <c r="D722" s="295">
        <v>864000000</v>
      </c>
      <c r="E722" s="295">
        <v>864000000</v>
      </c>
      <c r="F722" s="173"/>
      <c r="H722" s="174"/>
      <c r="I722" s="210"/>
      <c r="J722" s="88"/>
      <c r="K722" s="88"/>
    </row>
    <row r="723" spans="2:11" ht="15" customHeight="1">
      <c r="B723" s="437" t="s">
        <v>51</v>
      </c>
      <c r="C723" s="439"/>
      <c r="D723" s="295">
        <v>4551553735</v>
      </c>
      <c r="E723" s="295">
        <v>3470092082</v>
      </c>
      <c r="F723" s="173"/>
      <c r="H723" s="174"/>
      <c r="I723" s="210"/>
      <c r="J723" s="88"/>
      <c r="K723" s="88"/>
    </row>
    <row r="724" spans="2:11" ht="15" customHeight="1">
      <c r="B724" s="437" t="s">
        <v>885</v>
      </c>
      <c r="C724" s="439"/>
      <c r="D724" s="295">
        <v>4257631</v>
      </c>
      <c r="E724" s="295">
        <v>0</v>
      </c>
      <c r="F724" s="173"/>
      <c r="H724" s="174"/>
      <c r="I724" s="210"/>
      <c r="J724" s="88"/>
      <c r="K724" s="88"/>
    </row>
    <row r="725" spans="2:11" ht="15" customHeight="1">
      <c r="B725" s="351" t="s">
        <v>825</v>
      </c>
      <c r="C725" s="352"/>
      <c r="D725" s="295">
        <v>0</v>
      </c>
      <c r="E725" s="295">
        <v>1664798</v>
      </c>
      <c r="F725" s="173"/>
      <c r="H725" s="174"/>
      <c r="I725" s="210"/>
      <c r="J725" s="88"/>
      <c r="K725" s="88"/>
    </row>
    <row r="726" spans="2:11" ht="15" customHeight="1">
      <c r="B726" s="437" t="s">
        <v>46</v>
      </c>
      <c r="C726" s="439"/>
      <c r="D726" s="295">
        <v>381953659</v>
      </c>
      <c r="E726" s="295">
        <v>287600909</v>
      </c>
      <c r="F726" s="173"/>
      <c r="H726" s="174"/>
      <c r="I726" s="210"/>
      <c r="J726" s="88"/>
      <c r="K726" s="88"/>
    </row>
    <row r="727" spans="2:11" ht="15" customHeight="1">
      <c r="B727" s="437" t="s">
        <v>52</v>
      </c>
      <c r="C727" s="439"/>
      <c r="D727" s="295">
        <v>801575038</v>
      </c>
      <c r="E727" s="295">
        <v>584042783</v>
      </c>
      <c r="F727" s="173"/>
      <c r="H727" s="174"/>
      <c r="I727" s="210"/>
      <c r="J727" s="88"/>
      <c r="K727" s="88"/>
    </row>
    <row r="728" spans="2:11" ht="15" customHeight="1">
      <c r="B728" s="437" t="s">
        <v>48</v>
      </c>
      <c r="C728" s="439"/>
      <c r="D728" s="295">
        <v>793796190</v>
      </c>
      <c r="E728" s="295">
        <v>1532289253</v>
      </c>
      <c r="F728" s="173"/>
      <c r="H728" s="174"/>
      <c r="I728" s="210"/>
      <c r="J728" s="88"/>
      <c r="K728" s="88"/>
    </row>
    <row r="729" spans="2:11" ht="15" customHeight="1">
      <c r="B729" s="437" t="s">
        <v>826</v>
      </c>
      <c r="C729" s="439"/>
      <c r="D729" s="295">
        <v>5557688</v>
      </c>
      <c r="E729" s="295">
        <v>0</v>
      </c>
      <c r="F729" s="173"/>
      <c r="H729" s="174"/>
      <c r="I729" s="210"/>
      <c r="J729" s="88"/>
      <c r="K729" s="88"/>
    </row>
    <row r="730" spans="2:11" ht="15" customHeight="1">
      <c r="B730" s="437" t="s">
        <v>186</v>
      </c>
      <c r="C730" s="439"/>
      <c r="D730" s="295">
        <v>80012500</v>
      </c>
      <c r="E730" s="295">
        <v>108708189</v>
      </c>
      <c r="F730" s="173"/>
      <c r="H730" s="174"/>
      <c r="I730" s="210"/>
      <c r="J730" s="88"/>
      <c r="K730" s="88"/>
    </row>
    <row r="731" spans="2:11" ht="15" customHeight="1">
      <c r="B731" s="437" t="s">
        <v>44</v>
      </c>
      <c r="C731" s="439"/>
      <c r="D731" s="295">
        <v>185195298</v>
      </c>
      <c r="E731" s="295">
        <v>235850044</v>
      </c>
      <c r="F731" s="173"/>
    </row>
    <row r="732" spans="2:11" ht="15" customHeight="1">
      <c r="B732" s="437" t="s">
        <v>163</v>
      </c>
      <c r="C732" s="439"/>
      <c r="D732" s="295">
        <v>88528431</v>
      </c>
      <c r="E732" s="295">
        <v>26435000</v>
      </c>
      <c r="F732" s="173"/>
    </row>
    <row r="733" spans="2:11" ht="15" customHeight="1">
      <c r="B733" s="437" t="s">
        <v>182</v>
      </c>
      <c r="C733" s="439"/>
      <c r="D733" s="295">
        <v>37887330</v>
      </c>
      <c r="E733" s="295">
        <v>16752190</v>
      </c>
      <c r="F733" s="173"/>
    </row>
    <row r="734" spans="2:11" ht="15" customHeight="1">
      <c r="B734" s="437" t="s">
        <v>162</v>
      </c>
      <c r="C734" s="439"/>
      <c r="D734" s="295">
        <v>247227000</v>
      </c>
      <c r="E734" s="295">
        <v>192029300</v>
      </c>
      <c r="F734" s="173"/>
    </row>
    <row r="735" spans="2:11" ht="15" customHeight="1">
      <c r="B735" s="437" t="s">
        <v>187</v>
      </c>
      <c r="C735" s="439"/>
      <c r="D735" s="295">
        <v>100349985</v>
      </c>
      <c r="E735" s="295">
        <v>17625000</v>
      </c>
      <c r="F735" s="173"/>
    </row>
    <row r="736" spans="2:11" ht="15" customHeight="1">
      <c r="B736" s="437" t="s">
        <v>188</v>
      </c>
      <c r="C736" s="439"/>
      <c r="D736" s="295">
        <v>170749996</v>
      </c>
      <c r="E736" s="295">
        <v>48875000</v>
      </c>
      <c r="F736" s="173"/>
    </row>
    <row r="737" spans="2:9" ht="15" customHeight="1">
      <c r="B737" s="437" t="s">
        <v>60</v>
      </c>
      <c r="C737" s="439"/>
      <c r="D737" s="295">
        <v>54110244</v>
      </c>
      <c r="E737" s="295">
        <v>36560404</v>
      </c>
      <c r="F737" s="173"/>
      <c r="H737" s="76"/>
      <c r="I737" s="88"/>
    </row>
    <row r="738" spans="2:9" ht="15" customHeight="1">
      <c r="B738" s="437" t="s">
        <v>57</v>
      </c>
      <c r="C738" s="439"/>
      <c r="D738" s="295">
        <v>21477399</v>
      </c>
      <c r="E738" s="295">
        <v>25234755</v>
      </c>
      <c r="F738" s="173"/>
      <c r="H738" s="88"/>
    </row>
    <row r="739" spans="2:9" ht="15" customHeight="1">
      <c r="B739" s="437" t="s">
        <v>45</v>
      </c>
      <c r="C739" s="439"/>
      <c r="D739" s="295">
        <v>963637</v>
      </c>
      <c r="E739" s="295">
        <v>727272</v>
      </c>
      <c r="F739" s="173"/>
      <c r="G739" s="66"/>
    </row>
    <row r="740" spans="2:9" ht="15" customHeight="1">
      <c r="B740" s="437" t="s">
        <v>58</v>
      </c>
      <c r="C740" s="439"/>
      <c r="D740" s="295">
        <v>422322089</v>
      </c>
      <c r="E740" s="295">
        <v>258650478</v>
      </c>
      <c r="F740" s="173"/>
      <c r="G740" s="66"/>
    </row>
    <row r="741" spans="2:9" ht="15" customHeight="1">
      <c r="B741" s="437" t="s">
        <v>56</v>
      </c>
      <c r="C741" s="439"/>
      <c r="D741" s="295">
        <v>59627778</v>
      </c>
      <c r="E741" s="295">
        <v>51695329</v>
      </c>
      <c r="F741" s="173"/>
      <c r="G741" s="66"/>
    </row>
    <row r="742" spans="2:9" ht="15" customHeight="1">
      <c r="B742" s="437" t="s">
        <v>59</v>
      </c>
      <c r="C742" s="439"/>
      <c r="D742" s="295">
        <v>20285750</v>
      </c>
      <c r="E742" s="295">
        <v>25652055</v>
      </c>
      <c r="F742" s="173"/>
      <c r="G742" s="66"/>
    </row>
    <row r="743" spans="2:9" ht="15" customHeight="1">
      <c r="B743" s="437" t="s">
        <v>47</v>
      </c>
      <c r="C743" s="439"/>
      <c r="D743" s="295">
        <v>48828122</v>
      </c>
      <c r="E743" s="295">
        <v>27599792</v>
      </c>
      <c r="F743" s="173"/>
      <c r="G743" s="66"/>
    </row>
    <row r="744" spans="2:9" ht="15" customHeight="1">
      <c r="B744" s="437" t="s">
        <v>393</v>
      </c>
      <c r="C744" s="439"/>
      <c r="D744" s="295">
        <v>832880329</v>
      </c>
      <c r="E744" s="295">
        <v>591006271</v>
      </c>
      <c r="F744" s="173"/>
      <c r="G744" s="66"/>
    </row>
    <row r="745" spans="2:9" ht="15" customHeight="1">
      <c r="B745" s="437" t="s">
        <v>715</v>
      </c>
      <c r="C745" s="439"/>
      <c r="D745" s="295">
        <v>50101634</v>
      </c>
      <c r="E745" s="295">
        <v>59720513</v>
      </c>
      <c r="F745" s="173"/>
      <c r="G745" s="66"/>
    </row>
    <row r="746" spans="2:9" ht="15" customHeight="1">
      <c r="B746" s="437" t="s">
        <v>886</v>
      </c>
      <c r="C746" s="439"/>
      <c r="D746" s="295">
        <v>3000000</v>
      </c>
      <c r="E746" s="295">
        <v>10000000</v>
      </c>
      <c r="F746" s="173"/>
      <c r="G746" s="66"/>
    </row>
    <row r="747" spans="2:9" ht="15" customHeight="1">
      <c r="B747" s="437" t="s">
        <v>43</v>
      </c>
      <c r="C747" s="439"/>
      <c r="D747" s="295">
        <v>105220915</v>
      </c>
      <c r="E747" s="295">
        <v>6705912</v>
      </c>
      <c r="F747" s="173"/>
      <c r="G747" s="66"/>
    </row>
    <row r="748" spans="2:9" ht="15" customHeight="1">
      <c r="B748" s="437" t="s">
        <v>183</v>
      </c>
      <c r="C748" s="439"/>
      <c r="D748" s="295">
        <v>310915167</v>
      </c>
      <c r="E748" s="295">
        <v>203320375</v>
      </c>
      <c r="F748" s="173"/>
      <c r="G748" s="66"/>
    </row>
    <row r="749" spans="2:9" ht="15" customHeight="1">
      <c r="B749" s="437" t="s">
        <v>241</v>
      </c>
      <c r="C749" s="439"/>
      <c r="D749" s="295">
        <v>44810540</v>
      </c>
      <c r="E749" s="295">
        <v>35687739</v>
      </c>
      <c r="F749" s="173"/>
      <c r="G749" s="66"/>
    </row>
    <row r="750" spans="2:9" ht="15" customHeight="1">
      <c r="B750" s="437" t="s">
        <v>181</v>
      </c>
      <c r="C750" s="439"/>
      <c r="D750" s="295">
        <v>75047533</v>
      </c>
      <c r="E750" s="295">
        <v>70596422</v>
      </c>
      <c r="F750" s="173"/>
      <c r="G750" s="66"/>
    </row>
    <row r="751" spans="2:9" ht="15" customHeight="1">
      <c r="B751" s="437" t="s">
        <v>242</v>
      </c>
      <c r="C751" s="439"/>
      <c r="D751" s="295">
        <v>65096472</v>
      </c>
      <c r="E751" s="295">
        <v>19690967</v>
      </c>
      <c r="F751" s="173"/>
      <c r="G751" s="66"/>
    </row>
    <row r="752" spans="2:9" ht="15" customHeight="1">
      <c r="B752" s="437" t="s">
        <v>716</v>
      </c>
      <c r="C752" s="439"/>
      <c r="D752" s="295">
        <v>14305847</v>
      </c>
      <c r="E752" s="295">
        <v>158143373</v>
      </c>
      <c r="F752" s="173"/>
      <c r="G752" s="66"/>
    </row>
    <row r="753" spans="2:9" ht="15" customHeight="1">
      <c r="B753" s="437" t="s">
        <v>243</v>
      </c>
      <c r="C753" s="439"/>
      <c r="D753" s="295">
        <v>234765742</v>
      </c>
      <c r="E753" s="295">
        <v>158248892</v>
      </c>
      <c r="F753" s="173"/>
      <c r="G753" s="66"/>
    </row>
    <row r="754" spans="2:9" ht="15" customHeight="1">
      <c r="B754" s="437" t="s">
        <v>666</v>
      </c>
      <c r="C754" s="439"/>
      <c r="D754" s="348">
        <v>39738636</v>
      </c>
      <c r="E754" s="348">
        <v>0</v>
      </c>
      <c r="F754" s="173"/>
      <c r="G754" s="66"/>
    </row>
    <row r="755" spans="2:9" ht="15" customHeight="1">
      <c r="B755" s="437" t="s">
        <v>61</v>
      </c>
      <c r="C755" s="439"/>
      <c r="D755" s="208">
        <v>46165637</v>
      </c>
      <c r="E755" s="295">
        <v>67917855</v>
      </c>
      <c r="F755" s="173"/>
      <c r="G755" s="66"/>
    </row>
    <row r="756" spans="2:9" ht="15" customHeight="1">
      <c r="B756" s="442" t="s">
        <v>38</v>
      </c>
      <c r="C756" s="443"/>
      <c r="D756" s="209">
        <f>SUM(D721:D755)</f>
        <v>11144807952</v>
      </c>
      <c r="E756" s="209">
        <f>SUM(E721:E755)</f>
        <v>9355122952</v>
      </c>
      <c r="F756" s="88"/>
      <c r="G756" s="88"/>
    </row>
    <row r="758" spans="2:9">
      <c r="C758" s="294" t="s">
        <v>777</v>
      </c>
      <c r="D758" s="88"/>
      <c r="E758" s="88"/>
      <c r="F758" s="66"/>
      <c r="G758" s="66"/>
    </row>
    <row r="759" spans="2:9">
      <c r="D759" s="88"/>
      <c r="E759" s="88"/>
      <c r="F759" s="66"/>
      <c r="G759" s="66"/>
    </row>
    <row r="760" spans="2:9" ht="18" customHeight="1">
      <c r="B760" s="553" t="s">
        <v>53</v>
      </c>
      <c r="C760" s="554"/>
      <c r="D760" s="429" t="s">
        <v>180</v>
      </c>
      <c r="E760" s="429"/>
      <c r="F760" s="66"/>
      <c r="G760" s="66"/>
    </row>
    <row r="761" spans="2:9" ht="18" customHeight="1">
      <c r="B761" s="555"/>
      <c r="C761" s="556"/>
      <c r="D761" s="325">
        <v>44926</v>
      </c>
      <c r="E761" s="325">
        <v>44561</v>
      </c>
      <c r="F761" s="66"/>
      <c r="G761" s="66"/>
    </row>
    <row r="762" spans="2:9" ht="15" customHeight="1">
      <c r="B762" s="503" t="s">
        <v>795</v>
      </c>
      <c r="C762" s="504"/>
      <c r="D762" s="289">
        <f>53734875</f>
        <v>53734875</v>
      </c>
      <c r="E762" s="348">
        <v>0</v>
      </c>
      <c r="F762" s="370"/>
      <c r="G762" s="9"/>
      <c r="H762" s="366"/>
      <c r="I762" s="366"/>
    </row>
    <row r="763" spans="2:9" ht="15" customHeight="1">
      <c r="B763" s="503" t="s">
        <v>784</v>
      </c>
      <c r="C763" s="504"/>
      <c r="D763" s="360">
        <f>241500000</f>
        <v>241500000</v>
      </c>
      <c r="E763" s="348">
        <v>8500000</v>
      </c>
      <c r="F763" s="370"/>
      <c r="G763" s="9"/>
      <c r="H763" s="366"/>
      <c r="I763" s="366"/>
    </row>
    <row r="764" spans="2:9" ht="15" customHeight="1">
      <c r="B764" s="503" t="s">
        <v>796</v>
      </c>
      <c r="C764" s="504"/>
      <c r="D764" s="348">
        <f>750727675</f>
        <v>750727675</v>
      </c>
      <c r="E764" s="348">
        <f>61833333</f>
        <v>61833333</v>
      </c>
      <c r="F764" s="370"/>
      <c r="G764" s="9"/>
      <c r="H764" s="366"/>
      <c r="I764" s="366"/>
    </row>
    <row r="765" spans="2:9" ht="15" customHeight="1">
      <c r="B765" s="503" t="s">
        <v>797</v>
      </c>
      <c r="C765" s="504"/>
      <c r="D765" s="348">
        <f>62560640</f>
        <v>62560640</v>
      </c>
      <c r="E765" s="348">
        <f>5152778</f>
        <v>5152778</v>
      </c>
      <c r="F765" s="370"/>
      <c r="G765" s="9"/>
      <c r="H765" s="366"/>
      <c r="I765" s="366"/>
    </row>
    <row r="766" spans="2:9" ht="15" customHeight="1">
      <c r="B766" s="503" t="s">
        <v>798</v>
      </c>
      <c r="C766" s="504"/>
      <c r="D766" s="348">
        <f>123870066</f>
        <v>123870066</v>
      </c>
      <c r="E766" s="348">
        <f>10202500</f>
        <v>10202500</v>
      </c>
      <c r="F766" s="370"/>
      <c r="G766" s="9"/>
      <c r="H766" s="366"/>
      <c r="I766" s="366"/>
    </row>
    <row r="767" spans="2:9" ht="15" customHeight="1">
      <c r="B767" s="503" t="s">
        <v>799</v>
      </c>
      <c r="C767" s="504"/>
      <c r="D767" s="289">
        <f>13636364</f>
        <v>13636364</v>
      </c>
      <c r="E767" s="348">
        <v>0</v>
      </c>
      <c r="F767" s="370"/>
      <c r="G767" s="9"/>
      <c r="H767" s="366"/>
      <c r="I767" s="366"/>
    </row>
    <row r="768" spans="2:9" ht="15" customHeight="1">
      <c r="B768" s="503" t="s">
        <v>800</v>
      </c>
      <c r="C768" s="504"/>
      <c r="D768" s="289">
        <f>11909091</f>
        <v>11909091</v>
      </c>
      <c r="E768" s="348">
        <v>0</v>
      </c>
      <c r="F768" s="370"/>
      <c r="G768" s="9"/>
      <c r="H768" s="366"/>
      <c r="I768" s="366"/>
    </row>
    <row r="769" spans="2:10" ht="15" customHeight="1">
      <c r="B769" s="503" t="s">
        <v>801</v>
      </c>
      <c r="C769" s="504"/>
      <c r="D769" s="289">
        <f>21015907</f>
        <v>21015907</v>
      </c>
      <c r="E769" s="348">
        <f>4078998</f>
        <v>4078998</v>
      </c>
      <c r="F769" s="370"/>
      <c r="G769" s="9"/>
      <c r="H769" s="366"/>
      <c r="I769" s="366"/>
    </row>
    <row r="770" spans="2:10" ht="15" customHeight="1">
      <c r="B770" s="503" t="s">
        <v>802</v>
      </c>
      <c r="C770" s="504"/>
      <c r="D770" s="289">
        <f>31449396</f>
        <v>31449396</v>
      </c>
      <c r="E770" s="348">
        <v>0</v>
      </c>
      <c r="F770" s="370"/>
      <c r="G770" s="9"/>
      <c r="H770" s="366"/>
      <c r="I770" s="366"/>
    </row>
    <row r="771" spans="2:10" ht="15" customHeight="1">
      <c r="B771" s="503" t="s">
        <v>803</v>
      </c>
      <c r="C771" s="504"/>
      <c r="D771" s="289">
        <f>15011749</f>
        <v>15011749</v>
      </c>
      <c r="E771" s="348">
        <v>0</v>
      </c>
      <c r="F771" s="370"/>
      <c r="G771" s="9"/>
      <c r="H771" s="366"/>
      <c r="I771" s="366"/>
    </row>
    <row r="772" spans="2:10" ht="15" customHeight="1">
      <c r="B772" s="503" t="s">
        <v>804</v>
      </c>
      <c r="C772" s="504"/>
      <c r="D772" s="289">
        <f>2000000</f>
        <v>2000000</v>
      </c>
      <c r="E772" s="348">
        <v>0</v>
      </c>
      <c r="F772" s="370"/>
      <c r="G772" s="365"/>
      <c r="H772" s="366"/>
      <c r="I772" s="366"/>
    </row>
    <row r="773" spans="2:10" ht="15" customHeight="1">
      <c r="B773" s="503" t="s">
        <v>805</v>
      </c>
      <c r="C773" s="504"/>
      <c r="D773" s="289">
        <f>110162832</f>
        <v>110162832</v>
      </c>
      <c r="E773" s="348">
        <f>10294763</f>
        <v>10294763</v>
      </c>
      <c r="F773" s="370"/>
      <c r="G773" s="9"/>
      <c r="H773" s="366"/>
      <c r="I773" s="366"/>
    </row>
    <row r="774" spans="2:10" ht="15" customHeight="1">
      <c r="B774" s="503" t="s">
        <v>806</v>
      </c>
      <c r="C774" s="504"/>
      <c r="D774" s="289">
        <f>189700346</f>
        <v>189700346</v>
      </c>
      <c r="E774" s="348">
        <f>48490908</f>
        <v>48490908</v>
      </c>
      <c r="F774" s="370"/>
      <c r="G774" s="365"/>
      <c r="H774" s="366"/>
      <c r="I774" s="366"/>
    </row>
    <row r="775" spans="2:10" ht="15" hidden="1" customHeight="1">
      <c r="B775" s="503" t="s">
        <v>840</v>
      </c>
      <c r="C775" s="504"/>
      <c r="D775" s="289">
        <v>0</v>
      </c>
      <c r="E775" s="348">
        <v>0</v>
      </c>
      <c r="F775" s="370"/>
      <c r="G775" s="9"/>
      <c r="H775" s="366"/>
      <c r="I775" s="366"/>
    </row>
    <row r="776" spans="2:10" ht="15" customHeight="1">
      <c r="B776" s="503" t="s">
        <v>807</v>
      </c>
      <c r="C776" s="504"/>
      <c r="D776" s="289">
        <f>4861200</f>
        <v>4861200</v>
      </c>
      <c r="E776" s="348">
        <v>0</v>
      </c>
      <c r="F776" s="370"/>
      <c r="G776" s="9"/>
      <c r="H776" s="366"/>
      <c r="I776" s="366"/>
    </row>
    <row r="777" spans="2:10" ht="15" customHeight="1">
      <c r="B777" s="503" t="s">
        <v>841</v>
      </c>
      <c r="C777" s="504"/>
      <c r="D777" s="289">
        <f>14345145</f>
        <v>14345145</v>
      </c>
      <c r="E777" s="348">
        <v>0</v>
      </c>
      <c r="F777" s="370"/>
      <c r="G777" s="9"/>
      <c r="H777" s="366"/>
      <c r="I777" s="366"/>
    </row>
    <row r="778" spans="2:10" ht="15" customHeight="1">
      <c r="B778" s="503" t="s">
        <v>916</v>
      </c>
      <c r="C778" s="504"/>
      <c r="D778" s="289">
        <f>7000000</f>
        <v>7000000</v>
      </c>
      <c r="E778" s="348">
        <v>0</v>
      </c>
      <c r="F778" s="370"/>
      <c r="G778" s="9"/>
      <c r="H778" s="366"/>
      <c r="I778" s="366"/>
      <c r="J778" s="377"/>
    </row>
    <row r="779" spans="2:10" ht="15" customHeight="1">
      <c r="B779" s="503" t="s">
        <v>764</v>
      </c>
      <c r="C779" s="504"/>
      <c r="D779" s="289">
        <f>6207259</f>
        <v>6207259</v>
      </c>
      <c r="E779" s="348">
        <v>0</v>
      </c>
      <c r="F779" s="370"/>
      <c r="G779" s="9"/>
      <c r="H779" s="366"/>
      <c r="I779" s="366"/>
    </row>
    <row r="780" spans="2:10" ht="15" customHeight="1">
      <c r="B780" s="503" t="s">
        <v>842</v>
      </c>
      <c r="C780" s="504"/>
      <c r="D780" s="289">
        <f>533728</f>
        <v>533728</v>
      </c>
      <c r="E780" s="348">
        <v>0</v>
      </c>
      <c r="F780" s="370"/>
      <c r="G780" s="9"/>
      <c r="H780" s="366"/>
      <c r="I780" s="366"/>
    </row>
    <row r="781" spans="2:10" ht="15" customHeight="1">
      <c r="B781" s="503" t="s">
        <v>843</v>
      </c>
      <c r="C781" s="504"/>
      <c r="D781" s="289">
        <f>1355412</f>
        <v>1355412</v>
      </c>
      <c r="E781" s="348">
        <v>0</v>
      </c>
      <c r="F781" s="370"/>
      <c r="G781" s="9"/>
      <c r="H781" s="366"/>
      <c r="I781" s="366"/>
    </row>
    <row r="782" spans="2:10" ht="15" customHeight="1">
      <c r="B782" s="503" t="s">
        <v>808</v>
      </c>
      <c r="C782" s="504"/>
      <c r="D782" s="289">
        <f>594818</f>
        <v>594818</v>
      </c>
      <c r="E782" s="348">
        <v>0</v>
      </c>
      <c r="F782" s="370"/>
      <c r="G782" s="9"/>
      <c r="H782" s="366"/>
      <c r="I782" s="366"/>
    </row>
    <row r="783" spans="2:10" ht="15" customHeight="1">
      <c r="B783" s="503" t="s">
        <v>809</v>
      </c>
      <c r="C783" s="504"/>
      <c r="D783" s="289">
        <f>93857</f>
        <v>93857</v>
      </c>
      <c r="E783" s="348">
        <v>0</v>
      </c>
      <c r="F783" s="370"/>
      <c r="G783" s="9"/>
      <c r="H783" s="366"/>
      <c r="I783" s="366"/>
    </row>
    <row r="784" spans="2:10" ht="15" customHeight="1">
      <c r="B784" s="503" t="s">
        <v>810</v>
      </c>
      <c r="C784" s="504"/>
      <c r="D784" s="285">
        <v>6407658</v>
      </c>
      <c r="E784" s="348">
        <f>1505507*0.9002+1646776</f>
        <v>3002033.4013999999</v>
      </c>
      <c r="F784" s="370"/>
      <c r="G784" s="9"/>
      <c r="H784" s="366"/>
      <c r="I784" s="366"/>
    </row>
    <row r="785" spans="2:10" ht="15" customHeight="1">
      <c r="B785" s="503" t="s">
        <v>844</v>
      </c>
      <c r="C785" s="504"/>
      <c r="D785" s="289">
        <f>2812576</f>
        <v>2812576</v>
      </c>
      <c r="E785" s="348">
        <v>0</v>
      </c>
      <c r="F785" s="370"/>
      <c r="G785" s="9"/>
      <c r="H785" s="366"/>
      <c r="I785" s="366"/>
      <c r="J785" s="203"/>
    </row>
    <row r="786" spans="2:10" ht="15" customHeight="1">
      <c r="B786" s="503" t="s">
        <v>845</v>
      </c>
      <c r="C786" s="504"/>
      <c r="D786" s="289">
        <f>72000</f>
        <v>72000</v>
      </c>
      <c r="E786" s="348">
        <v>0</v>
      </c>
      <c r="F786" s="370"/>
      <c r="G786" s="228"/>
      <c r="H786" s="366"/>
      <c r="I786" s="366"/>
      <c r="J786" s="203"/>
    </row>
    <row r="787" spans="2:10" ht="15" customHeight="1">
      <c r="B787" s="503" t="s">
        <v>49</v>
      </c>
      <c r="C787" s="504"/>
      <c r="D787" s="289">
        <f>33984734</f>
        <v>33984734</v>
      </c>
      <c r="E787" s="348">
        <v>0</v>
      </c>
      <c r="F787" s="370"/>
      <c r="G787" s="9"/>
      <c r="H787" s="366"/>
      <c r="I787" s="366"/>
      <c r="J787" s="367"/>
    </row>
    <row r="788" spans="2:10" ht="15" customHeight="1">
      <c r="B788" s="503" t="s">
        <v>811</v>
      </c>
      <c r="C788" s="504"/>
      <c r="D788" s="289">
        <f>17114503</f>
        <v>17114503</v>
      </c>
      <c r="E788" s="348">
        <v>0</v>
      </c>
      <c r="F788" s="370"/>
      <c r="G788" s="9"/>
      <c r="H788" s="366"/>
      <c r="I788" s="366"/>
      <c r="J788" s="76"/>
    </row>
    <row r="789" spans="2:10" ht="15" hidden="1" customHeight="1">
      <c r="B789" s="436" t="s">
        <v>913</v>
      </c>
      <c r="C789" s="436"/>
      <c r="D789" s="360">
        <v>0</v>
      </c>
      <c r="E789" s="348">
        <v>0</v>
      </c>
      <c r="F789" s="370"/>
      <c r="G789" s="9"/>
      <c r="H789" s="366"/>
      <c r="I789" s="366"/>
    </row>
    <row r="790" spans="2:10" ht="15" hidden="1" customHeight="1">
      <c r="B790" s="436" t="s">
        <v>785</v>
      </c>
      <c r="C790" s="436"/>
      <c r="D790" s="360">
        <v>0</v>
      </c>
      <c r="E790" s="348">
        <v>0</v>
      </c>
      <c r="F790" s="370"/>
      <c r="G790" s="9"/>
      <c r="H790" s="366"/>
      <c r="I790" s="366"/>
      <c r="J790" s="368"/>
    </row>
    <row r="791" spans="2:10" ht="15" hidden="1" customHeight="1">
      <c r="B791" s="436" t="s">
        <v>911</v>
      </c>
      <c r="C791" s="436"/>
      <c r="D791" s="360">
        <v>0</v>
      </c>
      <c r="E791" s="348">
        <v>0</v>
      </c>
      <c r="F791" s="370"/>
      <c r="G791" s="9"/>
      <c r="H791" s="366"/>
      <c r="I791" s="366"/>
      <c r="J791" s="368"/>
    </row>
    <row r="792" spans="2:10" ht="15" customHeight="1">
      <c r="B792" s="436" t="s">
        <v>912</v>
      </c>
      <c r="C792" s="436"/>
      <c r="D792" s="205">
        <f>1531442</f>
        <v>1531442</v>
      </c>
      <c r="E792" s="348">
        <v>0</v>
      </c>
      <c r="F792" s="370"/>
      <c r="G792" s="9"/>
      <c r="H792" s="366"/>
      <c r="I792" s="366"/>
      <c r="J792" s="368"/>
    </row>
    <row r="793" spans="2:10" ht="15.6" customHeight="1">
      <c r="B793" s="442" t="s">
        <v>38</v>
      </c>
      <c r="C793" s="443"/>
      <c r="D793" s="285">
        <f>SUM(D762:D792)</f>
        <v>1724193273</v>
      </c>
      <c r="E793" s="285">
        <f>SUM(E762:E792)</f>
        <v>151555313.4014</v>
      </c>
      <c r="F793" s="66"/>
      <c r="G793" s="557"/>
      <c r="H793" s="557"/>
      <c r="I793" s="76"/>
      <c r="J793" s="76"/>
    </row>
    <row r="794" spans="2:10">
      <c r="D794" s="88"/>
      <c r="E794" s="88"/>
      <c r="F794" s="66"/>
      <c r="G794" s="557"/>
      <c r="H794" s="557"/>
      <c r="I794" s="369"/>
      <c r="J794" s="76"/>
    </row>
    <row r="795" spans="2:10">
      <c r="D795" s="88"/>
      <c r="E795" s="88"/>
      <c r="F795" s="66"/>
      <c r="G795" s="66"/>
    </row>
    <row r="796" spans="2:10">
      <c r="B796" s="71" t="s">
        <v>620</v>
      </c>
      <c r="C796" s="71" t="s">
        <v>17</v>
      </c>
      <c r="D796" s="71"/>
      <c r="E796" s="71"/>
    </row>
    <row r="798" spans="2:10">
      <c r="C798" s="294" t="s">
        <v>753</v>
      </c>
    </row>
    <row r="800" spans="2:10">
      <c r="C800" s="71" t="s">
        <v>17</v>
      </c>
    </row>
    <row r="801" spans="2:11" ht="18" customHeight="1">
      <c r="B801" s="483" t="s">
        <v>53</v>
      </c>
      <c r="C801" s="484"/>
      <c r="D801" s="429" t="s">
        <v>180</v>
      </c>
      <c r="E801" s="429"/>
      <c r="I801" s="210"/>
      <c r="J801" s="88"/>
      <c r="K801" s="88"/>
    </row>
    <row r="802" spans="2:11" ht="18" customHeight="1">
      <c r="B802" s="485"/>
      <c r="C802" s="486"/>
      <c r="D802" s="325">
        <v>44926</v>
      </c>
      <c r="E802" s="325">
        <v>44561</v>
      </c>
      <c r="I802" s="210"/>
      <c r="J802" s="88"/>
      <c r="K802" s="88"/>
    </row>
    <row r="803" spans="2:11" ht="15" customHeight="1">
      <c r="B803" s="512" t="s">
        <v>54</v>
      </c>
      <c r="C803" s="513"/>
      <c r="D803" s="349">
        <f>SUM(D804)</f>
        <v>17125287</v>
      </c>
      <c r="E803" s="349">
        <f>SUM(E804)</f>
        <v>409054</v>
      </c>
    </row>
    <row r="804" spans="2:11" ht="15" customHeight="1">
      <c r="B804" s="437" t="s">
        <v>31</v>
      </c>
      <c r="C804" s="439"/>
      <c r="D804" s="208">
        <v>17125287</v>
      </c>
      <c r="E804" s="208">
        <v>409054</v>
      </c>
      <c r="F804" s="173"/>
    </row>
    <row r="805" spans="2:11" ht="15" customHeight="1">
      <c r="B805" s="512" t="s">
        <v>55</v>
      </c>
      <c r="C805" s="513"/>
      <c r="D805" s="349">
        <f>SUM(D806)</f>
        <v>58993214</v>
      </c>
      <c r="E805" s="349">
        <f>SUM(E806)</f>
        <v>26145937</v>
      </c>
      <c r="I805" s="88"/>
      <c r="J805" s="88"/>
    </row>
    <row r="806" spans="2:11" ht="15" customHeight="1">
      <c r="B806" s="437" t="s">
        <v>49</v>
      </c>
      <c r="C806" s="439"/>
      <c r="D806" s="208">
        <v>58993214</v>
      </c>
      <c r="E806" s="208">
        <v>26145937</v>
      </c>
      <c r="F806" s="173"/>
      <c r="I806" s="88"/>
      <c r="J806" s="88"/>
    </row>
    <row r="807" spans="2:11" ht="15" customHeight="1">
      <c r="F807" s="173"/>
      <c r="I807" s="88"/>
      <c r="J807" s="88"/>
    </row>
    <row r="808" spans="2:11" ht="15" customHeight="1">
      <c r="C808" s="294" t="s">
        <v>777</v>
      </c>
      <c r="F808" s="173"/>
      <c r="I808" s="88"/>
      <c r="J808" s="88"/>
    </row>
    <row r="809" spans="2:11" ht="15" customHeight="1">
      <c r="F809" s="173"/>
      <c r="I809" s="88"/>
      <c r="J809" s="88"/>
    </row>
    <row r="810" spans="2:11" ht="15" customHeight="1">
      <c r="B810" s="538" t="s">
        <v>53</v>
      </c>
      <c r="C810" s="539"/>
      <c r="D810" s="429" t="s">
        <v>180</v>
      </c>
      <c r="E810" s="429"/>
      <c r="F810" s="173"/>
      <c r="I810" s="88"/>
      <c r="J810" s="88"/>
    </row>
    <row r="811" spans="2:11" ht="15" customHeight="1">
      <c r="B811" s="540"/>
      <c r="C811" s="541"/>
      <c r="D811" s="325">
        <v>44926</v>
      </c>
      <c r="E811" s="325">
        <v>44561</v>
      </c>
      <c r="F811" s="173"/>
      <c r="I811" s="88"/>
      <c r="J811" s="88"/>
    </row>
    <row r="812" spans="2:11" ht="15" customHeight="1">
      <c r="B812" s="436" t="s">
        <v>846</v>
      </c>
      <c r="C812" s="436" t="s">
        <v>846</v>
      </c>
      <c r="D812" s="286">
        <f>53309</f>
        <v>53309</v>
      </c>
      <c r="E812" s="208">
        <v>0</v>
      </c>
      <c r="F812" s="370"/>
      <c r="I812" s="88"/>
      <c r="J812" s="88"/>
    </row>
    <row r="813" spans="2:11" ht="15" customHeight="1">
      <c r="B813" s="436" t="s">
        <v>838</v>
      </c>
      <c r="C813" s="436" t="s">
        <v>838</v>
      </c>
      <c r="D813" s="286">
        <f>1002243</f>
        <v>1002243</v>
      </c>
      <c r="E813" s="208">
        <v>0</v>
      </c>
      <c r="F813" s="370"/>
      <c r="I813" s="88"/>
      <c r="J813" s="88"/>
    </row>
    <row r="814" spans="2:11" ht="15" customHeight="1">
      <c r="B814" s="436" t="s">
        <v>910</v>
      </c>
      <c r="C814" s="436"/>
      <c r="D814" s="286">
        <f>11493220</f>
        <v>11493220</v>
      </c>
      <c r="E814" s="208">
        <v>0</v>
      </c>
      <c r="F814" s="370"/>
      <c r="I814" s="88"/>
      <c r="J814" s="88"/>
    </row>
    <row r="815" spans="2:11" ht="15" customHeight="1">
      <c r="B815" s="442" t="s">
        <v>38</v>
      </c>
      <c r="C815" s="443"/>
      <c r="D815" s="304">
        <f>SUM(D812:D814)</f>
        <v>12548772</v>
      </c>
      <c r="E815" s="349">
        <v>0</v>
      </c>
      <c r="F815" s="173"/>
      <c r="I815" s="88"/>
      <c r="J815" s="88"/>
    </row>
    <row r="816" spans="2:11" ht="15" customHeight="1">
      <c r="F816" s="173"/>
      <c r="I816" s="88"/>
      <c r="J816" s="88"/>
    </row>
    <row r="817" spans="2:11">
      <c r="I817" s="88"/>
      <c r="J817" s="88"/>
    </row>
    <row r="818" spans="2:11">
      <c r="B818" s="71" t="s">
        <v>631</v>
      </c>
      <c r="C818" s="71" t="s">
        <v>18</v>
      </c>
      <c r="H818" s="88"/>
      <c r="I818" s="88"/>
      <c r="J818" s="88"/>
    </row>
    <row r="819" spans="2:11">
      <c r="B819" s="71" t="s">
        <v>621</v>
      </c>
      <c r="C819" s="71" t="s">
        <v>560</v>
      </c>
      <c r="H819" s="88"/>
      <c r="I819" s="88"/>
      <c r="J819" s="88"/>
    </row>
    <row r="820" spans="2:11">
      <c r="B820" s="71"/>
      <c r="C820" s="71"/>
      <c r="H820" s="88"/>
      <c r="I820" s="88"/>
      <c r="J820" s="88"/>
    </row>
    <row r="821" spans="2:11">
      <c r="B821" s="71"/>
      <c r="C821" s="294" t="s">
        <v>753</v>
      </c>
      <c r="H821" s="88"/>
      <c r="I821" s="88"/>
      <c r="J821" s="88"/>
    </row>
    <row r="822" spans="2:11">
      <c r="H822" s="88"/>
      <c r="I822" s="88"/>
      <c r="J822" s="88"/>
    </row>
    <row r="823" spans="2:11" ht="18" customHeight="1">
      <c r="B823" s="483" t="s">
        <v>53</v>
      </c>
      <c r="C823" s="484"/>
      <c r="D823" s="429" t="s">
        <v>180</v>
      </c>
      <c r="E823" s="429"/>
      <c r="H823" s="174"/>
      <c r="I823" s="210"/>
      <c r="J823" s="88"/>
      <c r="K823" s="88"/>
    </row>
    <row r="824" spans="2:11" ht="18" customHeight="1">
      <c r="B824" s="485"/>
      <c r="C824" s="486"/>
      <c r="D824" s="325">
        <v>44926</v>
      </c>
      <c r="E824" s="325">
        <v>44561</v>
      </c>
      <c r="H824" s="174"/>
      <c r="I824" s="210"/>
      <c r="J824" s="88"/>
      <c r="K824" s="88"/>
    </row>
    <row r="825" spans="2:11" ht="15" customHeight="1">
      <c r="B825" s="437" t="s">
        <v>35</v>
      </c>
      <c r="C825" s="439"/>
      <c r="D825" s="208">
        <v>4594313157</v>
      </c>
      <c r="E825" s="208">
        <v>1924893303</v>
      </c>
      <c r="F825" s="173"/>
      <c r="H825" s="88"/>
      <c r="I825" s="88"/>
      <c r="J825" s="88"/>
    </row>
    <row r="826" spans="2:11" ht="15" customHeight="1">
      <c r="B826" s="437" t="s">
        <v>33</v>
      </c>
      <c r="C826" s="439"/>
      <c r="D826" s="208">
        <v>3265450653</v>
      </c>
      <c r="E826" s="208">
        <v>1817889311</v>
      </c>
      <c r="F826" s="173"/>
      <c r="H826" s="88"/>
      <c r="I826" s="88"/>
      <c r="J826" s="88"/>
    </row>
    <row r="827" spans="2:11" ht="15" customHeight="1">
      <c r="B827" s="442" t="s">
        <v>38</v>
      </c>
      <c r="C827" s="443"/>
      <c r="D827" s="56">
        <f>SUM(D825:D826)</f>
        <v>7859763810</v>
      </c>
      <c r="E827" s="56">
        <f>SUM(E825:E826)</f>
        <v>3742782614</v>
      </c>
      <c r="H827" s="88"/>
      <c r="I827" s="88"/>
      <c r="J827" s="88"/>
    </row>
    <row r="828" spans="2:11">
      <c r="B828" s="113"/>
      <c r="C828" s="113"/>
      <c r="D828" s="186"/>
      <c r="E828" s="186"/>
      <c r="H828" s="88"/>
      <c r="I828" s="88"/>
      <c r="J828" s="88"/>
    </row>
    <row r="829" spans="2:11">
      <c r="C829" s="294" t="s">
        <v>777</v>
      </c>
      <c r="H829" s="88"/>
      <c r="I829" s="88"/>
      <c r="J829" s="88"/>
    </row>
    <row r="830" spans="2:11">
      <c r="H830" s="88"/>
      <c r="I830" s="88"/>
      <c r="J830" s="88"/>
    </row>
    <row r="831" spans="2:11">
      <c r="B831" s="538" t="s">
        <v>53</v>
      </c>
      <c r="C831" s="539"/>
      <c r="D831" s="429" t="s">
        <v>180</v>
      </c>
      <c r="E831" s="429"/>
      <c r="H831" s="88"/>
      <c r="I831" s="88"/>
      <c r="J831" s="88"/>
    </row>
    <row r="832" spans="2:11">
      <c r="B832" s="540"/>
      <c r="C832" s="541"/>
      <c r="D832" s="325">
        <v>44926</v>
      </c>
      <c r="E832" s="325">
        <v>44561</v>
      </c>
      <c r="H832" s="88"/>
      <c r="I832" s="88"/>
      <c r="J832" s="88"/>
    </row>
    <row r="833" spans="2:11">
      <c r="B833" s="437" t="s">
        <v>787</v>
      </c>
      <c r="C833" s="439"/>
      <c r="D833" s="295">
        <f>348740068</f>
        <v>348740068</v>
      </c>
      <c r="E833" s="295">
        <f>40273973*0.9002</f>
        <v>36254630.494599998</v>
      </c>
      <c r="F833" s="370"/>
      <c r="H833" s="88"/>
      <c r="I833" s="88"/>
      <c r="J833" s="88"/>
    </row>
    <row r="834" spans="2:11">
      <c r="B834" s="437" t="s">
        <v>788</v>
      </c>
      <c r="C834" s="439"/>
      <c r="D834" s="295">
        <v>0</v>
      </c>
      <c r="E834" s="295">
        <f>3768*0.9002</f>
        <v>3391.9535999999998</v>
      </c>
      <c r="H834" s="88"/>
      <c r="I834" s="88"/>
      <c r="J834" s="88"/>
    </row>
    <row r="835" spans="2:11">
      <c r="B835" s="437" t="s">
        <v>915</v>
      </c>
      <c r="C835" s="439"/>
      <c r="D835" s="295">
        <f>31049205</f>
        <v>31049205</v>
      </c>
      <c r="E835" s="295">
        <v>0</v>
      </c>
      <c r="F835" s="370"/>
      <c r="H835" s="88"/>
      <c r="I835" s="88"/>
      <c r="J835" s="88"/>
    </row>
    <row r="836" spans="2:11">
      <c r="B836" s="442" t="s">
        <v>38</v>
      </c>
      <c r="C836" s="443"/>
      <c r="D836" s="349">
        <f>SUM(D833:D835)</f>
        <v>379789273</v>
      </c>
      <c r="E836" s="349">
        <f>SUM(E833:E835)</f>
        <v>36258022.448199995</v>
      </c>
      <c r="F836" s="370"/>
      <c r="H836" s="88"/>
      <c r="I836" s="88"/>
      <c r="J836" s="88"/>
    </row>
    <row r="837" spans="2:11">
      <c r="B837" s="113"/>
      <c r="C837" s="113"/>
      <c r="D837" s="186"/>
      <c r="E837" s="186"/>
      <c r="H837" s="88"/>
      <c r="I837" s="88"/>
      <c r="J837" s="88"/>
    </row>
    <row r="838" spans="2:11">
      <c r="B838" s="113"/>
      <c r="C838" s="113"/>
      <c r="D838" s="186"/>
      <c r="E838" s="186"/>
      <c r="H838" s="88"/>
      <c r="I838" s="88"/>
      <c r="J838" s="88"/>
    </row>
    <row r="839" spans="2:11">
      <c r="B839" s="113" t="s">
        <v>622</v>
      </c>
      <c r="C839" s="113" t="s">
        <v>562</v>
      </c>
      <c r="D839" s="186"/>
      <c r="E839" s="186"/>
      <c r="H839" s="88"/>
      <c r="I839" s="88"/>
      <c r="J839" s="88"/>
    </row>
    <row r="840" spans="2:11">
      <c r="B840" s="113"/>
      <c r="C840" s="113"/>
      <c r="D840" s="186"/>
      <c r="E840" s="186"/>
      <c r="H840" s="88"/>
      <c r="I840" s="88"/>
      <c r="J840" s="88"/>
    </row>
    <row r="841" spans="2:11" ht="18" customHeight="1">
      <c r="B841" s="483" t="s">
        <v>53</v>
      </c>
      <c r="C841" s="484"/>
      <c r="D841" s="429" t="s">
        <v>180</v>
      </c>
      <c r="E841" s="429"/>
      <c r="H841" s="174"/>
      <c r="I841" s="210"/>
      <c r="J841" s="88"/>
      <c r="K841" s="88"/>
    </row>
    <row r="842" spans="2:11" ht="18" customHeight="1">
      <c r="B842" s="485"/>
      <c r="C842" s="486"/>
      <c r="D842" s="325">
        <v>44926</v>
      </c>
      <c r="E842" s="325">
        <v>44561</v>
      </c>
      <c r="H842" s="174"/>
      <c r="I842" s="210"/>
      <c r="J842" s="88"/>
      <c r="K842" s="88"/>
    </row>
    <row r="843" spans="2:11" ht="15" customHeight="1">
      <c r="B843" s="437" t="s">
        <v>50</v>
      </c>
      <c r="C843" s="439"/>
      <c r="D843" s="208">
        <v>2090542032</v>
      </c>
      <c r="E843" s="208">
        <v>582645309</v>
      </c>
      <c r="F843" s="173"/>
      <c r="H843" s="88"/>
      <c r="I843" s="88"/>
      <c r="J843" s="88"/>
    </row>
    <row r="844" spans="2:11" ht="15" customHeight="1">
      <c r="B844" s="437" t="s">
        <v>739</v>
      </c>
      <c r="C844" s="439"/>
      <c r="D844" s="208">
        <v>4844729183</v>
      </c>
      <c r="E844" s="208">
        <v>534214070</v>
      </c>
      <c r="F844" s="173"/>
      <c r="H844" s="88"/>
      <c r="I844" s="88"/>
      <c r="J844" s="88"/>
    </row>
    <row r="845" spans="2:11" ht="15" customHeight="1">
      <c r="B845" s="442" t="s">
        <v>38</v>
      </c>
      <c r="C845" s="443"/>
      <c r="D845" s="56">
        <f>SUM(D843:D844)</f>
        <v>6935271215</v>
      </c>
      <c r="E845" s="56">
        <f>SUM(E843:E844)</f>
        <v>1116859379</v>
      </c>
      <c r="H845" s="88"/>
      <c r="I845" s="88"/>
      <c r="J845" s="88"/>
    </row>
    <row r="846" spans="2:11">
      <c r="H846" s="88"/>
      <c r="I846" s="88"/>
      <c r="J846" s="88"/>
    </row>
    <row r="847" spans="2:11">
      <c r="H847" s="88"/>
      <c r="I847" s="88"/>
      <c r="J847" s="88"/>
    </row>
    <row r="848" spans="2:11">
      <c r="B848" s="71" t="s">
        <v>632</v>
      </c>
      <c r="C848" s="71" t="s">
        <v>598</v>
      </c>
      <c r="D848" s="113"/>
      <c r="E848" s="113"/>
      <c r="H848" s="88"/>
      <c r="I848" s="88"/>
      <c r="J848" s="88"/>
    </row>
    <row r="849" spans="1:11">
      <c r="A849" s="66" t="s">
        <v>566</v>
      </c>
      <c r="B849" s="71" t="s">
        <v>633</v>
      </c>
      <c r="C849" s="71" t="s">
        <v>567</v>
      </c>
      <c r="D849" s="113"/>
      <c r="E849" s="113"/>
      <c r="H849" s="88"/>
      <c r="I849" s="88"/>
      <c r="J849" s="88"/>
    </row>
    <row r="850" spans="1:11">
      <c r="B850" s="71"/>
      <c r="C850" s="71"/>
      <c r="D850" s="113"/>
      <c r="E850" s="113"/>
      <c r="H850" s="88"/>
      <c r="I850" s="88"/>
      <c r="J850" s="88"/>
    </row>
    <row r="851" spans="1:11" ht="18" customHeight="1">
      <c r="B851" s="483" t="s">
        <v>53</v>
      </c>
      <c r="C851" s="484"/>
      <c r="D851" s="429" t="s">
        <v>180</v>
      </c>
      <c r="E851" s="429"/>
      <c r="F851" s="173"/>
      <c r="G851" s="173"/>
      <c r="H851" s="174"/>
      <c r="I851" s="210"/>
      <c r="J851" s="88"/>
      <c r="K851" s="88"/>
    </row>
    <row r="852" spans="1:11" ht="18" customHeight="1">
      <c r="B852" s="485"/>
      <c r="C852" s="486"/>
      <c r="D852" s="325">
        <v>44926</v>
      </c>
      <c r="E852" s="325">
        <v>44561</v>
      </c>
      <c r="H852" s="174"/>
      <c r="I852" s="210"/>
      <c r="J852" s="88"/>
      <c r="K852" s="88"/>
    </row>
    <row r="853" spans="1:11" ht="15" customHeight="1">
      <c r="B853" s="432" t="s">
        <v>173</v>
      </c>
      <c r="C853" s="433"/>
      <c r="D853" s="190">
        <v>0</v>
      </c>
      <c r="E853" s="190">
        <v>0</v>
      </c>
      <c r="H853" s="88"/>
      <c r="I853" s="88"/>
      <c r="J853" s="88"/>
    </row>
    <row r="854" spans="1:11" ht="15" customHeight="1">
      <c r="B854" s="450" t="s">
        <v>32</v>
      </c>
      <c r="C854" s="451"/>
      <c r="D854" s="64">
        <v>0</v>
      </c>
      <c r="E854" s="64">
        <v>0</v>
      </c>
      <c r="H854" s="88"/>
      <c r="I854" s="88"/>
      <c r="J854" s="88"/>
    </row>
    <row r="855" spans="1:11">
      <c r="B855" s="212"/>
      <c r="C855" s="212"/>
      <c r="D855" s="171"/>
      <c r="E855" s="171"/>
      <c r="H855" s="88"/>
      <c r="I855" s="88"/>
      <c r="J855" s="88"/>
    </row>
    <row r="856" spans="1:11">
      <c r="A856" s="66" t="s">
        <v>564</v>
      </c>
      <c r="B856" s="189" t="s">
        <v>634</v>
      </c>
      <c r="C856" s="189" t="s">
        <v>565</v>
      </c>
      <c r="D856" s="171"/>
      <c r="E856" s="171"/>
      <c r="H856" s="88"/>
      <c r="I856" s="88"/>
      <c r="J856" s="88"/>
    </row>
    <row r="857" spans="1:11">
      <c r="B857" s="212"/>
      <c r="C857" s="212"/>
      <c r="D857" s="171"/>
      <c r="E857" s="171"/>
      <c r="H857" s="88"/>
      <c r="I857" s="88"/>
      <c r="J857" s="88"/>
    </row>
    <row r="858" spans="1:11" ht="18" customHeight="1">
      <c r="B858" s="483" t="s">
        <v>53</v>
      </c>
      <c r="C858" s="484"/>
      <c r="D858" s="429" t="s">
        <v>180</v>
      </c>
      <c r="E858" s="429"/>
      <c r="F858" s="173"/>
      <c r="G858" s="173"/>
      <c r="H858" s="174"/>
      <c r="I858" s="210"/>
      <c r="J858" s="88"/>
      <c r="K858" s="88"/>
    </row>
    <row r="859" spans="1:11" ht="18" customHeight="1">
      <c r="B859" s="485"/>
      <c r="C859" s="486"/>
      <c r="D859" s="325">
        <v>44926</v>
      </c>
      <c r="E859" s="325">
        <v>44561</v>
      </c>
      <c r="G859" s="66"/>
      <c r="H859" s="174"/>
      <c r="I859" s="210"/>
      <c r="J859" s="88"/>
      <c r="K859" s="88"/>
    </row>
    <row r="860" spans="1:11" ht="15" customHeight="1">
      <c r="B860" s="432" t="s">
        <v>173</v>
      </c>
      <c r="C860" s="433"/>
      <c r="D860" s="190">
        <v>0</v>
      </c>
      <c r="E860" s="190">
        <v>0</v>
      </c>
      <c r="H860" s="88"/>
      <c r="I860" s="88"/>
      <c r="J860" s="88"/>
    </row>
    <row r="861" spans="1:11">
      <c r="B861" s="450" t="s">
        <v>32</v>
      </c>
      <c r="C861" s="451"/>
      <c r="D861" s="64">
        <v>0</v>
      </c>
      <c r="E861" s="64">
        <v>0</v>
      </c>
      <c r="H861" s="88"/>
      <c r="I861" s="88"/>
      <c r="J861" s="88"/>
    </row>
    <row r="862" spans="1:11">
      <c r="H862" s="88"/>
      <c r="I862" s="88"/>
      <c r="J862" s="88"/>
    </row>
    <row r="863" spans="1:11">
      <c r="B863" s="71" t="s">
        <v>534</v>
      </c>
      <c r="C863" s="71" t="s">
        <v>599</v>
      </c>
      <c r="D863" s="71"/>
      <c r="H863" s="88"/>
      <c r="I863" s="88"/>
      <c r="J863" s="88"/>
    </row>
    <row r="864" spans="1:11">
      <c r="H864" s="88"/>
      <c r="I864" s="88"/>
      <c r="J864" s="88"/>
    </row>
    <row r="865" spans="2:10">
      <c r="B865" s="71" t="s">
        <v>570</v>
      </c>
      <c r="C865" s="66" t="s">
        <v>568</v>
      </c>
      <c r="D865" s="66" t="s">
        <v>223</v>
      </c>
      <c r="H865" s="213"/>
      <c r="I865" s="88"/>
      <c r="J865" s="88"/>
    </row>
    <row r="866" spans="2:10">
      <c r="B866" s="71" t="s">
        <v>571</v>
      </c>
      <c r="C866" s="66" t="s">
        <v>569</v>
      </c>
      <c r="D866" s="66" t="s">
        <v>223</v>
      </c>
      <c r="H866" s="88"/>
      <c r="I866" s="88"/>
      <c r="J866" s="88"/>
    </row>
    <row r="867" spans="2:10">
      <c r="B867" s="71" t="s">
        <v>572</v>
      </c>
      <c r="C867" s="66" t="s">
        <v>717</v>
      </c>
      <c r="D867" s="66" t="s">
        <v>223</v>
      </c>
      <c r="H867" s="88"/>
      <c r="I867" s="88"/>
      <c r="J867" s="88"/>
    </row>
    <row r="868" spans="2:10">
      <c r="B868" s="71"/>
      <c r="H868" s="88"/>
      <c r="I868" s="88"/>
      <c r="J868" s="88"/>
    </row>
    <row r="869" spans="2:10" ht="18" customHeight="1">
      <c r="B869" s="505" t="s">
        <v>143</v>
      </c>
      <c r="C869" s="505"/>
      <c r="D869" s="505" t="s">
        <v>158</v>
      </c>
      <c r="E869" s="505"/>
      <c r="F869" s="507" t="s">
        <v>145</v>
      </c>
      <c r="G869" s="507"/>
      <c r="H869" s="507"/>
      <c r="I869" s="243" t="s">
        <v>144</v>
      </c>
      <c r="J869" s="88"/>
    </row>
    <row r="870" spans="2:10" s="70" customFormat="1" ht="72" customHeight="1">
      <c r="B870" s="476" t="s">
        <v>675</v>
      </c>
      <c r="C870" s="476"/>
      <c r="D870" s="506" t="s">
        <v>676</v>
      </c>
      <c r="E870" s="506"/>
      <c r="F870" s="508" t="s">
        <v>887</v>
      </c>
      <c r="G870" s="509"/>
      <c r="H870" s="510"/>
      <c r="I870" s="356">
        <v>638000000</v>
      </c>
      <c r="J870" s="214"/>
    </row>
    <row r="871" spans="2:10">
      <c r="H871" s="88"/>
      <c r="I871" s="88"/>
      <c r="J871" s="88"/>
    </row>
    <row r="872" spans="2:10">
      <c r="B872" s="71" t="s">
        <v>529</v>
      </c>
      <c r="C872" s="71" t="s">
        <v>600</v>
      </c>
      <c r="D872" s="71"/>
      <c r="H872" s="88"/>
      <c r="I872" s="88"/>
      <c r="J872" s="88"/>
    </row>
    <row r="873" spans="2:10" ht="32.25" customHeight="1">
      <c r="B873" s="478" t="s">
        <v>146</v>
      </c>
      <c r="C873" s="478"/>
      <c r="D873" s="478"/>
      <c r="E873" s="478"/>
      <c r="F873" s="478"/>
      <c r="H873" s="88"/>
      <c r="I873" s="88"/>
      <c r="J873" s="88"/>
    </row>
    <row r="874" spans="2:10">
      <c r="H874" s="88"/>
      <c r="I874" s="88"/>
      <c r="J874" s="88"/>
    </row>
    <row r="875" spans="2:10">
      <c r="B875" s="71" t="s">
        <v>530</v>
      </c>
      <c r="C875" s="71" t="s">
        <v>604</v>
      </c>
      <c r="D875" s="71"/>
      <c r="H875" s="88"/>
      <c r="I875" s="88"/>
      <c r="J875" s="88"/>
    </row>
    <row r="876" spans="2:10">
      <c r="B876" s="66" t="s">
        <v>718</v>
      </c>
      <c r="H876" s="88"/>
      <c r="I876" s="88"/>
      <c r="J876" s="88"/>
    </row>
    <row r="877" spans="2:10">
      <c r="H877" s="88"/>
      <c r="I877" s="88"/>
      <c r="J877" s="88"/>
    </row>
    <row r="878" spans="2:10">
      <c r="B878" s="71" t="s">
        <v>531</v>
      </c>
      <c r="C878" s="71" t="s">
        <v>601</v>
      </c>
      <c r="D878" s="71"/>
      <c r="H878" s="88"/>
      <c r="I878" s="88"/>
      <c r="J878" s="88"/>
    </row>
    <row r="879" spans="2:10">
      <c r="B879" s="66" t="s">
        <v>147</v>
      </c>
      <c r="H879" s="88"/>
      <c r="I879" s="88"/>
      <c r="J879" s="88"/>
    </row>
    <row r="880" spans="2:10">
      <c r="H880" s="88"/>
      <c r="I880" s="88"/>
      <c r="J880" s="88"/>
    </row>
    <row r="881" spans="2:10">
      <c r="B881" s="71" t="s">
        <v>532</v>
      </c>
      <c r="C881" s="71" t="s">
        <v>602</v>
      </c>
      <c r="D881" s="71"/>
      <c r="H881" s="88"/>
      <c r="I881" s="88"/>
      <c r="J881" s="88"/>
    </row>
    <row r="882" spans="2:10">
      <c r="B882" s="66" t="s">
        <v>147</v>
      </c>
      <c r="G882" s="173"/>
      <c r="H882" s="88"/>
      <c r="I882" s="88"/>
      <c r="J882" s="88"/>
    </row>
    <row r="883" spans="2:10">
      <c r="H883" s="88"/>
      <c r="I883" s="88"/>
      <c r="J883" s="88"/>
    </row>
    <row r="884" spans="2:10">
      <c r="B884" s="71" t="s">
        <v>533</v>
      </c>
      <c r="C884" s="71" t="s">
        <v>603</v>
      </c>
      <c r="D884" s="71"/>
      <c r="H884" s="88"/>
      <c r="I884" s="88"/>
      <c r="J884" s="88"/>
    </row>
    <row r="885" spans="2:10">
      <c r="B885" s="66" t="s">
        <v>719</v>
      </c>
      <c r="F885" s="173"/>
      <c r="G885" s="173"/>
      <c r="H885" s="88"/>
      <c r="I885" s="88"/>
      <c r="J885" s="88"/>
    </row>
    <row r="896" spans="2:10">
      <c r="F896" s="477"/>
      <c r="G896" s="477"/>
      <c r="H896" s="477"/>
      <c r="I896" s="477"/>
    </row>
    <row r="897" spans="6:9">
      <c r="F897" s="477"/>
      <c r="G897" s="477"/>
      <c r="H897" s="477"/>
      <c r="I897" s="477"/>
    </row>
    <row r="898" spans="6:9">
      <c r="F898" s="477"/>
      <c r="G898" s="477"/>
      <c r="H898" s="477"/>
      <c r="I898" s="477"/>
    </row>
    <row r="899" spans="6:9">
      <c r="F899" s="477"/>
      <c r="G899" s="477"/>
      <c r="H899" s="477"/>
      <c r="I899" s="477"/>
    </row>
    <row r="900" spans="6:9">
      <c r="F900" s="477"/>
      <c r="G900" s="477"/>
      <c r="H900" s="477"/>
      <c r="I900" s="477"/>
    </row>
  </sheetData>
  <sortState xmlns:xlrd2="http://schemas.microsoft.com/office/spreadsheetml/2017/richdata2" ref="I695:J703">
    <sortCondition ref="J695:J703"/>
  </sortState>
  <mergeCells count="580">
    <mergeCell ref="G793:H793"/>
    <mergeCell ref="G794:H794"/>
    <mergeCell ref="B605:C605"/>
    <mergeCell ref="B606:C606"/>
    <mergeCell ref="B607:C607"/>
    <mergeCell ref="B608:C608"/>
    <mergeCell ref="B609:C609"/>
    <mergeCell ref="B610:C610"/>
    <mergeCell ref="B779:C779"/>
    <mergeCell ref="B782:C782"/>
    <mergeCell ref="B773:C773"/>
    <mergeCell ref="B774:C774"/>
    <mergeCell ref="B776:C776"/>
    <mergeCell ref="B764:C764"/>
    <mergeCell ref="B769:C769"/>
    <mergeCell ref="B740:C740"/>
    <mergeCell ref="B741:C741"/>
    <mergeCell ref="B742:C742"/>
    <mergeCell ref="B709:C710"/>
    <mergeCell ref="C600:D600"/>
    <mergeCell ref="B602:C602"/>
    <mergeCell ref="B603:C603"/>
    <mergeCell ref="B604:C604"/>
    <mergeCell ref="B585:C585"/>
    <mergeCell ref="D658:E658"/>
    <mergeCell ref="B831:C832"/>
    <mergeCell ref="D831:E831"/>
    <mergeCell ref="B692:C693"/>
    <mergeCell ref="D692:E692"/>
    <mergeCell ref="B760:C761"/>
    <mergeCell ref="D760:E760"/>
    <mergeCell ref="B810:C811"/>
    <mergeCell ref="D810:E810"/>
    <mergeCell ref="B595:C595"/>
    <mergeCell ref="B596:C596"/>
    <mergeCell ref="B770:C770"/>
    <mergeCell ref="B771:C771"/>
    <mergeCell ref="B772:C772"/>
    <mergeCell ref="B762:C762"/>
    <mergeCell ref="B788:C788"/>
    <mergeCell ref="B786:C786"/>
    <mergeCell ref="B814:C814"/>
    <mergeCell ref="B792:C792"/>
    <mergeCell ref="B835:C835"/>
    <mergeCell ref="B778:C778"/>
    <mergeCell ref="B789:C789"/>
    <mergeCell ref="B790:C790"/>
    <mergeCell ref="B724:C724"/>
    <mergeCell ref="B754:C754"/>
    <mergeCell ref="B755:C755"/>
    <mergeCell ref="B753:C753"/>
    <mergeCell ref="B370:C370"/>
    <mergeCell ref="B371:C371"/>
    <mergeCell ref="B372:C372"/>
    <mergeCell ref="B373:C373"/>
    <mergeCell ref="B415:C415"/>
    <mergeCell ref="B416:C416"/>
    <mergeCell ref="B658:C659"/>
    <mergeCell ref="B517:C517"/>
    <mergeCell ref="B518:C518"/>
    <mergeCell ref="B519:C519"/>
    <mergeCell ref="B520:C520"/>
    <mergeCell ref="B521:C521"/>
    <mergeCell ref="B522:C522"/>
    <mergeCell ref="B523:C523"/>
    <mergeCell ref="B524:C524"/>
    <mergeCell ref="B556:C556"/>
    <mergeCell ref="B557:C557"/>
    <mergeCell ref="B162:C162"/>
    <mergeCell ref="B250:C250"/>
    <mergeCell ref="B251:C251"/>
    <mergeCell ref="B252:E252"/>
    <mergeCell ref="B263:C263"/>
    <mergeCell ref="B261:C261"/>
    <mergeCell ref="B318:C318"/>
    <mergeCell ref="B528:C528"/>
    <mergeCell ref="B512:C512"/>
    <mergeCell ref="B513:C513"/>
    <mergeCell ref="E551:E552"/>
    <mergeCell ref="B553:C553"/>
    <mergeCell ref="B554:C554"/>
    <mergeCell ref="B555:C555"/>
    <mergeCell ref="B551:C552"/>
    <mergeCell ref="B297:C297"/>
    <mergeCell ref="D380:H380"/>
    <mergeCell ref="B381:C381"/>
    <mergeCell ref="B384:C384"/>
    <mergeCell ref="B404:C404"/>
    <mergeCell ref="B401:C401"/>
    <mergeCell ref="B474:C474"/>
    <mergeCell ref="B545:C545"/>
    <mergeCell ref="B558:C558"/>
    <mergeCell ref="C572:D572"/>
    <mergeCell ref="B574:C575"/>
    <mergeCell ref="D574:D575"/>
    <mergeCell ref="E574:E575"/>
    <mergeCell ref="B576:C576"/>
    <mergeCell ref="B577:C577"/>
    <mergeCell ref="B578:C578"/>
    <mergeCell ref="B579:C579"/>
    <mergeCell ref="E567:E568"/>
    <mergeCell ref="B580:C580"/>
    <mergeCell ref="B581:C581"/>
    <mergeCell ref="B582:C582"/>
    <mergeCell ref="B583:C583"/>
    <mergeCell ref="B584:C584"/>
    <mergeCell ref="B735:C735"/>
    <mergeCell ref="B686:C686"/>
    <mergeCell ref="B688:C688"/>
    <mergeCell ref="B695:C695"/>
    <mergeCell ref="B696:C696"/>
    <mergeCell ref="B697:C697"/>
    <mergeCell ref="B704:C704"/>
    <mergeCell ref="B698:C698"/>
    <mergeCell ref="B699:C699"/>
    <mergeCell ref="B619:C619"/>
    <mergeCell ref="B620:C620"/>
    <mergeCell ref="B639:C639"/>
    <mergeCell ref="B649:C649"/>
    <mergeCell ref="B650:C650"/>
    <mergeCell ref="B721:C721"/>
    <mergeCell ref="B722:C722"/>
    <mergeCell ref="B723:C723"/>
    <mergeCell ref="B726:C726"/>
    <mergeCell ref="B694:C694"/>
    <mergeCell ref="B546:C546"/>
    <mergeCell ref="B547:C547"/>
    <mergeCell ref="B476:C476"/>
    <mergeCell ref="B480:C480"/>
    <mergeCell ref="B481:C481"/>
    <mergeCell ref="B487:C487"/>
    <mergeCell ref="B488:C488"/>
    <mergeCell ref="B482:C482"/>
    <mergeCell ref="B483:C483"/>
    <mergeCell ref="B475:C475"/>
    <mergeCell ref="B489:C489"/>
    <mergeCell ref="B490:C490"/>
    <mergeCell ref="B510:C510"/>
    <mergeCell ref="B504:C504"/>
    <mergeCell ref="B501:C501"/>
    <mergeCell ref="B502:C502"/>
    <mergeCell ref="B503:C503"/>
    <mergeCell ref="B511:C511"/>
    <mergeCell ref="B308:C309"/>
    <mergeCell ref="B374:C374"/>
    <mergeCell ref="B380:C380"/>
    <mergeCell ref="B382:C382"/>
    <mergeCell ref="D308:D309"/>
    <mergeCell ref="E308:E309"/>
    <mergeCell ref="F308:F309"/>
    <mergeCell ref="B359:D360"/>
    <mergeCell ref="B361:D361"/>
    <mergeCell ref="B362:D362"/>
    <mergeCell ref="B363:D363"/>
    <mergeCell ref="B364:D364"/>
    <mergeCell ref="B333:C333"/>
    <mergeCell ref="B334:D334"/>
    <mergeCell ref="B332:C332"/>
    <mergeCell ref="G308:G309"/>
    <mergeCell ref="B367:D367"/>
    <mergeCell ref="B368:C369"/>
    <mergeCell ref="E359:I359"/>
    <mergeCell ref="B469:C469"/>
    <mergeCell ref="B473:C473"/>
    <mergeCell ref="B468:C468"/>
    <mergeCell ref="B437:C437"/>
    <mergeCell ref="B375:C375"/>
    <mergeCell ref="B376:C376"/>
    <mergeCell ref="B392:C393"/>
    <mergeCell ref="B411:C412"/>
    <mergeCell ref="B438:C438"/>
    <mergeCell ref="B439:C439"/>
    <mergeCell ref="B453:C453"/>
    <mergeCell ref="B440:C440"/>
    <mergeCell ref="B441:C441"/>
    <mergeCell ref="B450:C450"/>
    <mergeCell ref="B442:C442"/>
    <mergeCell ref="B443:C443"/>
    <mergeCell ref="B444:C444"/>
    <mergeCell ref="B445:C445"/>
    <mergeCell ref="B436:C436"/>
    <mergeCell ref="B431:C432"/>
    <mergeCell ref="E411:G411"/>
    <mergeCell ref="D431:E431"/>
    <mergeCell ref="D392:D393"/>
    <mergeCell ref="E392:G392"/>
    <mergeCell ref="D411:D412"/>
    <mergeCell ref="D368:I368"/>
    <mergeCell ref="I380:M380"/>
    <mergeCell ref="B365:D365"/>
    <mergeCell ref="B366:D366"/>
    <mergeCell ref="B420:C420"/>
    <mergeCell ref="B421:C421"/>
    <mergeCell ref="B423:C423"/>
    <mergeCell ref="B424:C424"/>
    <mergeCell ref="B402:C402"/>
    <mergeCell ref="B403:C403"/>
    <mergeCell ref="B291:C291"/>
    <mergeCell ref="B292:C292"/>
    <mergeCell ref="B293:C293"/>
    <mergeCell ref="B294:C294"/>
    <mergeCell ref="B245:C245"/>
    <mergeCell ref="B246:C246"/>
    <mergeCell ref="F267:G267"/>
    <mergeCell ref="B282:C282"/>
    <mergeCell ref="B277:C277"/>
    <mergeCell ref="B247:C247"/>
    <mergeCell ref="B281:C281"/>
    <mergeCell ref="B262:C262"/>
    <mergeCell ref="B279:C279"/>
    <mergeCell ref="B280:C280"/>
    <mergeCell ref="B249:C249"/>
    <mergeCell ref="F869:H869"/>
    <mergeCell ref="F870:H870"/>
    <mergeCell ref="B594:C594"/>
    <mergeCell ref="B597:D597"/>
    <mergeCell ref="B598:D598"/>
    <mergeCell ref="B841:C842"/>
    <mergeCell ref="B843:C843"/>
    <mergeCell ref="B844:C844"/>
    <mergeCell ref="B845:C845"/>
    <mergeCell ref="B851:C852"/>
    <mergeCell ref="B853:C853"/>
    <mergeCell ref="B854:C854"/>
    <mergeCell ref="B858:C859"/>
    <mergeCell ref="B801:C802"/>
    <mergeCell ref="B803:C803"/>
    <mergeCell ref="B860:C860"/>
    <mergeCell ref="B804:C804"/>
    <mergeCell ref="B806:C806"/>
    <mergeCell ref="B687:C687"/>
    <mergeCell ref="B805:C805"/>
    <mergeCell ref="B869:C869"/>
    <mergeCell ref="B823:C824"/>
    <mergeCell ref="B825:C825"/>
    <mergeCell ref="B826:C826"/>
    <mergeCell ref="B870:C870"/>
    <mergeCell ref="B446:C446"/>
    <mergeCell ref="D869:E869"/>
    <mergeCell ref="D870:E870"/>
    <mergeCell ref="B827:C827"/>
    <mergeCell ref="B744:C744"/>
    <mergeCell ref="B745:C745"/>
    <mergeCell ref="B746:C746"/>
    <mergeCell ref="B747:C747"/>
    <mergeCell ref="B748:C748"/>
    <mergeCell ref="B749:C749"/>
    <mergeCell ref="B756:C756"/>
    <mergeCell ref="B750:C750"/>
    <mergeCell ref="B861:C861"/>
    <mergeCell ref="B765:C765"/>
    <mergeCell ref="B766:C766"/>
    <mergeCell ref="B767:C767"/>
    <mergeCell ref="B815:C815"/>
    <mergeCell ref="B763:C763"/>
    <mergeCell ref="B727:C727"/>
    <mergeCell ref="B736:C736"/>
    <mergeCell ref="B737:C737"/>
    <mergeCell ref="B738:C738"/>
    <mergeCell ref="B739:C739"/>
    <mergeCell ref="B787:C787"/>
    <mergeCell ref="B793:C793"/>
    <mergeCell ref="B783:C783"/>
    <mergeCell ref="B784:C784"/>
    <mergeCell ref="B743:C743"/>
    <mergeCell ref="B768:C768"/>
    <mergeCell ref="B777:C777"/>
    <mergeCell ref="B780:C780"/>
    <mergeCell ref="B781:C781"/>
    <mergeCell ref="B785:C785"/>
    <mergeCell ref="B791:C791"/>
    <mergeCell ref="B775:C775"/>
    <mergeCell ref="B728:C728"/>
    <mergeCell ref="B729:C729"/>
    <mergeCell ref="B730:C730"/>
    <mergeCell ref="B731:C731"/>
    <mergeCell ref="B732:C732"/>
    <mergeCell ref="B733:C733"/>
    <mergeCell ref="B734:C734"/>
    <mergeCell ref="B651:C651"/>
    <mergeCell ref="B669:C670"/>
    <mergeCell ref="B672:C672"/>
    <mergeCell ref="B671:C671"/>
    <mergeCell ref="B681:C682"/>
    <mergeCell ref="B683:C683"/>
    <mergeCell ref="B684:C684"/>
    <mergeCell ref="B685:C685"/>
    <mergeCell ref="B652:C652"/>
    <mergeCell ref="B713:C713"/>
    <mergeCell ref="B711:C711"/>
    <mergeCell ref="B712:C712"/>
    <mergeCell ref="B719:C720"/>
    <mergeCell ref="B833:C833"/>
    <mergeCell ref="B834:C834"/>
    <mergeCell ref="B836:C836"/>
    <mergeCell ref="B660:C660"/>
    <mergeCell ref="B662:C662"/>
    <mergeCell ref="B567:C568"/>
    <mergeCell ref="B569:C569"/>
    <mergeCell ref="B570:C570"/>
    <mergeCell ref="B494:C494"/>
    <mergeCell ref="B495:C495"/>
    <mergeCell ref="B496:C496"/>
    <mergeCell ref="B497:C497"/>
    <mergeCell ref="B529:C529"/>
    <mergeCell ref="B538:C538"/>
    <mergeCell ref="B540:C540"/>
    <mergeCell ref="B530:C530"/>
    <mergeCell ref="B531:C531"/>
    <mergeCell ref="B560:C560"/>
    <mergeCell ref="C549:D549"/>
    <mergeCell ref="D551:D552"/>
    <mergeCell ref="B559:C559"/>
    <mergeCell ref="B640:C640"/>
    <mergeCell ref="B646:C647"/>
    <mergeCell ref="B648:C648"/>
    <mergeCell ref="B617:C617"/>
    <mergeCell ref="B618:C618"/>
    <mergeCell ref="H266:K297"/>
    <mergeCell ref="B331:C331"/>
    <mergeCell ref="B343:D343"/>
    <mergeCell ref="B344:D344"/>
    <mergeCell ref="B348:C348"/>
    <mergeCell ref="B349:C349"/>
    <mergeCell ref="B350:C350"/>
    <mergeCell ref="B351:D351"/>
    <mergeCell ref="B300:C300"/>
    <mergeCell ref="B301:C301"/>
    <mergeCell ref="B302:C302"/>
    <mergeCell ref="B303:C303"/>
    <mergeCell ref="B335:D335"/>
    <mergeCell ref="B267:C267"/>
    <mergeCell ref="B275:C275"/>
    <mergeCell ref="B276:C276"/>
    <mergeCell ref="B339:D339"/>
    <mergeCell ref="H308:H309"/>
    <mergeCell ref="B340:D340"/>
    <mergeCell ref="D267:E267"/>
    <mergeCell ref="B296:C296"/>
    <mergeCell ref="B295:C295"/>
    <mergeCell ref="B9:I9"/>
    <mergeCell ref="B10:I10"/>
    <mergeCell ref="C14:I14"/>
    <mergeCell ref="B64:C64"/>
    <mergeCell ref="B63:C63"/>
    <mergeCell ref="B65:C65"/>
    <mergeCell ref="B66:C66"/>
    <mergeCell ref="B67:C67"/>
    <mergeCell ref="C21:I21"/>
    <mergeCell ref="C20:I20"/>
    <mergeCell ref="C29:I29"/>
    <mergeCell ref="C31:I31"/>
    <mergeCell ref="C27:I27"/>
    <mergeCell ref="C33:I33"/>
    <mergeCell ref="B19:I19"/>
    <mergeCell ref="B30:I30"/>
    <mergeCell ref="B28:I28"/>
    <mergeCell ref="B24:I24"/>
    <mergeCell ref="B22:I22"/>
    <mergeCell ref="B12:F12"/>
    <mergeCell ref="B15:I15"/>
    <mergeCell ref="B43:F43"/>
    <mergeCell ref="B18:I18"/>
    <mergeCell ref="B26:F26"/>
    <mergeCell ref="F896:I900"/>
    <mergeCell ref="B873:F873"/>
    <mergeCell ref="D823:E823"/>
    <mergeCell ref="D841:E841"/>
    <mergeCell ref="D858:E858"/>
    <mergeCell ref="B592:C592"/>
    <mergeCell ref="B593:C593"/>
    <mergeCell ref="B614:C614"/>
    <mergeCell ref="B621:C621"/>
    <mergeCell ref="B622:C622"/>
    <mergeCell ref="B623:C623"/>
    <mergeCell ref="B624:C624"/>
    <mergeCell ref="B625:C625"/>
    <mergeCell ref="B629:C629"/>
    <mergeCell ref="B630:C630"/>
    <mergeCell ref="B631:C631"/>
    <mergeCell ref="B632:C632"/>
    <mergeCell ref="B637:C638"/>
    <mergeCell ref="D709:E709"/>
    <mergeCell ref="D851:E851"/>
    <mergeCell ref="D801:E801"/>
    <mergeCell ref="D719:E719"/>
    <mergeCell ref="D646:E646"/>
    <mergeCell ref="B615:C615"/>
    <mergeCell ref="B39:F39"/>
    <mergeCell ref="B111:C111"/>
    <mergeCell ref="B93:C93"/>
    <mergeCell ref="B94:C94"/>
    <mergeCell ref="B95:C95"/>
    <mergeCell ref="B96:C96"/>
    <mergeCell ref="B97:C97"/>
    <mergeCell ref="B98:C98"/>
    <mergeCell ref="B109:C109"/>
    <mergeCell ref="B75:C75"/>
    <mergeCell ref="B76:C76"/>
    <mergeCell ref="B77:C77"/>
    <mergeCell ref="B78:C78"/>
    <mergeCell ref="B85:C85"/>
    <mergeCell ref="B68:C68"/>
    <mergeCell ref="B69:C69"/>
    <mergeCell ref="B70:C70"/>
    <mergeCell ref="B71:C71"/>
    <mergeCell ref="B72:C72"/>
    <mergeCell ref="B299:F299"/>
    <mergeCell ref="B266:C266"/>
    <mergeCell ref="B254:E254"/>
    <mergeCell ref="B256:E256"/>
    <mergeCell ref="B257:E257"/>
    <mergeCell ref="B205:C205"/>
    <mergeCell ref="B207:C207"/>
    <mergeCell ref="B260:G260"/>
    <mergeCell ref="B47:I47"/>
    <mergeCell ref="B54:D54"/>
    <mergeCell ref="B55:D55"/>
    <mergeCell ref="H223:J223"/>
    <mergeCell ref="B223:G223"/>
    <mergeCell ref="B236:E236"/>
    <mergeCell ref="B242:E242"/>
    <mergeCell ref="B225:G225"/>
    <mergeCell ref="B226:G226"/>
    <mergeCell ref="H238:J238"/>
    <mergeCell ref="B238:G238"/>
    <mergeCell ref="H244:J244"/>
    <mergeCell ref="B244:G244"/>
    <mergeCell ref="B229:C229"/>
    <mergeCell ref="B230:C230"/>
    <mergeCell ref="B241:C241"/>
    <mergeCell ref="B286:C286"/>
    <mergeCell ref="B287:C287"/>
    <mergeCell ref="B288:C288"/>
    <mergeCell ref="B289:C289"/>
    <mergeCell ref="B290:C290"/>
    <mergeCell ref="B200:C200"/>
    <mergeCell ref="B197:C197"/>
    <mergeCell ref="B198:C198"/>
    <mergeCell ref="B248:C248"/>
    <mergeCell ref="B239:C239"/>
    <mergeCell ref="B240:C240"/>
    <mergeCell ref="B224:C224"/>
    <mergeCell ref="B227:C227"/>
    <mergeCell ref="B228:C228"/>
    <mergeCell ref="B212:C212"/>
    <mergeCell ref="B213:C213"/>
    <mergeCell ref="B214:C214"/>
    <mergeCell ref="B216:C216"/>
    <mergeCell ref="B6:I6"/>
    <mergeCell ref="B144:C144"/>
    <mergeCell ref="B145:C145"/>
    <mergeCell ref="B146:C146"/>
    <mergeCell ref="B79:C79"/>
    <mergeCell ref="B80:C80"/>
    <mergeCell ref="B81:C81"/>
    <mergeCell ref="B36:F36"/>
    <mergeCell ref="B53:D53"/>
    <mergeCell ref="B112:C112"/>
    <mergeCell ref="B113:C113"/>
    <mergeCell ref="B83:C83"/>
    <mergeCell ref="B84:C84"/>
    <mergeCell ref="B89:C89"/>
    <mergeCell ref="B105:C105"/>
    <mergeCell ref="B106:C106"/>
    <mergeCell ref="B107:C107"/>
    <mergeCell ref="B108:C108"/>
    <mergeCell ref="B110:C110"/>
    <mergeCell ref="B86:C86"/>
    <mergeCell ref="B87:C87"/>
    <mergeCell ref="B88:C88"/>
    <mergeCell ref="B73:C73"/>
    <mergeCell ref="B74:C74"/>
    <mergeCell ref="B117:C117"/>
    <mergeCell ref="B118:C118"/>
    <mergeCell ref="F567:G567"/>
    <mergeCell ref="B537:C537"/>
    <mergeCell ref="B541:C541"/>
    <mergeCell ref="B542:C542"/>
    <mergeCell ref="B231:C231"/>
    <mergeCell ref="B232:C232"/>
    <mergeCell ref="B233:C233"/>
    <mergeCell ref="B234:C234"/>
    <mergeCell ref="B235:C235"/>
    <mergeCell ref="B543:C543"/>
    <mergeCell ref="B352:D352"/>
    <mergeCell ref="B464:C464"/>
    <mergeCell ref="B465:C465"/>
    <mergeCell ref="B466:C466"/>
    <mergeCell ref="B467:C467"/>
    <mergeCell ref="B413:C413"/>
    <mergeCell ref="B414:C414"/>
    <mergeCell ref="B433:C433"/>
    <mergeCell ref="B259:G259"/>
    <mergeCell ref="B152:C152"/>
    <mergeCell ref="B153:C153"/>
    <mergeCell ref="B187:C187"/>
    <mergeCell ref="B119:C119"/>
    <mergeCell ref="B120:C120"/>
    <mergeCell ref="B133:D133"/>
    <mergeCell ref="B134:D134"/>
    <mergeCell ref="B135:D135"/>
    <mergeCell ref="B150:C150"/>
    <mergeCell ref="B151:C151"/>
    <mergeCell ref="B128:D128"/>
    <mergeCell ref="B129:D129"/>
    <mergeCell ref="B127:D127"/>
    <mergeCell ref="B143:C143"/>
    <mergeCell ref="D637:E637"/>
    <mergeCell ref="D567:D568"/>
    <mergeCell ref="B182:C182"/>
    <mergeCell ref="B278:C278"/>
    <mergeCell ref="B189:C189"/>
    <mergeCell ref="B190:C190"/>
    <mergeCell ref="B191:C191"/>
    <mergeCell ref="B192:C192"/>
    <mergeCell ref="B193:C193"/>
    <mergeCell ref="B201:C201"/>
    <mergeCell ref="B194:C194"/>
    <mergeCell ref="B196:C196"/>
    <mergeCell ref="B188:C188"/>
    <mergeCell ref="B203:C203"/>
    <mergeCell ref="B211:C211"/>
    <mergeCell ref="B199:C199"/>
    <mergeCell ref="B183:C183"/>
    <mergeCell ref="B184:C184"/>
    <mergeCell ref="B202:C202"/>
    <mergeCell ref="B544:C544"/>
    <mergeCell ref="B539:C539"/>
    <mergeCell ref="B283:C283"/>
    <mergeCell ref="B284:C284"/>
    <mergeCell ref="B285:C285"/>
    <mergeCell ref="B452:C452"/>
    <mergeCell ref="B456:C456"/>
    <mergeCell ref="B457:C457"/>
    <mergeCell ref="B160:C160"/>
    <mergeCell ref="B161:C161"/>
    <mergeCell ref="B163:C163"/>
    <mergeCell ref="B164:C164"/>
    <mergeCell ref="B165:C165"/>
    <mergeCell ref="B166:C166"/>
    <mergeCell ref="B167:C167"/>
    <mergeCell ref="B168:C168"/>
    <mergeCell ref="B169:C169"/>
    <mergeCell ref="B170:C170"/>
    <mergeCell ref="B171:C171"/>
    <mergeCell ref="B172:C172"/>
    <mergeCell ref="B173:C173"/>
    <mergeCell ref="B179:C179"/>
    <mergeCell ref="B180:C180"/>
    <mergeCell ref="B181:C181"/>
    <mergeCell ref="B174:C174"/>
    <mergeCell ref="B175:C175"/>
    <mergeCell ref="B176:C176"/>
    <mergeCell ref="B177:C177"/>
    <mergeCell ref="B178:C178"/>
    <mergeCell ref="D669:E669"/>
    <mergeCell ref="D681:E681"/>
    <mergeCell ref="B616:C616"/>
    <mergeCell ref="B185:C185"/>
    <mergeCell ref="B186:C186"/>
    <mergeCell ref="B32:H32"/>
    <mergeCell ref="B34:I34"/>
    <mergeCell ref="B812:C812"/>
    <mergeCell ref="B813:C813"/>
    <mergeCell ref="B341:D341"/>
    <mergeCell ref="B383:C383"/>
    <mergeCell ref="B396:C396"/>
    <mergeCell ref="B397:C397"/>
    <mergeCell ref="B751:C751"/>
    <mergeCell ref="B752:C752"/>
    <mergeCell ref="B422:C422"/>
    <mergeCell ref="B454:C454"/>
    <mergeCell ref="B455:C455"/>
    <mergeCell ref="B661:C661"/>
    <mergeCell ref="B700:C700"/>
    <mergeCell ref="B701:C701"/>
    <mergeCell ref="B702:C702"/>
    <mergeCell ref="B703:C703"/>
    <mergeCell ref="B451:C451"/>
  </mergeCells>
  <pageMargins left="0.70866141732283472" right="0.70866141732283472" top="0.74803149606299213" bottom="0.74803149606299213" header="0.31496062992125984" footer="0.31496062992125984"/>
  <pageSetup paperSize="9" scale="60" orientation="landscape" r:id="rId1"/>
  <ignoredErrors>
    <ignoredError sqref="G396 G423:G424 G616" formula="1"/>
    <ignoredError sqref="D688:E688 D713:E713 D845:E846 E704 D456 E457 D446:E446 D652:E652 D756:E756 D827:E827 D662:E662" formulaRange="1"/>
  </ignoredError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2" Type="http://schemas.openxmlformats.org/package/2006/relationships/digital-signature/signature" Target="sig2.xml"/><Relationship Id="rId16" Type="http://schemas.openxmlformats.org/package/2006/relationships/digital-signature/signature" Target="sig16.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cHTRR/DfLD7GzTeeuH7cnPAHn5OzbcTIFvbFASf5jKo=</DigestValue>
    </Reference>
    <Reference Type="http://www.w3.org/2000/09/xmldsig#Object" URI="#idOfficeObject">
      <DigestMethod Algorithm="http://www.w3.org/2001/04/xmlenc#sha256"/>
      <DigestValue>nnHqWllm1l2WHhzfRgP7pLzh8ug6WPqei2s8rF63z9Q=</DigestValue>
    </Reference>
    <Reference Type="http://uri.etsi.org/01903#SignedProperties" URI="#idSignedProperties">
      <Transforms>
        <Transform Algorithm="http://www.w3.org/TR/2001/REC-xml-c14n-20010315"/>
      </Transforms>
      <DigestMethod Algorithm="http://www.w3.org/2001/04/xmlenc#sha256"/>
      <DigestValue>ARWfEiS9KJXY/aesuorQWCNr+MgURBnJUXaMdx8XboM=</DigestValue>
    </Reference>
    <Reference Type="http://www.w3.org/2000/09/xmldsig#Object" URI="#idValidSigLnImg">
      <DigestMethod Algorithm="http://www.w3.org/2001/04/xmlenc#sha256"/>
      <DigestValue>7wlAmVLo8d6OX00HzqDRWqee1ewqwOUEI67qkd36XgA=</DigestValue>
    </Reference>
    <Reference Type="http://www.w3.org/2000/09/xmldsig#Object" URI="#idInvalidSigLnImg">
      <DigestMethod Algorithm="http://www.w3.org/2001/04/xmlenc#sha256"/>
      <DigestValue>nHWGRZ5Rj3cmTeB0LBbIMcNZbHTOf6Q9AQcPcFaHaGI=</DigestValue>
    </Reference>
  </SignedInfo>
  <SignatureValue>DRLiMpmth83kzzzqH6p5mkO0WEKVoETGbVkuPofdjWuuyeJr4miHlqRWdUTta9t2p/k/hqVVqBRA
MS7f+VTmLBDa24eplwuowdy2x0o+NpaHNlJIN+loEAo5qSyO+qDdRnOw9JCofFU4hRuhpvQ4p8X6
1/L8jN97QE03X7xQ2AH1DfxsTdNc8G8oYOpsXawweEMq7GRNyM8cSgn8ADbpRuiuVqOKyGMGfJgw
+lspAb17Bb6ouKOFIUCbj1O6QqCJP7G0b67kLJ+v2VjL76HuOcejcQ3dRtNfzIrK34FEZaZGa8Gk
KUhCqmEgnGj5bdwVDkQhJvnYQlKulgIoVVWVaQ==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2023-03-31T19:43:52Z</mdssi:Value>
        </mdssi:SignatureTime>
      </SignatureProperty>
    </SignatureProperties>
  </Object>
  <Object Id="idOfficeObject">
    <SignatureProperties>
      <SignatureProperty Id="idOfficeV1Details" Target="#idPackageSignature">
        <SignatureInfoV1 xmlns="http://schemas.microsoft.com/office/2006/digsig">
          <SetupID>{0C6E74CC-D1DB-4485-932A-FCA22736B113}</SetupID>
          <SignatureText>César Fernández </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2023-03-31T19:43:52Z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CGAAAOwsAACBFTUYAAAEAv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8FbP+H8AAADwVs/4fwAAEwAAAAAAAAAAAJg0+X8AAA2/qc74fwAAMBaYNPl/AAATAAAAAAAAAOAWAAAAAAAAQAAAwPh/AAAAAJg0+X8AANXBqc74fwAABAAAAAAAAAAwFpg0+X8AAOC0W0IlAAAAEwAAAAAAAABIAAAAAAAAAMwuOs/4fwAAkPNWz/h/AAAAMzrP+H8AAAEAAAAAAAAAWFg6z/h/AAAAAJg0+X8AAAAAAAAAAAAAAAAAAAAAAACAtFtCJQAAAFAtgPWdAQAA2+B8Mvl/AACwtVtCJQAAAEm2W0Il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VwEAAKAAAAAAAAAAAAAAAFcBAACgAAAAUgAAAHABAAACAAAAFAAAAAkAAAAAAAAAAAAAALwCAAAAAAAAAQICIlMAeQBzAHQAZQBtAAAAAAAAAAAAAAAAAAAAAAAAAAAAAAAAAAAAAAAAAAAAAAAAAAAAAAAAAAAAAAAAAAAAAAAAAAAASMGpzvh/AAD4L1pCJQAAAAABAAAAAAAAiD6gMvl/AAAAAAAAAAAAAAkAAAAAAAAAyPgp/J0BAABIwanO+H8AAAAAAAAAAAAAAAAAAAAAAABsHesNPosAAHgxWkIlAAAAAAAAAAAAAABgcir8nQEAAFAtgPWdAQAAoDJaQgAAAAAAAAAAAAAAAAcAAAAAAAAAOB8u/J0BAADcMVpCJQAAABkyWkIlAAAAcc14Mvl/AAABAAAAnQEAAFA1WkIAAAAAl70GX+YQAAAAAAAAAAAAAFAtgPWdAQAA2+B8Mvl/AACAMVpCJQAAABkyWkIlAAAA4IUq/J0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nUXO+H8AAICQzJKdAQAAgJDMkgIAAACIPqAy+X8AAAAAAAAAAAAAmeuSzfh/AAAAAAAA+H8AAAAAAAAAAAAAAAAAAAAAAAAAAAAAAAAAAEwR6w0+iwAAAAAAAAAAAACAkMySnQEAAOD///8AAAAAUC2A9Z0BAACYJlpCAAAAAAAAAAAAAAAABgAAAAAAAAAgAAAAAAAAALwlWkIlAAAA+SVaQiUAAABxzXgy+X8AAGAqWkIlAAAAAAAAAAAAAAAAPiiVnQEAALhhHM74fwAAUC2A9Z0BAADb4Hwy+X8AAGAlWkIlAAAA+SVaQiUAAADghvqPnQE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QAAABWAAAAMAAAADsAAACVAAAAHAAAACEA8AAAAAAAAAAAAAAAgD8AAAAAAAAAAAAAgD8AAAAAAAAAAAAAAAAAAAAAAAAAAAAAAAAAAAAAAAAAACUAAAAMAAAAAAAAgCgAAAAMAAAABAAAAFIAAABwAQAABAAAAOz///8AAAAAAAAAAAAAAACQAQAAAAAAAQAAAABzAGUAZwBvAGUAIAB1AGkAAAAAAAAAAAAAAAAAAAAAAAAAAAAAAAAAAAAAAAAAAAAAAAAAAAAAAAAAAAAAAAAAAAAAAHhyGs74fwAAGueJzfh/AABwLlpCJQAAAIg+oDL5fwAAAAAAAAAAAAAAAAAAAAAAAAB2Gs74fwAAgJDMkp0BAAAAAAAAAAAAAAAAAAAAAAAAbBDrDT6LAAD//////////6BT1pmdAQAA7P///wAAAABQLYD1nQEAALgnWkIAAAAAAAAAAAAAAAAJAAAAAAAAACAAAAAAAAAA3CZaQiUAAAAZJ1pCJQAAAHHNeDL5fwAAAAAAAAAAAAAAAAAAAAAAAAAAAAAAAAAAAAAAAAAAAABQLYD1nQEAANvgfDL5fwAAgCZaQiUAAAAZJ1pCJQAAANCRaJKdAQAAAAAAAGR2AAgAAAAAJQAAAAwAAAAEAAAAGAAAAAwAAAAAAAAAEgAAAAwAAAABAAAAHgAAABgAAAAwAAAAOwAAAMUAAABXAAAAJQAAAAwAAAAEAAAAVAAAAKwAAAAxAAAAOwAAAMMAAABWAAAAAQAAAFVVj0EmtI9BMQAAADsAAAAQAAAATAAAAAAAAAAAAAAAAAAAAP//////////bAAAAEMA6QBzAGEAcgAgAEYAZQByAG4A4QBuAGQAZQB6ACAADAAAAAoAAAAIAAAACgAAAAcAAAAFAAAACgAAAAoAAAAHAAAACwAAAAoAAAALAAAADAAAAAoAAAAJAAAABQAAAEsAAABAAAAAMAAAAAUAAAAgAAAAAQAAAAEAAAAQAAAAAAAAAAAAAABXAQAAoAAAAAAAAAAAAAAAVwEAAKAAAAAlAAAADAAAAAIAAAAnAAAAGAAAAAUAAAAAAAAA////AAAAAAAlAAAADAAAAAUAAABMAAAAZAAAAAAAAABhAAAAVgEAAJsAAAAAAAAAYQAAAFc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CoAAAADwAAAGEAAABvAAAAcQAAAAEAAABVVY9BJrSPQQ8AAABhAAAADwAAAEwAAAAAAAAAAAAAAAAAAAD//////////2wAAABDAOkAcwBhAHIAIABGAGUAcgBuAOEAbgBkAGUAegAAAAgAAAAHAAAABgAAAAcAAAAFAAAABAAAAAYAAAAHAAAABQAAAAcAAAAHAAAABwAAAAgAAAAHAAAABgAAAEsAAABAAAAAMAAAAAUAAAAgAAAAAQAAAAEAAAAQAAAAAAAAAAAAAABXAQAAoAAAAAAAAAAAAAAAVw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HwAAAAPAAAAdgAAAEUAAACGAAAAAQAAAFVVj0EmtI9BDwAAAHYAAAAIAAAATAAAAAAAAAAAAAAAAAAAAP//////////XAAAAEMAbwBuAHQAYQBkAG8AcgAIAAAACAAAAAcAAAAEAAAABwAAAAgAAAAIAAAABQAAAEsAAABAAAAAMAAAAAUAAAAgAAAAAQAAAAEAAAAQAAAAAAAAAAAAAABXAQAAoAAAAAAAAAAAAAAAVwEAAKAAAAAlAAAADAAAAAIAAAAnAAAAGAAAAAUAAAAAAAAA////AAAAAAAlAAAADAAAAAUAAABMAAAAZAAAAA4AAACLAAAASAEAAJsAAAAOAAAAiwAAADsBAAARAAAAIQDwAAAAAAAAAAAAAACAPwAAAAAAAAAAAACAPwAAAAAAAAAAAAAAAAAAAAAAAAAAAAAAAAAAAAAAAAAAJQAAAAwAAAAAAACAKAAAAAwAAAAFAAAAJQAAAAwAAAABAAAAGAAAAAwAAAAAAAAAEgAAAAwAAAABAAAAFgAAAAwAAAAAAAAAVAAAAFwBAAAPAAAAiwAAAEcBAACbAAAAAQAAAFVVj0EmtI9BDwAAAIsAAAAtAAAATAAAAAQAAAAOAAAAiwAAAEkBAACcAAAAqAAAAEYAaQByAG0AYQBkAG8AIABwAG8AcgA6ACAAQwBFAFMAQQBSACAARABBAE4ASQBFAEwAIABGAEUAUgBOAEEATgBEAEUAWgAgAFMAQwBIAE4ARQBJAEQARQBSAAAABgAAAAMAAAAFAAAACwAAAAcAAAAIAAAACAAAAAQAAAAIAAAACAAAAAUAAAADAAAABAAAAAgAAAAHAAAABwAAAAgAAAAIAAAABAAAAAkAAAAIAAAACgAAAAMAAAAHAAAABgAAAAQAAAAGAAAABwAAAAgAAAAKAAAACAAAAAoAAAAJAAAABwAAAAcAAAAEAAAABwAAAAgAAAAJAAAACgAAAAcAAAADAAAACQAAAAcAAAAIAAAAFgAAAAwAAAAAAAAAJQAAAAwAAAACAAAADgAAABQAAAAAAAAAEAAAABQAAAA=</Object>
  <Object Id="idInvalidSigLnImg">AQAAAGwAAAAAAAAAAAAAAFYBAACfAAAAAAAAAAAAAAACGAAAOwsAACBFTUYAAAEAP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wVs/4fwAAAPBWz/h/AAATAAAAAAAAAAAAmDT5fwAADb+pzvh/AAAwFpg0+X8AABMAAAAAAAAA4BYAAAAAAABAAADA+H8AAAAAmDT5fwAA1cGpzvh/AAAEAAAAAAAAADAWmDT5fwAA4LRbQiUAAAATAAAAAAAAAEgAAAAAAAAAzC46z/h/AACQ81bP+H8AAAAzOs/4fwAAAQAAAAAAAABYWDrP+H8AAAAAmDT5fwAAAAAAAAAAAAAAAAAAAAAAAIC0W0IlAAAAUC2A9Z0BAADb4Hwy+X8AALC1W0IlAAAASbZbQi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BIwanO+H8AAPgvWkIlAAAAAAEAAAAAAACIPqAy+X8AAAAAAAAAAAAACQAAAAAAAADI+Cn8nQEAAEjBqc74fwAAAAAAAAAAAAAAAAAAAAAAAGwd6w0+iwAAeDFaQiUAAAAAAAAAAAAAAGByKvydAQAAUC2A9Z0BAACgMlpCAAAAAAAAAAAAAAAABwAAAAAAAAA4Hy78nQEAANwxWkIlAAAAGTJaQiUAAABxzXgy+X8AAAEAAACdAQAAUDVaQgAAAACXvQZf5hAAAAAAAAAAAAAAUC2A9Z0BAADb4Hwy+X8AAIAxWkIlAAAAGTJaQiUAAADghSr8nQ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CdRc74fwAAgJDMkp0BAACAkMySAgAAAIg+oDL5fwAAAAAAAAAAAACZ65LN+H8AAAAAAAD4fwAAAAAAAAAAAAAAAAAAAAAAAAAAAAAAAAAATBHrDT6LAAAAAAAAAAAAAICQzJKdAQAA4P///wAAAABQLYD1nQEAAJgmWkIAAAAAAAAAAAAAAAAGAAAAAAAAACAAAAAAAAAAvCVaQiUAAAD5JVpCJQAAAHHNeDL5fwAAYCpaQiUAAAAAAAAAAAAAAAA+KJWdAQAAuGEczvh/AABQLYD1nQEAANvgfDL5fwAAYCVaQiUAAAD5JVpCJQAAAOCG+o+d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eHIazvh/AAAa54nN+H8AAHAuWkIlAAAAiD6gMvl/AAAAAAAAAAAAAAAAAAAAAAAAAHYazvh/AACAkMySnQEAAAAAAAAAAAAAAAAAAAAAAABsEOsNPosAAP//////////oFPWmZ0BAADs////AAAAAFAtgPWdAQAAuCdaQgAAAAAAAAAAAAAAAAkAAAAAAAAAIAAAAAAAAADcJlpCJQAAABknWkIlAAAAcc14Mvl/AAAAAAAAAAAAAAAAAAAAAAAAAAAAAAAAAAAAAAAAAAAAAFAtgPWdAQAA2+B8Mvl/AACAJlpCJQAAABknWkIlAAAA0JFokp0BAAAAAAAAZHYACAAAAAAlAAAADAAAAAQAAAAYAAAADAAAAAAAAAASAAAADAAAAAEAAAAeAAAAGAAAADAAAAA7AAAAxQAAAFcAAAAlAAAADAAAAAQAAABUAAAArAAAADEAAAA7AAAAwwAAAFYAAAABAAAAVVWPQSa0j0ExAAAAOwAAABAAAABMAAAAAAAAAAAAAAAAAAAA//////////9sAAAAQwDpAHMAYQByACAARgBlAHIAbgDhAG4AZABlAHoAIAAMAAAACgAAAAgAAAAKAAAABwAAAAUAAAAKAAAACgAAAAcAAAALAAAACgAAAAsAAAAMAAAACgAAAAkAAAAFAAAASwAAAEAAAAAwAAAABQAAACAAAAABAAAAAQAAABAAAAAAAAAAAAAAAFcBAACgAAAAAAAAAAAAAABXAQAAoAAAACUAAAAMAAAAAgAAACcAAAAYAAAABQAAAAAAAAD///8AAAAAACUAAAAMAAAABQAAAEwAAABkAAAAAAAAAGEAAABWAQAAmwAAAAAAAABhAAAAVw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G8AAABxAAAAAQAAAFVVj0EmtI9BDwAAAGEAAAAPAAAATAAAAAAAAAAAAAAAAAAAAP//////////bAAAAEMA6QBzAGEAcgAgAEYAZQByAG4A4QBuAGQAZQB6AAAACAAAAAcAAAAGAAAABwAAAAUAAAAEAAAABgAAAAcAAAAFAAAABwAAAAcAAAAHAAAACAAAAAcAAAAGAAAASwAAAEAAAAAwAAAABQAAACAAAAABAAAAAQAAABAAAAAAAAAAAAAAAFcBAACgAAAAAAAAAAAAAABX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fAAAAA8AAAB2AAAARQAAAIYAAAABAAAAVVWPQSa0j0EPAAAAdgAAAAgAAABMAAAAAAAAAAAAAAAAAAAA//////////9cAAAAQwBvAG4AdABhAGQAbwByAAgAAAAIAAAABwAAAAQAAAAHAAAACAAAAAgAAAAFAAAASwAAAEAAAAAwAAAABQAAACAAAAABAAAAAQAAABAAAAAAAAAAAAAAAFcBAACgAAAAAAAAAAAAAABXAQAAoAAAACUAAAAMAAAAAgAAACcAAAAYAAAABQAAAAAAAAD///8AAAAAACUAAAAMAAAABQAAAEwAAABkAAAADgAAAIsAAABIAQAAmwAAAA4AAACLAAAAOwEAABEAAAAhAPAAAAAAAAAAAAAAAIA/AAAAAAAAAAAAAIA/AAAAAAAAAAAAAAAAAAAAAAAAAAAAAAAAAAAAAAAAAAAlAAAADAAAAAAAAIAoAAAADAAAAAUAAAAlAAAADAAAAAEAAAAYAAAADAAAAAAAAAASAAAADAAAAAEAAAAWAAAADAAAAAAAAABUAAAAXAEAAA8AAACLAAAARwEAAJsAAAABAAAAVVWPQSa0j0EPAAAAiwAAAC0AAABMAAAABAAAAA4AAACLAAAASQ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3nZfPTUM4o9u8Di8eZwfypldWRkjG7bP7wC2BJdK3Hk=</DigestValue>
    </Reference>
    <Reference Type="http://www.w3.org/2000/09/xmldsig#Object" URI="#idOfficeObject">
      <DigestMethod Algorithm="http://www.w3.org/2001/04/xmlenc#sha256"/>
      <DigestValue>l5XyA37AszOfFTcaQT+fCtH+02vdnLY7bKwC5ZKd/ME=</DigestValue>
    </Reference>
    <Reference Type="http://uri.etsi.org/01903#SignedProperties" URI="#idSignedProperties">
      <Transforms>
        <Transform Algorithm="http://www.w3.org/TR/2001/REC-xml-c14n-20010315"/>
      </Transforms>
      <DigestMethod Algorithm="http://www.w3.org/2001/04/xmlenc#sha256"/>
      <DigestValue>MY4gs/2kIhzejjSRgTOAxnujHS1OfctOecIjar27rEI=</DigestValue>
    </Reference>
    <Reference Type="http://www.w3.org/2000/09/xmldsig#Object" URI="#idValidSigLnImg">
      <DigestMethod Algorithm="http://www.w3.org/2001/04/xmlenc#sha256"/>
      <DigestValue>4UYskjg4zKcpkysMAT1a+Ymh4WnikvJqWL0QR/VqbE8=</DigestValue>
    </Reference>
    <Reference Type="http://www.w3.org/2000/09/xmldsig#Object" URI="#idInvalidSigLnImg">
      <DigestMethod Algorithm="http://www.w3.org/2001/04/xmlenc#sha256"/>
      <DigestValue>Pab7mnOTyT+E0C3a0cCKcByEJLfqrTGzsZVDTr/Fd2c=</DigestValue>
    </Reference>
  </SignedInfo>
  <SignatureValue>HuWJivymo6+8+NGwHqDT1nyFRjtjMCpQZSXAw02OT8/EbLlUnLbu8TZQlfA0SzhMYm096i8CvkEP
MWC+JraxzHv+hOK6zQQEezTr/NXjmINEuEogV+4WYM7Wh0fpHtClzhBYBTtcnUXEdRQ4/eS6+iKX
tL/J47BItfoWEARc+8cghJaGQWcQ4iNl7bG98fn5BK1+VUKR/6fiOOBK0lwhanxXxP5TNnqlL4Ze
4VGzH/xnmIDuZ5t2l2KoiDys+Tdg1xvJQz44fJDJ/DaW/Wq4H+P8tzna/ZpAlHXcFEykhTyl8ED4
xLgmNeJlpIh6KbdWECFvZAo0Oe366YbeV4oUUw==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2023-03-31T20:56:12Z</mdssi:Value>
        </mdssi:SignatureTime>
      </SignatureProperty>
    </SignatureProperties>
  </Object>
  <Object Id="idOfficeObject">
    <SignatureProperties>
      <SignatureProperty Id="idOfficeV1Details" Target="#idPackageSignature">
        <SignatureInfoV1 xmlns="http://schemas.microsoft.com/office/2006/digsig">
          <SetupID>{0E1B0C6B-A106-4B7D-A559-6C93C3D29072}</SetupID>
          <SignatureText>Eduardo Apud</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2023-03-31T20:56:12Z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oBAACfAAAAAAAAAAAAAAArFwAAOwsAACBFTUYAAAEAeBsAAKo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OC1lAuFAAAAEwAAAAAAAABIAAAAAAAAAExRpOT8fwAAkBPB5Px/AACAVaTk/H8AAAEAAAAAAAAA2Hqk5Px/AAAAAPFH/X8AAAAAAAAAAAAAAAAAAAAAAACAtZQLhQAAAAC5laIWAgAA2+CER/1/AACwtpQLhQAAAEm3lAuF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SwEAAKAAAAAAAAAAAAAAAEsBAACgAAAAUgAAAHABAAACAAAAEAAAAAcAAAAAAAAAAAAAALwCAAAAAAAAAQICIlMAeQBzAHQAZQBtAAAAAAAAAAAAAAAAAAAAAAAAAAAAAAAAAAAAAAAAAAAAAAAAAAAAAAAAAAAAAAAAAAAAAAAAAAAAOMET5Px/AACIS5MLhQAAAAABAAAAAAAAiD6oR/1/AAAAAAAAAAAAAAkAAAAAAAAACFgvpxYCAAA4wRPk/H8AAAAAAAAAAAAAAAAAAAAAAACrHBKTjOYAAAhNkwuFAAAAAAAAAAAAAABwhCKZFgIAAAC5laIWAgAAME6TCwAAAAAAAAAAAAAAAAcAAAAAAAAAeCogpxYCAABsTZMLhQAAAKlNkwuFAAAAcc2AR/1/AAABAAAAFgIAAOBQkwsAAAAA/Fcs4UWTAAAAAAAAAAAAAAC5laIWAgAA2+CER/1/AAAQTZMLhQAAAKlNkwuFAAAAwIsimRY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C4/sIWAgAA8Lj+wgIAAACIPqhH/X8AAAAAAAAAAAAAmevc4vx/AAAAAAAA/H8AAAAAAAAAAAAAAAAAAAAAAAAAAAAAAAAAAGs7EpOM5gAAAAAAAAAAAADwuP7CFgIAAOD///8AAAAAALmVohYCAAAIcZMLAAAAAAAAAAAAAAAABgAAAAAAAAAgAAAAAAAAACxwkwuFAAAAaXCTC4UAAABxzYBH/X8AANB0kwuFAAAAAAAAAAAAAABwHEOZFgIAALhhZuP8fwAAALmVohYCAADb4IRH/X8AANBvkwuFAAAAaXCTC4UAAABQUuDCFg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AAAABWAAAAMAAAADsAAACB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geJMLhQAAAIg+qEf9fwAAAAAAAAAAAAAAAAAAAAAAAAB2ZOP8fwAA8Lj+whYCAAAAAAAAAAAAAAAAAAAAAAAASzgSk4zmAAD//////////1B3tsUWAgAA7P///wAAAAAAuZWiFgIAAChykwsAAAAAAAAAAAAAAAAJAAAAAAAAACAAAAAAAAAATHGTC4UAAACJcZMLhQAAAHHNgEf9fwAAAAAAAAAAAAAAAAAAAAAAAAAAAAAAAAAAAAAAAAAAAAAAuZWiFgIAANvghEf9fwAA8HCTC4UAAACJcZMLhQAAALDcnKsWAgAAAAAAAGR2AAgAAAAAJQAAAAwAAAAEAAAAGAAAAAwAAAAAAAAAEgAAAAwAAAABAAAAHgAAABgAAAAwAAAAOwAAALEAAABXAAAAJQAAAAwAAAAEAAAAVAAAAJQAAAAxAAAAOwAAAK8AAABWAAAAAQAAAFVVj0EmtI9BMQAAADsAAAAMAAAATAAAAAAAAAAAAAAAAAAAAP//////////ZAAAAEUAZAB1AGEAcgBkAG8AIABBAHAAdQBkAAoAAAAMAAAACwAAAAoAAAAHAAAADAAAAAwAAAAFAAAADQAAAAwAAAALAAAADAAAAEsAAABAAAAAMAAAAAUAAAAgAAAAAQAAAAEAAAAQAAAAAAAAAAAAAABLAQAAoAAAAAAAAAAAAAAASwEAAKAAAAAlAAAADAAAAAIAAAAnAAAAGAAAAAUAAAAAAAAA////AAAAAAAlAAAADAAAAAUAAABMAAAAZAAAAAAAAABhAAAASgEAAJsAAAAAAAAAYQAAAEsBAAA7AAAAIQDwAAAAAAAAAAAAAACAPwAAAAAAAAAAAACAPwAAAAAAAAAAAAAAAAAAAAAAAAAAAAAAAAAAAAAAAAAAJQAAAAwAAAAAAACAKAAAAAwAAAAFAAAAJwAAABgAAAAFAAAAAAAAAP///wAAAAAAJQAAAAwAAAAFAAAATAAAAGQAAAAOAAAAYQAAADwBAABxAAAADgAAAGEAAAAvAQAAEQAAACEA8AAAAAAAAAAAAAAAgD8AAAAAAAAAAAAAgD8AAAAAAAAAAAAAAAAAAAAAAAAAAAAAAAAAAAAAAAAAACUAAAAMAAAAAAAAgCgAAAAMAAAABQAAACUAAAAMAAAAAQAAABgAAAAMAAAAAAAAABIAAAAMAAAAAQAAAB4AAAAYAAAADgAAAGEAAAA9AQAAcgAAACUAAAAMAAAAAQAAAFQAAACUAAAADwAAAGEAAABjAAAAcQAAAAEAAABVVY9BJrSPQQ8AAABhAAAADAAAAEwAAAAAAAAAAAAAAAAAAAD//////////2QAAABFAGQAdQBhAHIAZABvACAAQQBwAHUAZAAHAAAACAAAAAcAAAAHAAAABQAAAAgAAAAIAAAABAAAAAgAAAAIAAAABwAAAAgAAABLAAAAQAAAADAAAAAFAAAAIAAAAAEAAAABAAAAEAAAAAAAAAAAAAAASwEAAKAAAAAAAAAAAAAAAEsBAACgAAAAJQAAAAwAAAACAAAAJwAAABgAAAAFAAAAAAAAAP///wAAAAAAJQAAAAwAAAAFAAAATAAAAGQAAAAOAAAAdgAAADwBAACGAAAADgAAAHYAAAAvAQAAEQAAACEA8AAAAAAAAAAAAAAAgD8AAAAAAAAAAAAAgD8AAAAAAAAAAAAAAAAAAAAAAAAAAAAAAAAAAAAAAAAAACUAAAAMAAAAAAAAgCgAAAAMAAAABQAAACUAAAAMAAAAAQAAABgAAAAMAAAAAAAAABIAAAAMAAAAAQAAAB4AAAAYAAAADgAAAHYAAAA9AQAAhwAAACUAAAAMAAAAAQAAAFQAAAB4AAAADwAAAHYAAAA4AAAAhgAAAAEAAABVVY9BJrSPQQ8AAAB2AAAABwAAAEwAAAAAAAAAAAAAAAAAAAD//////////1wAAABTAO0AbgBkAGkAYwBvAAAABwAAAAMAAAAHAAAACAAAAAMAAAAGAAAACAAAAEsAAABAAAAAMAAAAAUAAAAgAAAAAQAAAAEAAAAQAAAAAAAAAAAAAABLAQAAoAAAAAAAAAAAAAAASwEAAKAAAAAlAAAADAAAAAIAAAAnAAAAGAAAAAUAAAAAAAAA////AAAAAAAlAAAADAAAAAUAAABMAAAAZAAAAA4AAACLAAAAPAEAAJsAAAAOAAAAiwAAAC8BAAARAAAAIQDwAAAAAAAAAAAAAACAPwAAAAAAAAAAAACAPwAAAAAAAAAAAAAAAAAAAAAAAAAAAAAAAAAAAAAAAAAAJQAAAAwAAAAAAACAKAAAAAwAAAAFAAAAJQAAAAwAAAABAAAAGAAAAAwAAAAAAAAAEgAAAAwAAAABAAAAFgAAAAwAAAAAAAAAVAAAAEgBAAAPAAAAiwAAADsBAACbAAAAAQAAAFVVj0EmtI9BDwAAAIsAAAAqAAAATAAAAAQAAAAOAAAAiwAAAD0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oBAACfAAAAAAAAAAAAAAArFwAAOwsAACBFTUYAAAEA+CEAALE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4LWUC4UAAAATAAAAAAAAAEgAAAAAAAAATFGk5Px/AACQE8Hk/H8AAIBVpOT8fwAAAQAAAAAAAADYeqTk/H8AAAAA8Uf9fwAAAAAAAAAAAAAAAAAAAAAAAIC1lAuFAAAAALmVohYCAADb4IRH/X8AALC2lAuFAAAASbeUC4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LAQAAoAAAAAAAAAAAAAAASwEAAKAAAABSAAAAcAEAAAIAAAAQAAAABwAAAAAAAAAAAAAAvAIAAAAAAAABAgIiUwB5AHMAdABlAG0AAAAAAAAAAAAAAAAAAAAAAAAAAAAAAAAAAAAAAAAAAAAAAAAAAAAAAAAAAAAAAAAAAAAAAAAAAAA4wRPk/H8AAIhLkwuFAAAAAAEAAAAAAACIPqhH/X8AAAAAAAAAAAAACQAAAAAAAAAIWC+nFgIAADjBE+T8fwAAAAAAAAAAAAAAAAAAAAAAAKscEpOM5gAACE2TC4UAAAAAAAAAAAAAAHCEIpkWAgAAALmVohYCAAAwTpMLAAAAAAAAAAAAAAAABwAAAAAAAAB4KiCnFgIAAGxNkwuFAAAAqU2TC4UAAABxzYBH/X8AAAEAAAAWAgAA4FCTCwAAAAD8VyzhRZMAAAAAAAAAAAAAALmVohYCAADb4IRH/X8AABBNkwuFAAAAqU2TC4UAAADAiyKZFgI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Lj+whYCAADwuP7CAgAAAIg+qEf9fwAAAAAAAAAAAACZ69zi/H8AAAAAAAD8fwAAAAAAAAAAAAAAAAAAAAAAAAAAAAAAAAAAazsSk4zmAAAAAAAAAAAAAPC4/sIWAgAA4P///wAAAAAAuZWiFgIAAAhxkwsAAAAAAAAAAAAAAAAGAAAAAAAAACAAAAAAAAAALHCTC4UAAABpcJMLhQAAAHHNgEf9fwAA0HSTC4UAAAAAAAAAAAAAAHAcQ5kWAgAAuGFm4/x/AAAAuZWiFgIAANvghEf9fwAA0G+TC4UAAABpcJMLhQAAAFBS4MIWAgAAAAAAAGR2AAgAAAAAJQAAAAwAAAADAAAAGAAAAAwAAAAAAAAAEgAAAAwAAAABAAAAFgAAAAwAAAAIAAAAVAAAAFQAAAAMAAAANwAAACAAAABaAAAAAQAAAFVVj0EmtI9BDAAAAFsAAAABAAAATAAAAAQAAAALAAAANwAAACIAAABbAAAAUAAAAFgAZ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sAAAAFYAAAAwAAAAOwAAAIE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OB4kwuFAAAAiD6oR/1/AAAAAAAAAAAAAAAAAAAAAAAAAHZk4/x/AADwuP7CFgIAAAAAAAAAAAAAAAAAAAAAAABLOBKTjOYAAP//////////UHe2xRYCAADs////AAAAAAC5laIWAgAAKHKTCwAAAAAAAAAAAAAAAAkAAAAAAAAAIAAAAAAAAABMcZMLhQAAAIlxkwuFAAAAcc2AR/1/AAAAAAAAAAAAAAAAAAAAAAAAAAAAAAAAAAAAAAAAAAAAAAC5laIWAgAA2+CER/1/AADwcJMLhQAAAIlxkwuFAAAAsNycqxYCAAAAAAAAZHYACAAAAAAlAAAADAAAAAQAAAAYAAAADAAAAAAAAAASAAAADAAAAAEAAAAeAAAAGAAAADAAAAA7AAAAsQAAAFcAAAAlAAAADAAAAAQAAABUAAAAlAAAADEAAAA7AAAArwAAAFYAAAABAAAAVVWPQSa0j0ExAAAAOwAAAAwAAABMAAAAAAAAAAAAAAAAAAAA//////////9kAAAARQBkAHUAYQByAGQAbwAgAEEAcAB1AGQACgAAAAwAAAALAAAACgAAAAcAAAAMAAAADAAAAAUAAAANAAAADAAAAAsAAAAMAAAASwAAAEAAAAAwAAAABQAAACAAAAABAAAAAQAAABAAAAAAAAAAAAAAAEsBAACgAAAAAAAAAAAAAABLAQAAoAAAACUAAAAMAAAAAgAAACcAAAAYAAAABQAAAAAAAAD///8AAAAAACUAAAAMAAAABQAAAEwAAABkAAAAAAAAAGEAAABKAQAAmwAAAAAAAABhAAAASwEAADsAAAAhAPAAAAAAAAAAAAAAAIA/AAAAAAAAAAAAAIA/AAAAAAAAAAAAAAAAAAAAAAAAAAAAAAAAAAAAAAAAAAAlAAAADAAAAAAAAIAoAAAADAAAAAUAAAAnAAAAGAAAAAUAAAAAAAAA////AAAAAAAlAAAADAAAAAUAAABMAAAAZAAAAA4AAABhAAAAPAEAAHEAAAAOAAAAYQAAAC8BAAARAAAAIQDwAAAAAAAAAAAAAACAPwAAAAAAAAAAAACAPwAAAAAAAAAAAAAAAAAAAAAAAAAAAAAAAAAAAAAAAAAAJQAAAAwAAAAAAACAKAAAAAwAAAAFAAAAJQAAAAwAAAABAAAAGAAAAAwAAAAAAAAAEgAAAAwAAAABAAAAHgAAABgAAAAOAAAAYQAAAD0BAAByAAAAJQAAAAwAAAABAAAAVAAAAJQAAAAPAAAAYQAAAGMAAABxAAAAAQAAAFVVj0EmtI9BDwAAAGEAAAAMAAAATAAAAAAAAAAAAAAAAAAAAP//////////ZAAAAEUAZAB1AGEAcgBkAG8AIABBAHAAdQBkAAcAAAAIAAAABwAAAAcAAAAFAAAACAAAAAgAAAAEAAAACAAAAAgAAAAHAAAACAAAAEsAAABAAAAAMAAAAAUAAAAgAAAAAQAAAAEAAAAQAAAAAAAAAAAAAABLAQAAoAAAAAAAAAAAAAAASwEAAKAAAAAlAAAADAAAAAIAAAAnAAAAGAAAAAUAAAAAAAAA////AAAAAAAlAAAADAAAAAUAAABMAAAAZAAAAA4AAAB2AAAAPAEAAIYAAAAOAAAAdgAAAC8BAAARAAAAIQDwAAAAAAAAAAAAAACAPwAAAAAAAAAAAACAPwAAAAAAAAAAAAAAAAAAAAAAAAAAAAAAAAAAAAAAAAAAJQAAAAwAAAAAAACAKAAAAAwAAAAFAAAAJQAAAAwAAAABAAAAGAAAAAwAAAAAAAAAEgAAAAwAAAABAAAAHgAAABgAAAAOAAAAdgAAAD0BAACHAAAAJQAAAAwAAAABAAAAVAAAAHgAAAAPAAAAdgAAADgAAACGAAAAAQAAAFVVj0EmtI9BDwAAAHYAAAAHAAAATAAAAAAAAAAAAAAAAAAAAP//////////XAAAAFMA7QBuAGQAaQBjAG8AAAAHAAAAAwAAAAcAAAAIAAAAAwAAAAYAAAAIAAAASwAAAEAAAAAwAAAABQAAACAAAAABAAAAAQAAABAAAAAAAAAAAAAAAEsBAACgAAAAAAAAAAAAAABLAQAAoAAAACUAAAAMAAAAAgAAACcAAAAYAAAABQAAAAAAAAD///8AAAAAACUAAAAMAAAABQAAAEwAAABkAAAADgAAAIsAAAA8AQAAmwAAAA4AAACLAAAALwEAABEAAAAhAPAAAAAAAAAAAAAAAIA/AAAAAAAAAAAAAIA/AAAAAAAAAAAAAAAAAAAAAAAAAAAAAAAAAAAAAAAAAAAlAAAADAAAAAAAAIAoAAAADAAAAAUAAAAlAAAADAAAAAEAAAAYAAAADAAAAAAAAAASAAAADAAAAAEAAAAWAAAADAAAAAAAAABUAAAASAEAAA8AAACLAAAAOwEAAJsAAAABAAAAVVWPQSa0j0EPAAAAiwAAACoAAABMAAAABAAAAA4AAACLAAAAPQEAAJwAAACgAAAARgBpAHIAbQBhAGQAbwAgAHAAbwByADoAIABFAEQAVQBBAFIARABPACAAQQBMAEYAUgBFAEQATwAgAEEAUABVAEQAIABNAEEAUgBUAEkATgBFAFoABgAAAAMAAAAFAAAACwAAAAcAAAAIAAAACAAAAAQAAAAIAAAACAAAAAUAAAADAAAABAAAAAcAAAAJAAAACQAAAAgAAAAIAAAACQAAAAoAAAAEAAAACAAAAAYAAAAGAAAACAAAAAcAAAAJAAAACgAAAAQAAAAIAAAABwAAAAkAAAAJAAAABAAAAAwAAAAIAAAACAAAAAcAAAADAAAACgAAAAcAAAAHAAAAFgAAAAwAAAAAAAAAJQAAAAwAAAACAAAADgAAABQAAAAAAAAAEAAAABQ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Kehi2McY1MiVoBrQU0wtG7pvdROszO+ozg7X4jPpNSk=</DigestValue>
    </Reference>
    <Reference Type="http://www.w3.org/2000/09/xmldsig#Object" URI="#idOfficeObject">
      <DigestMethod Algorithm="http://www.w3.org/2001/04/xmlenc#sha256"/>
      <DigestValue>C6NS5e1jzU08C0L907teA1tWdgcNnoCsK9a1EGLidrY=</DigestValue>
    </Reference>
    <Reference Type="http://uri.etsi.org/01903#SignedProperties" URI="#idSignedProperties">
      <Transforms>
        <Transform Algorithm="http://www.w3.org/TR/2001/REC-xml-c14n-20010315"/>
      </Transforms>
      <DigestMethod Algorithm="http://www.w3.org/2001/04/xmlenc#sha256"/>
      <DigestValue>bJ5My7xNlR6i1ujPBOGVmapZnsuFG46Yl6MfvXEf/6I=</DigestValue>
    </Reference>
    <Reference Type="http://www.w3.org/2000/09/xmldsig#Object" URI="#idValidSigLnImg">
      <DigestMethod Algorithm="http://www.w3.org/2001/04/xmlenc#sha256"/>
      <DigestValue>4UYskjg4zKcpkysMAT1a+Ymh4WnikvJqWL0QR/VqbE8=</DigestValue>
    </Reference>
    <Reference Type="http://www.w3.org/2000/09/xmldsig#Object" URI="#idInvalidSigLnImg">
      <DigestMethod Algorithm="http://www.w3.org/2001/04/xmlenc#sha256"/>
      <DigestValue>hY0fJc/68YIDseh8ehkyuRZWGd9v3MR2o9fUWPuDYSw=</DigestValue>
    </Reference>
  </SignedInfo>
  <SignatureValue>D3t+0/socgxH89zDbirbIJcmpEvWGizTl6w9X8rfet7dYgZIObit0++6W1GrTUhEzg2GmSdJxqNm
u0EdK0MS4TCcWCyfnFWYQRPhRp5dbgJdzYeIeoyUvvVKarJW7vHOK3yqZg838lCHN3nLLDZRRSrw
DA2nT9ZKD1aih1Ri7BhwcM67JkBdggBjcm9RQ3ZRloT0bJ772njYq77D/WBp5yKdf5CJMS8Mvwy6
ppfG37OvLS6EW2lp3SE3+WoRgLq6ESPdpAytoudmaC0et6TX85GN445462dozjWTH9BGCzQ4HLkM
lG12/JNmYXJqTpyU8iuS/1qko0PH/edJp17tYA==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2023-03-31T20:56:45Z</mdssi:Value>
        </mdssi:SignatureTime>
      </SignatureProperty>
    </SignatureProperties>
  </Object>
  <Object Id="idOfficeObject">
    <SignatureProperties>
      <SignatureProperty Id="idOfficeV1Details" Target="#idPackageSignature">
        <SignatureInfoV1 xmlns="http://schemas.microsoft.com/office/2006/digsig">
          <SetupID>{717AA07F-191B-4E15-BBD4-C7ED753FBBE5}</SetupID>
          <SignatureText>Eduardo Apud</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2023-03-31T20:56:45Z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oBAACfAAAAAAAAAAAAAAArFwAAOwsAACBFTUYAAAEAeBsAAKo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OC1lAuFAAAAEwAAAAAAAABIAAAAAAAAAExRpOT8fwAAkBPB5Px/AACAVaTk/H8AAAEAAAAAAAAA2Hqk5Px/AAAAAPFH/X8AAAAAAAAAAAAAAAAAAAAAAACAtZQLhQAAAAC5laIWAgAA2+CER/1/AACwtpQLhQAAAEm3lAuF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SwEAAKAAAAAAAAAAAAAAAEsBAACgAAAAUgAAAHABAAACAAAAEAAAAAcAAAAAAAAAAAAAALwCAAAAAAAAAQICIlMAeQBzAHQAZQBtAAAAAAAAAAAAAAAAAAAAAAAAAAAAAAAAAAAAAAAAAAAAAAAAAAAAAAAAAAAAAAAAAAAAAAAAAAAAOMET5Px/AACIS5MLhQAAAAABAAAAAAAAiD6oR/1/AAAAAAAAAAAAAAkAAAAAAAAACFgvpxYCAAA4wRPk/H8AAAAAAAAAAAAAAAAAAAAAAACrHBKTjOYAAAhNkwuFAAAAAAAAAAAAAABwhCKZFgIAAAC5laIWAgAAME6TCwAAAAAAAAAAAAAAAAcAAAAAAAAAeCogpxYCAABsTZMLhQAAAKlNkwuFAAAAcc2AR/1/AAABAAAAFgIAAOBQkwsAAAAA/Fcs4UWTAAAAAAAAAAAAAAC5laIWAgAA2+CER/1/AAAQTZMLhQAAAKlNkwuFAAAAwIsimRY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C4/sIWAgAA8Lj+wgIAAACIPqhH/X8AAAAAAAAAAAAAmevc4vx/AAAAAAAA/H8AAAAAAAAAAAAAAAAAAAAAAAAAAAAAAAAAAGs7EpOM5gAAAAAAAAAAAADwuP7CFgIAAOD///8AAAAAALmVohYCAAAIcZMLAAAAAAAAAAAAAAAABgAAAAAAAAAgAAAAAAAAACxwkwuFAAAAaXCTC4UAAABxzYBH/X8AANB0kwuFAAAAAAAAAAAAAABwHEOZFgIAALhhZuP8fwAAALmVohYCAADb4IRH/X8AANBvkwuFAAAAaXCTC4UAAABQUuDCFg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AAAABWAAAAMAAAADsAAACB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geJMLhQAAAIg+qEf9fwAAAAAAAAAAAAAAAAAAAAAAAAB2ZOP8fwAA8Lj+whYCAAAAAAAAAAAAAAAAAAAAAAAASzgSk4zmAAD//////////1B3tsUWAgAA7P///wAAAAAAuZWiFgIAAChykwsAAAAAAAAAAAAAAAAJAAAAAAAAACAAAAAAAAAATHGTC4UAAACJcZMLhQAAAHHNgEf9fwAAAAAAAAAAAAAAAAAAAAAAAAAAAAAAAAAAAAAAAAAAAAAAuZWiFgIAANvghEf9fwAA8HCTC4UAAACJcZMLhQAAALDcnKsWAgAAAAAAAGR2AAgAAAAAJQAAAAwAAAAEAAAAGAAAAAwAAAAAAAAAEgAAAAwAAAABAAAAHgAAABgAAAAwAAAAOwAAALEAAABXAAAAJQAAAAwAAAAEAAAAVAAAAJQAAAAxAAAAOwAAAK8AAABWAAAAAQAAAFVVj0EmtI9BMQAAADsAAAAMAAAATAAAAAAAAAAAAAAAAAAAAP//////////ZAAAAEUAZAB1AGEAcgBkAG8AIABBAHAAdQBkAAoAAAAMAAAACwAAAAoAAAAHAAAADAAAAAwAAAAFAAAADQAAAAwAAAALAAAADAAAAEsAAABAAAAAMAAAAAUAAAAgAAAAAQAAAAEAAAAQAAAAAAAAAAAAAABLAQAAoAAAAAAAAAAAAAAASwEAAKAAAAAlAAAADAAAAAIAAAAnAAAAGAAAAAUAAAAAAAAA////AAAAAAAlAAAADAAAAAUAAABMAAAAZAAAAAAAAABhAAAASgEAAJsAAAAAAAAAYQAAAEsBAAA7AAAAIQDwAAAAAAAAAAAAAACAPwAAAAAAAAAAAACAPwAAAAAAAAAAAAAAAAAAAAAAAAAAAAAAAAAAAAAAAAAAJQAAAAwAAAAAAACAKAAAAAwAAAAFAAAAJwAAABgAAAAFAAAAAAAAAP///wAAAAAAJQAAAAwAAAAFAAAATAAAAGQAAAAOAAAAYQAAADwBAABxAAAADgAAAGEAAAAvAQAAEQAAACEA8AAAAAAAAAAAAAAAgD8AAAAAAAAAAAAAgD8AAAAAAAAAAAAAAAAAAAAAAAAAAAAAAAAAAAAAAAAAACUAAAAMAAAAAAAAgCgAAAAMAAAABQAAACUAAAAMAAAAAQAAABgAAAAMAAAAAAAAABIAAAAMAAAAAQAAAB4AAAAYAAAADgAAAGEAAAA9AQAAcgAAACUAAAAMAAAAAQAAAFQAAACUAAAADwAAAGEAAABjAAAAcQAAAAEAAABVVY9BJrSPQQ8AAABhAAAADAAAAEwAAAAAAAAAAAAAAAAAAAD//////////2QAAABFAGQAdQBhAHIAZABvACAAQQBwAHUAZAAHAAAACAAAAAcAAAAHAAAABQAAAAgAAAAIAAAABAAAAAgAAAAIAAAABwAAAAgAAABLAAAAQAAAADAAAAAFAAAAIAAAAAEAAAABAAAAEAAAAAAAAAAAAAAASwEAAKAAAAAAAAAAAAAAAEsBAACgAAAAJQAAAAwAAAACAAAAJwAAABgAAAAFAAAAAAAAAP///wAAAAAAJQAAAAwAAAAFAAAATAAAAGQAAAAOAAAAdgAAADwBAACGAAAADgAAAHYAAAAvAQAAEQAAACEA8AAAAAAAAAAAAAAAgD8AAAAAAAAAAAAAgD8AAAAAAAAAAAAAAAAAAAAAAAAAAAAAAAAAAAAAAAAAACUAAAAMAAAAAAAAgCgAAAAMAAAABQAAACUAAAAMAAAAAQAAABgAAAAMAAAAAAAAABIAAAAMAAAAAQAAAB4AAAAYAAAADgAAAHYAAAA9AQAAhwAAACUAAAAMAAAAAQAAAFQAAAB4AAAADwAAAHYAAAA4AAAAhgAAAAEAAABVVY9BJrSPQQ8AAAB2AAAABwAAAEwAAAAAAAAAAAAAAAAAAAD//////////1wAAABTAO0AbgBkAGkAYwBvAAAABwAAAAMAAAAHAAAACAAAAAMAAAAGAAAACAAAAEsAAABAAAAAMAAAAAUAAAAgAAAAAQAAAAEAAAAQAAAAAAAAAAAAAABLAQAAoAAAAAAAAAAAAAAASwEAAKAAAAAlAAAADAAAAAIAAAAnAAAAGAAAAAUAAAAAAAAA////AAAAAAAlAAAADAAAAAUAAABMAAAAZAAAAA4AAACLAAAAPAEAAJsAAAAOAAAAiwAAAC8BAAARAAAAIQDwAAAAAAAAAAAAAACAPwAAAAAAAAAAAACAPwAAAAAAAAAAAAAAAAAAAAAAAAAAAAAAAAAAAAAAAAAAJQAAAAwAAAAAAACAKAAAAAwAAAAFAAAAJQAAAAwAAAABAAAAGAAAAAwAAAAAAAAAEgAAAAwAAAABAAAAFgAAAAwAAAAAAAAAVAAAAEgBAAAPAAAAiwAAADsBAACbAAAAAQAAAFVVj0EmtI9BDwAAAIsAAAAqAAAATAAAAAQAAAAOAAAAiwAAAD0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oBAACfAAAAAAAAAAAAAAArFwAAOwsAACBFTUYAAAEA+CEAALE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4LWUC4UAAAATAAAAAAAAAEgAAAAAAAAATFGk5Px/AACQE8Hk/H8AAIBVpOT8fwAAAQAAAAAAAADYeqTk/H8AAAAA8Uf9fwAAAAAAAAAAAAAAAAAAAAAAAIC1lAuFAAAAALmVohYCAADb4IRH/X8AALC2lAuFAAAASbeUC4UAAAAAAAAAAAAAAAAAAABkdgAIAAAAACUAAAAMAAAAAQAAABgAAAAMAAAA/wAAABIAAAAMAAAAAQAAAB4AAAAYAAAAMAAAAAUAAACLAAAAFgAAACUAAAAMAAAAAQAAAFQAAACoAAAAMQAAAAUAAACJAAAAFQAAAAEAAABVVY9BJrSPQTEAAAAFAAAADwAAAEwAAAAAAAAAAAAAAAAAAAD//////////2wAAABGAGkAcgBtAGEAIABuAG8AIAB2AOEAbABpAGQAYQBOVAYAAAADAAAABQAAAAsAAAAHAAAABAAAAAcAAAAIAAAABAAAAAYAAAAHAAAAAwAAAAMAAAAIAAAABwAAAEsAAABAAAAAMAAAAAUAAAAgAAAAAQAAAAEAAAAQAAAAAAAAAAAAAABLAQAAoAAAAAAAAAAAAAAASwEAAKAAAABSAAAAcAEAAAIAAAAQAAAABwAAAAAAAAAAAAAAvAIAAAAAAAABAgIiUwB5AHMAdABlAG0AAAAAAAAAAAAAAAAAAAAAAAAAAAAAAAAAAAAAAAAAAAAAAAAAAAAAAAAAAAAAAAAAAAAAAAAAAAA4wRPk/H8AAIhLkwuFAAAAAAEAAAAAAACIPqhH/X8AAAAAAAAAAAAACQAAAAAAAAAIWC+nFgIAADjBE+T8fwAAAAAAAAAAAAAAAAAAAAAAAKscEpOM5gAACE2TC4UAAAAAAAAAAAAAAHCEIpkWAgAAALmVohYCAAAwTpMLAAAAAAAAAAAAAAAABwAAAAAAAAB4KiCnFgIAAGxNkwuFAAAAqU2TC4UAAABxzYBH/X8AAAEAAAAWAgAA4FCTCwAAAAD8VyzhRZMAAAAAAAAAAAAAALmVohYCAADb4IRH/X8AABBNkwuFAAAAqU2TC4UAAADAiyKZFgI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Lj+whYCAADwuP7CAgAAAIg+qEf9fwAAAAAAAAAAAACZ69zi/H8AAAAAAAD8fwAAAAAAAAAAAAAAAAAAAAAAAAAAAAAAAAAAazsSk4zmAAAAAAAAAAAAAPC4/sIWAgAA4P///wAAAAAAuZWiFgIAAAhxkwsAAAAAAAAAAAAAAAAGAAAAAAAAACAAAAAAAAAALHCTC4UAAABpcJMLhQAAAHHNgEf9fwAA0HSTC4UAAAAAAAAAAAAAAHAcQ5kWAgAAuGFm4/x/AAAAuZWiFgIAANvghEf9fwAA0G+TC4UAAABpcJMLhQAAAFBS4MIWAgAAAAAAAGR2AAgAAAAAJQAAAAwAAAADAAAAGAAAAAwAAAAAAAAAEgAAAAwAAAABAAAAFgAAAAwAAAAIAAAAVAAAAFQAAAAMAAAANwAAACAAAABaAAAAAQAAAFVVj0EmtI9BDAAAAFsAAAABAAAATAAAAAQAAAALAAAANwAAACIAAABbAAAAUAAAAFgANzc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sAAAAFYAAAAwAAAAOwAAAIE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OB4kwuFAAAAiD6oR/1/AAAAAAAAAAAAAAAAAAAAAAAAAHZk4/x/AADwuP7CFgIAAAAAAAAAAAAAAAAAAAAAAABLOBKTjOYAAP//////////UHe2xRYCAADs////AAAAAAC5laIWAgAAKHKTCwAAAAAAAAAAAAAAAAkAAAAAAAAAIAAAAAAAAABMcZMLhQAAAIlxkwuFAAAAcc2AR/1/AAAAAAAAAAAAAAAAAAAAAAAAAAAAAAAAAAAAAAAAAAAAAAC5laIWAgAA2+CER/1/AADwcJMLhQAAAIlxkwuFAAAAsNycqxYCAAAAAAAAZHYACAAAAAAlAAAADAAAAAQAAAAYAAAADAAAAAAAAAASAAAADAAAAAEAAAAeAAAAGAAAADAAAAA7AAAAsQAAAFcAAAAlAAAADAAAAAQAAABUAAAAlAAAADEAAAA7AAAArwAAAFYAAAABAAAAVVWPQSa0j0ExAAAAOwAAAAwAAABMAAAAAAAAAAAAAAAAAAAA//////////9kAAAARQBkAHUAYQByAGQAbwAgAEEAcAB1AGQACgAAAAwAAAALAAAACgAAAAcAAAAMAAAADAAAAAUAAAANAAAADAAAAAsAAAAMAAAASwAAAEAAAAAwAAAABQAAACAAAAABAAAAAQAAABAAAAAAAAAAAAAAAEsBAACgAAAAAAAAAAAAAABLAQAAoAAAACUAAAAMAAAAAgAAACcAAAAYAAAABQAAAAAAAAD///8AAAAAACUAAAAMAAAABQAAAEwAAABkAAAAAAAAAGEAAABKAQAAmwAAAAAAAABhAAAASwEAADsAAAAhAPAAAAAAAAAAAAAAAIA/AAAAAAAAAAAAAIA/AAAAAAAAAAAAAAAAAAAAAAAAAAAAAAAAAAAAAAAAAAAlAAAADAAAAAAAAIAoAAAADAAAAAUAAAAnAAAAGAAAAAUAAAAAAAAA////AAAAAAAlAAAADAAAAAUAAABMAAAAZAAAAA4AAABhAAAAPAEAAHEAAAAOAAAAYQAAAC8BAAARAAAAIQDwAAAAAAAAAAAAAACAPwAAAAAAAAAAAACAPwAAAAAAAAAAAAAAAAAAAAAAAAAAAAAAAAAAAAAAAAAAJQAAAAwAAAAAAACAKAAAAAwAAAAFAAAAJQAAAAwAAAABAAAAGAAAAAwAAAAAAAAAEgAAAAwAAAABAAAAHgAAABgAAAAOAAAAYQAAAD0BAAByAAAAJQAAAAwAAAABAAAAVAAAAJQAAAAPAAAAYQAAAGMAAABxAAAAAQAAAFVVj0EmtI9BDwAAAGEAAAAMAAAATAAAAAAAAAAAAAAAAAAAAP//////////ZAAAAEUAZAB1AGEAcgBkAG8AIABBAHAAdQBkAAcAAAAIAAAABwAAAAcAAAAFAAAACAAAAAgAAAAEAAAACAAAAAgAAAAHAAAACAAAAEsAAABAAAAAMAAAAAUAAAAgAAAAAQAAAAEAAAAQAAAAAAAAAAAAAABLAQAAoAAAAAAAAAAAAAAASwEAAKAAAAAlAAAADAAAAAIAAAAnAAAAGAAAAAUAAAAAAAAA////AAAAAAAlAAAADAAAAAUAAABMAAAAZAAAAA4AAAB2AAAAPAEAAIYAAAAOAAAAdgAAAC8BAAARAAAAIQDwAAAAAAAAAAAAAACAPwAAAAAAAAAAAACAPwAAAAAAAAAAAAAAAAAAAAAAAAAAAAAAAAAAAAAAAAAAJQAAAAwAAAAAAACAKAAAAAwAAAAFAAAAJQAAAAwAAAABAAAAGAAAAAwAAAAAAAAAEgAAAAwAAAABAAAAHgAAABgAAAAOAAAAdgAAAD0BAACHAAAAJQAAAAwAAAABAAAAVAAAAHgAAAAPAAAAdgAAADgAAACGAAAAAQAAAFVVj0EmtI9BDwAAAHYAAAAHAAAATAAAAAAAAAAAAAAAAAAAAP//////////XAAAAFMA7QBuAGQAaQBjAG8AIjoHAAAAAwAAAAcAAAAIAAAAAwAAAAYAAAAIAAAASwAAAEAAAAAwAAAABQAAACAAAAABAAAAAQAAABAAAAAAAAAAAAAAAEsBAACgAAAAAAAAAAAAAABLAQAAoAAAACUAAAAMAAAAAgAAACcAAAAYAAAABQAAAAAAAAD///8AAAAAACUAAAAMAAAABQAAAEwAAABkAAAADgAAAIsAAAA8AQAAmwAAAA4AAACLAAAALwEAABEAAAAhAPAAAAAAAAAAAAAAAIA/AAAAAAAAAAAAAIA/AAAAAAAAAAAAAAAAAAAAAAAAAAAAAAAAAAAAAAAAAAAlAAAADAAAAAAAAIAoAAAADAAAAAUAAAAlAAAADAAAAAEAAAAYAAAADAAAAAAAAAASAAAADAAAAAEAAAAWAAAADAAAAAAAAABUAAAASAEAAA8AAACLAAAAOwEAAJsAAAABAAAAVVWPQSa0j0EPAAAAiwAAACoAAABMAAAABAAAAA4AAACLAAAAPQEAAJwAAACgAAAARgBpAHIAbQBhAGQAbwAgAHAAbwByADoAIABFAEQAVQBBAFIARABPACAAQQBMAEYAUgBFAEQATwAgAEEAUABVAEQAIABNAEEAUgBUAEkATgBFAFoABgAAAAMAAAAFAAAACwAAAAcAAAAIAAAACAAAAAQAAAAIAAAACAAAAAUAAAADAAAABAAAAAcAAAAJAAAACQAAAAgAAAAIAAAACQAAAAoAAAAEAAAACAAAAAYAAAAGAAAACAAAAAcAAAAJAAAACgAAAAQAAAAIAAAABwAAAAkAAAAJAAAABAAAAAwAAAAIAAAACAAAAAcAAAADAAAACgAAAAcAAAAHAAAAFgAAAAwAAAAAAAAAJQAAAAwAAAACAAAADgAAABQAAAAAAAAAEAAAABQ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VIu+bMgz4klQUV/34wFaPBeVI0xPcsmC+5THLtYBXCo=</DigestValue>
    </Reference>
    <Reference Type="http://www.w3.org/2000/09/xmldsig#Object" URI="#idOfficeObject">
      <DigestMethod Algorithm="http://www.w3.org/2001/04/xmlenc#sha256"/>
      <DigestValue>2UHnoEhtagTGE4n1hITX1aucIhSMdtXXApW+p4kFfQ0=</DigestValue>
    </Reference>
    <Reference Type="http://uri.etsi.org/01903#SignedProperties" URI="#idSignedProperties">
      <Transforms>
        <Transform Algorithm="http://www.w3.org/TR/2001/REC-xml-c14n-20010315"/>
      </Transforms>
      <DigestMethod Algorithm="http://www.w3.org/2001/04/xmlenc#sha256"/>
      <DigestValue>KJwrsqi9qoXQVtQ2h8+lIY2Tq6OePEAV8qmXcIi8i+M=</DigestValue>
    </Reference>
    <Reference Type="http://www.w3.org/2000/09/xmldsig#Object" URI="#idValidSigLnImg">
      <DigestMethod Algorithm="http://www.w3.org/2001/04/xmlenc#sha256"/>
      <DigestValue>4UYskjg4zKcpkysMAT1a+Ymh4WnikvJqWL0QR/VqbE8=</DigestValue>
    </Reference>
    <Reference Type="http://www.w3.org/2000/09/xmldsig#Object" URI="#idInvalidSigLnImg">
      <DigestMethod Algorithm="http://www.w3.org/2001/04/xmlenc#sha256"/>
      <DigestValue>QHdLquhstDTJcq4H9WpkAMLzrV0I9mvEqjyRYR7dIEA=</DigestValue>
    </Reference>
  </SignedInfo>
  <SignatureValue>FozgaAkoLaeyt6WfLvw0UceuytNPgu3CN0iyA1f5cCqn4GRja65Qlpy47dlfiuzgvbLee8hoAwdv
sn6X98VAuVceAc7tAJT5ZBzYb9Q5r0aBa5wuOYnfRWy5FHoO7XBGjBEh9NCAO6Kvgd0ZuRAR66w9
9RuOJvKv8H91R3P28tJmMFYPtdbgTzE6OiW6N6MIcuPq3sIObd63VPYfZAI3sQl2WAE7N3d7j3pj
RmZ5K34cOJbDWNHjAFw3xwxabMJo05x2EQCKOAxQpJBmcV2sD34A0Yoq7UUHluUNVzo0A09vAzEH
8hWDPFZmivKhozSYMlpiriAVmCUGgcW8HlIpRA==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2023-03-31T20:57:14Z</mdssi:Value>
        </mdssi:SignatureTime>
      </SignatureProperty>
    </SignatureProperties>
  </Object>
  <Object Id="idOfficeObject">
    <SignatureProperties>
      <SignatureProperty Id="idOfficeV1Details" Target="#idPackageSignature">
        <SignatureInfoV1 xmlns="http://schemas.microsoft.com/office/2006/digsig">
          <SetupID>{62044DCE-40C7-450D-96BC-B2DEAE2C995E}</SetupID>
          <SignatureText>Eduardo Apud</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2023-03-31T20:57:14Z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oBAACfAAAAAAAAAAAAAAArFwAAOwsAACBFTUYAAAEAeBsAAKo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OC1lAuFAAAAEwAAAAAAAABIAAAAAAAAAExRpOT8fwAAkBPB5Px/AACAVaTk/H8AAAEAAAAAAAAA2Hqk5Px/AAAAAPFH/X8AAAAAAAAAAAAAAAAAAAAAAACAtZQLhQAAAAC5laIWAgAA2+CER/1/AACwtpQLhQAAAEm3lAuF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SwEAAKAAAAAAAAAAAAAAAEsBAACgAAAAUgAAAHABAAACAAAAEAAAAAcAAAAAAAAAAAAAALwCAAAAAAAAAQICIlMAeQBzAHQAZQBtAAAAAAAAAAAAAAAAAAAAAAAAAAAAAAAAAAAAAAAAAAAAAAAAAAAAAAAAAAAAAAAAAAAAAAAAAAAAOMET5Px/AACIS5MLhQAAAAABAAAAAAAAiD6oR/1/AAAAAAAAAAAAAAkAAAAAAAAACFgvpxYCAAA4wRPk/H8AAAAAAAAAAAAAAAAAAAAAAACrHBKTjOYAAAhNkwuFAAAAAAAAAAAAAABwhCKZFgIAAAC5laIWAgAAME6TCwAAAAAAAAAAAAAAAAcAAAAAAAAAeCogpxYCAABsTZMLhQAAAKlNkwuFAAAAcc2AR/1/AAABAAAAFgIAAOBQkwsAAAAA/Fcs4UWTAAAAAAAAAAAAAAC5laIWAgAA2+CER/1/AAAQTZMLhQAAAKlNkwuFAAAAwIsimRY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C4/sIWAgAA8Lj+wgIAAACIPqhH/X8AAAAAAAAAAAAAmevc4vx/AAAAAAAA/H8AAAAAAAAAAAAAAAAAAAAAAAAAAAAAAAAAAGs7EpOM5gAAAAAAAAAAAADwuP7CFgIAAOD///8AAAAAALmVohYCAAAIcZMLAAAAAAAAAAAAAAAABgAAAAAAAAAgAAAAAAAAACxwkwuFAAAAaXCTC4UAAABxzYBH/X8AANB0kwuFAAAAAAAAAAAAAABwHEOZFgIAALhhZuP8fwAAALmVohYCAADb4IRH/X8AANBvkwuFAAAAaXCTC4UAAABQUuDCFgI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AAAABWAAAAMAAAADsAAACB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geJMLhQAAAIg+qEf9fwAAAAAAAAAAAAAAAAAAAAAAAAB2ZOP8fwAA8Lj+whYCAAAAAAAAAAAAAAAAAAAAAAAASzgSk4zmAAD//////////1B3tsUWAgAA7P///wAAAAAAuZWiFgIAAChykwsAAAAAAAAAAAAAAAAJAAAAAAAAACAAAAAAAAAATHGTC4UAAACJcZMLhQAAAHHNgEf9fwAAAAAAAAAAAAAAAAAAAAAAAAAAAAAAAAAAAAAAAAAAAAAAuZWiFgIAANvghEf9fwAA8HCTC4UAAACJcZMLhQAAALDcnKsWAgAAAAAAAGR2AAgAAAAAJQAAAAwAAAAEAAAAGAAAAAwAAAAAAAAAEgAAAAwAAAABAAAAHgAAABgAAAAwAAAAOwAAALEAAABXAAAAJQAAAAwAAAAEAAAAVAAAAJQAAAAxAAAAOwAAAK8AAABWAAAAAQAAAFVVj0EmtI9BMQAAADsAAAAMAAAATAAAAAAAAAAAAAAAAAAAAP//////////ZAAAAEUAZAB1AGEAcgBkAG8AIABBAHAAdQBkAAoAAAAMAAAACwAAAAoAAAAHAAAADAAAAAwAAAAFAAAADQAAAAwAAAALAAAADAAAAEsAAABAAAAAMAAAAAUAAAAgAAAAAQAAAAEAAAAQAAAAAAAAAAAAAABLAQAAoAAAAAAAAAAAAAAASwEAAKAAAAAlAAAADAAAAAIAAAAnAAAAGAAAAAUAAAAAAAAA////AAAAAAAlAAAADAAAAAUAAABMAAAAZAAAAAAAAABhAAAASgEAAJsAAAAAAAAAYQAAAEsBAAA7AAAAIQDwAAAAAAAAAAAAAACAPwAAAAAAAAAAAACAPwAAAAAAAAAAAAAAAAAAAAAAAAAAAAAAAAAAAAAAAAAAJQAAAAwAAAAAAACAKAAAAAwAAAAFAAAAJwAAABgAAAAFAAAAAAAAAP///wAAAAAAJQAAAAwAAAAFAAAATAAAAGQAAAAOAAAAYQAAADwBAABxAAAADgAAAGEAAAAvAQAAEQAAACEA8AAAAAAAAAAAAAAAgD8AAAAAAAAAAAAAgD8AAAAAAAAAAAAAAAAAAAAAAAAAAAAAAAAAAAAAAAAAACUAAAAMAAAAAAAAgCgAAAAMAAAABQAAACUAAAAMAAAAAQAAABgAAAAMAAAAAAAAABIAAAAMAAAAAQAAAB4AAAAYAAAADgAAAGEAAAA9AQAAcgAAACUAAAAMAAAAAQAAAFQAAACUAAAADwAAAGEAAABjAAAAcQAAAAEAAABVVY9BJrSPQQ8AAABhAAAADAAAAEwAAAAAAAAAAAAAAAAAAAD//////////2QAAABFAGQAdQBhAHIAZABvACAAQQBwAHUAZAAHAAAACAAAAAcAAAAHAAAABQAAAAgAAAAIAAAABAAAAAgAAAAIAAAABwAAAAgAAABLAAAAQAAAADAAAAAFAAAAIAAAAAEAAAABAAAAEAAAAAAAAAAAAAAASwEAAKAAAAAAAAAAAAAAAEsBAACgAAAAJQAAAAwAAAACAAAAJwAAABgAAAAFAAAAAAAAAP///wAAAAAAJQAAAAwAAAAFAAAATAAAAGQAAAAOAAAAdgAAADwBAACGAAAADgAAAHYAAAAvAQAAEQAAACEA8AAAAAAAAAAAAAAAgD8AAAAAAAAAAAAAgD8AAAAAAAAAAAAAAAAAAAAAAAAAAAAAAAAAAAAAAAAAACUAAAAMAAAAAAAAgCgAAAAMAAAABQAAACUAAAAMAAAAAQAAABgAAAAMAAAAAAAAABIAAAAMAAAAAQAAAB4AAAAYAAAADgAAAHYAAAA9AQAAhwAAACUAAAAMAAAAAQAAAFQAAAB4AAAADwAAAHYAAAA4AAAAhgAAAAEAAABVVY9BJrSPQQ8AAAB2AAAABwAAAEwAAAAAAAAAAAAAAAAAAAD//////////1wAAABTAO0AbgBkAGkAYwBvAAAABwAAAAMAAAAHAAAACAAAAAMAAAAGAAAACAAAAEsAAABAAAAAMAAAAAUAAAAgAAAAAQAAAAEAAAAQAAAAAAAAAAAAAABLAQAAoAAAAAAAAAAAAAAASwEAAKAAAAAlAAAADAAAAAIAAAAnAAAAGAAAAAUAAAAAAAAA////AAAAAAAlAAAADAAAAAUAAABMAAAAZAAAAA4AAACLAAAAPAEAAJsAAAAOAAAAiwAAAC8BAAARAAAAIQDwAAAAAAAAAAAAAACAPwAAAAAAAAAAAACAPwAAAAAAAAAAAAAAAAAAAAAAAAAAAAAAAAAAAAAAAAAAJQAAAAwAAAAAAACAKAAAAAwAAAAFAAAAJQAAAAwAAAABAAAAGAAAAAwAAAAAAAAAEgAAAAwAAAABAAAAFgAAAAwAAAAAAAAAVAAAAEgBAAAPAAAAiwAAADsBAACbAAAAAQAAAFVVj0EmtI9BDwAAAIsAAAAqAAAATAAAAAQAAAAOAAAAiwAAAD0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oBAACfAAAAAAAAAAAAAAArFwAAOwsAACBFTUYAAAEA+CEAALE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4LWUC4UAAAATAAAAAAAAAEgAAAAAAAAATFGk5Px/AACQE8Hk/H8AAIBVpOT8fwAAAQAAAAAAAADYeqTk/H8AAAAA8Uf9fwAAAAAAAAAAAAAAAAAAAAAAAIC1lAuFAAAAALmVohYCAADb4IRH/X8AALC2lAuFAAAASbeUC4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LAQAAoAAAAAAAAAAAAAAASwEAAKAAAABSAAAAcAEAAAIAAAAQAAAABwAAAAAAAAAAAAAAvAIAAAAAAAABAgIiUwB5AHMAdABlAG0AAAAAAAAAAAAAAAAAAAAAAAAAAAAAAAAAAAAAAAAAAAAAAAAAAAAAAAAAAAAAAAAAAAAAAAAAAAA4wRPk/H8AAIhLkwuFAAAAAAEAAAAAAACIPqhH/X8AAAAAAAAAAAAACQAAAAAAAAAIWC+nFgIAADjBE+T8fwAAAAAAAAAAAAAAAAAAAAAAAKscEpOM5gAACE2TC4UAAAAAAAAAAAAAAHCEIpkWAgAAALmVohYCAAAwTpMLAAAAAAAAAAAAAAAABwAAAAAAAAB4KiCnFgIAAGxNkwuFAAAAqU2TC4UAAABxzYBH/X8AAAEAAAAWAgAA4FCTCwAAAAD8VyzhRZMAAAAAAAAAAAAAALmVohYCAADb4IRH/X8AABBNkwuFAAAAqU2TC4UAAADAiyKZFgI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Lj+whYCAADwuP7CAgAAAIg+qEf9fwAAAAAAAAAAAACZ69zi/H8AAAAAAAD8fwAAAAAAAAAAAAAAAAAAAAAAAAAAAAAAAAAAazsSk4zmAAAAAAAAAAAAAPC4/sIWAgAA4P///wAAAAAAuZWiFgIAAAhxkwsAAAAAAAAAAAAAAAAGAAAAAAAAACAAAAAAAAAALHCTC4UAAABpcJMLhQAAAHHNgEf9fwAA0HSTC4UAAAAAAAAAAAAAAHAcQ5kWAgAAuGFm4/x/AAAAuZWiFgIAANvghEf9fwAA0G+TC4UAAABpcJMLhQAAAFBS4MIWAg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sAAAAFYAAAAwAAAAOwAAAIE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OB4kwuFAAAAiD6oR/1/AAAAAAAAAAAAAAAAAAAAAAAAAHZk4/x/AADwuP7CFgIAAAAAAAAAAAAAAAAAAAAAAABLOBKTjOYAAP//////////UHe2xRYCAADs////AAAAAAC5laIWAgAAKHKTCwAAAAAAAAAAAAAAAAkAAAAAAAAAIAAAAAAAAABMcZMLhQAAAIlxkwuFAAAAcc2AR/1/AAAAAAAAAAAAAAAAAAAAAAAAAAAAAAAAAAAAAAAAAAAAAAC5laIWAgAA2+CER/1/AADwcJMLhQAAAIlxkwuFAAAAsNycqxYCAAAAAAAAZHYACAAAAAAlAAAADAAAAAQAAAAYAAAADAAAAAAAAAASAAAADAAAAAEAAAAeAAAAGAAAADAAAAA7AAAAsQAAAFcAAAAlAAAADAAAAAQAAABUAAAAlAAAADEAAAA7AAAArwAAAFYAAAABAAAAVVWPQSa0j0ExAAAAOwAAAAwAAABMAAAAAAAAAAAAAAAAAAAA//////////9kAAAARQBkAHUAYQByAGQAbwAgAEEAcAB1AGQACgAAAAwAAAALAAAACgAAAAcAAAAMAAAADAAAAAUAAAANAAAADAAAAAsAAAAMAAAASwAAAEAAAAAwAAAABQAAACAAAAABAAAAAQAAABAAAAAAAAAAAAAAAEsBAACgAAAAAAAAAAAAAABLAQAAoAAAACUAAAAMAAAAAgAAACcAAAAYAAAABQAAAAAAAAD///8AAAAAACUAAAAMAAAABQAAAEwAAABkAAAAAAAAAGEAAABKAQAAmwAAAAAAAABhAAAASwEAADsAAAAhAPAAAAAAAAAAAAAAAIA/AAAAAAAAAAAAAIA/AAAAAAAAAAAAAAAAAAAAAAAAAAAAAAAAAAAAAAAAAAAlAAAADAAAAAAAAIAoAAAADAAAAAUAAAAnAAAAGAAAAAUAAAAAAAAA////AAAAAAAlAAAADAAAAAUAAABMAAAAZAAAAA4AAABhAAAAPAEAAHEAAAAOAAAAYQAAAC8BAAARAAAAIQDwAAAAAAAAAAAAAACAPwAAAAAAAAAAAACAPwAAAAAAAAAAAAAAAAAAAAAAAAAAAAAAAAAAAAAAAAAAJQAAAAwAAAAAAACAKAAAAAwAAAAFAAAAJQAAAAwAAAABAAAAGAAAAAwAAAAAAAAAEgAAAAwAAAABAAAAHgAAABgAAAAOAAAAYQAAAD0BAAByAAAAJQAAAAwAAAABAAAAVAAAAJQAAAAPAAAAYQAAAGMAAABxAAAAAQAAAFVVj0EmtI9BDwAAAGEAAAAMAAAATAAAAAAAAAAAAAAAAAAAAP//////////ZAAAAEUAZAB1AGEAcgBkAG8AIABBAHAAdQBkAAcAAAAIAAAABwAAAAcAAAAFAAAACAAAAAgAAAAEAAAACAAAAAgAAAAHAAAACAAAAEsAAABAAAAAMAAAAAUAAAAgAAAAAQAAAAEAAAAQAAAAAAAAAAAAAABLAQAAoAAAAAAAAAAAAAAASwEAAKAAAAAlAAAADAAAAAIAAAAnAAAAGAAAAAUAAAAAAAAA////AAAAAAAlAAAADAAAAAUAAABMAAAAZAAAAA4AAAB2AAAAPAEAAIYAAAAOAAAAdgAAAC8BAAARAAAAIQDwAAAAAAAAAAAAAACAPwAAAAAAAAAAAACAPwAAAAAAAAAAAAAAAAAAAAAAAAAAAAAAAAAAAAAAAAAAJQAAAAwAAAAAAACAKAAAAAwAAAAFAAAAJQAAAAwAAAABAAAAGAAAAAwAAAAAAAAAEgAAAAwAAAABAAAAHgAAABgAAAAOAAAAdgAAAD0BAACHAAAAJQAAAAwAAAABAAAAVAAAAHgAAAAPAAAAdgAAADgAAACGAAAAAQAAAFVVj0EmtI9BDwAAAHYAAAAHAAAATAAAAAAAAAAAAAAAAAAAAP//////////XAAAAFMA7QBuAGQAaQBjAG8AAAAHAAAAAwAAAAcAAAAIAAAAAwAAAAYAAAAIAAAASwAAAEAAAAAwAAAABQAAACAAAAABAAAAAQAAABAAAAAAAAAAAAAAAEsBAACgAAAAAAAAAAAAAABLAQAAoAAAACUAAAAMAAAAAgAAACcAAAAYAAAABQAAAAAAAAD///8AAAAAACUAAAAMAAAABQAAAEwAAABkAAAADgAAAIsAAAA8AQAAmwAAAA4AAACLAAAALwEAABEAAAAhAPAAAAAAAAAAAAAAAIA/AAAAAAAAAAAAAIA/AAAAAAAAAAAAAAAAAAAAAAAAAAAAAAAAAAAAAAAAAAAlAAAADAAAAAAAAIAoAAAADAAAAAUAAAAlAAAADAAAAAEAAAAYAAAADAAAAAAAAAASAAAADAAAAAEAAAAWAAAADAAAAAAAAABUAAAASAEAAA8AAACLAAAAOwEAAJsAAAABAAAAVVWPQSa0j0EPAAAAiwAAACoAAABMAAAABAAAAA4AAACLAAAAPQEAAJwAAACgAAAARgBpAHIAbQBhAGQAbwAgAHAAbwByADoAIABFAEQAVQBBAFIARABPACAAQQBMAEYAUgBFAEQATwAgAEEAUABVAEQAIABNAEEAUgBUAEkATgBFAFoABgAAAAMAAAAFAAAACwAAAAcAAAAIAAAACAAAAAQAAAAIAAAACAAAAAUAAAADAAAABAAAAAcAAAAJAAAACQAAAAgAAAAIAAAACQAAAAoAAAAEAAAACAAAAAYAAAAGAAAACAAAAAcAAAAJAAAACgAAAAQAAAAIAAAABwAAAAkAAAAJAAAABAAAAAwAAAAIAAAACAAAAAcAAAADAAAACgAAAAcAAAAHAAAAFgAAAAwAAAAAAAAAJQAAAAwAAAACAAAADgAAABQAAAAAAAAAEAAAABQ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xXz+IoZ5MnDpmYBV7pUqNK+i81WZ57Ye011m/iUQeAc=</DigestValue>
    </Reference>
    <Reference Type="http://www.w3.org/2000/09/xmldsig#Object" URI="#idOfficeObject">
      <DigestMethod Algorithm="http://www.w3.org/2001/04/xmlenc#sha256"/>
      <DigestValue>8MNme7oVcuOUxWr+MNcUzP2qhxxieSweK6hBCNTkWxQ=</DigestValue>
    </Reference>
    <Reference Type="http://uri.etsi.org/01903#SignedProperties" URI="#idSignedProperties">
      <Transforms>
        <Transform Algorithm="http://www.w3.org/TR/2001/REC-xml-c14n-20010315"/>
      </Transforms>
      <DigestMethod Algorithm="http://www.w3.org/2001/04/xmlenc#sha256"/>
      <DigestValue>/+XCFGRzRmfGBOLZMK6qruZ2QjWxzq96nJBgufG3eO8=</DigestValue>
    </Reference>
    <Reference Type="http://www.w3.org/2000/09/xmldsig#Object" URI="#idValidSigLnImg">
      <DigestMethod Algorithm="http://www.w3.org/2001/04/xmlenc#sha256"/>
      <DigestValue>skjXOpPf4mofDyKfMLVUAoic3StREW+j/ihWH+Tk7t0=</DigestValue>
    </Reference>
    <Reference Type="http://www.w3.org/2000/09/xmldsig#Object" URI="#idInvalidSigLnImg">
      <DigestMethod Algorithm="http://www.w3.org/2001/04/xmlenc#sha256"/>
      <DigestValue>wOqnJuXa9XCc6Y05ThTexYKXWmBeYgaQsMwR+mwk7gY=</DigestValue>
    </Reference>
  </SignedInfo>
  <SignatureValue>gNsFVDZF1HQ571Qwi3jFj7lGyY5zU9nEOXv1X13bemGgSlZ9Jt5NaHuDMIuGLkvz7y6mkpbnH7xf
ieXdFJgpCoHvKXSpa1W6MwtuQrjnx04xZlpuDOlq5XIVJGa4YYo49Pdc5VsjBn0ukFt+J/t9iK27
RpXngW49rl5er5jpf12s61cEDeHzHJYQHAYRAMZuR0yguJ+D96NJ6B2FBpPXIU00uUbApRrhzWJk
U0Ocmga07/08F/7fuOCZATz+UjFVy1+XT6DJaiCFkSeHbJDLS8sfD/5Ybuf7dVetw7UGBMRAcD5r
GXPGVvN0LNMFx7lxaFZioHIEkl4B7eGqtjvhLw==</SignatureValue>
  <KeyInfo>
    <X509Data>
      <X509Certificate>MIIHyTCCBbGgAwIBAgIQDGDaIoIpPLhhB/d0/aeVpDANBgkqhkiG9w0BAQsFADBPMRcwFQYDVQQFEw5SVUMgODAwODAwOTktMDELMAkGA1UEBhMCUFkxETAPBgNVBAoMCFZJVCBTLkEuMRQwEgYDVQQDEwtDQS1WSVQgUy5BLjAeFw0yMTA4MDIxMzQ3MzJaFw0yMzA4MDIxMzQ3MzJaMIGlMRYwFAYDVQQqDA1KQVZJRVIgQU5EUkVTMRcwFQYDVQQEDA5CRU5JVEVaIERVQVJURTESMBAGA1UEBRMJQ0kxMjIzNjAxMSUwIwYDVQQDDBxKQVZJRVIgQU5EUkVTIEJFTklURVogRFVBUlRFMREwDwYDVQQLDAhGSVJNQSBGMjEXMBUGA1UECgwOUEVSU09OQSBGSVNJQ0ExCzAJBgNVBAYTAlBZMIIBIjANBgkqhkiG9w0BAQEFAAOCAQ8AMIIBCgKCAQEAyJZh2rcPcA1DF0mih4KpG3ON6cnpxdPRtK2JfC9nVYvkkEnFBZ3CsBaBTGnwFA641g6oEjafBcNaVLbFQNxVegxjpONitIxRwloXaHIN9Jdj30Z8YdRYz0FqYdM47RuZeSH5gmlVcpMtpFWDKRxYjcAnkVBm3l2kWcPRyZjVtmlInNuE49SqP41DyKMysXy1/1YxLb0Tc+quImmgLH8ty/k1aR5c0UDyNu79KWJI0H62rgUXqpKj7d/7+yv2cHxLv2Zoo4rUqijsD/SCgzIKjh55SbnZXKY2hwBY2SiPRjeRzjkn07fAa/lAW77TBp8LufcdmXAbH5awJA3/GRVP4wIDAQABo4IDSDCCA0QwDAYDVR0TAQH/BAIwADAOBgNVHQ8BAf8EBAMCBeAwLAYDVR0lAQH/BCIwIAYIKwYBBQUHAwQGCCsGAQUFBwMCBgorBgEEAYI3FAICMB0GA1UdDgQWBBShU6enAJMNagqwGLkuWtl0ArQ1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dhCWWfSWPySrWVNAzdOYZAv78s1TR+tk26HTK+kffmEv+Fny4xjDJYrJfX+3Rn1MyCFPDdy4zCcCFMa4DXUTWnba0pHZlOT/9zLEtvbcyxVIhtO+rZyB21ecJOCHECXo14DKLoMjLfqcxiduI0nwpmYI5HXs/8RnlYkIO2oW//JYfGNZel2857xgVv4tZz8tsOGWtzn/EJyHkGH9XxKXPSJzw9Mpf7yqwNQizf4GLORlL3WXHzFOJHJwTBWfXaHDdxKvlWH1VNSjTs0PNpF4Mwi3ib8AywcQway81+uBi3NPgUpWTjCBjsW3EH9wHaYocTHE40BxW8lLO3hoMe9e0aC+OY7XeBekk20bcNxNOSEBhNmob6VuhCjIZEqaXeopae2qTuBXXHxlu5fhYEQCDB97gGVfdqif1V9DIi1VO+2M4lWyRi/I8rbg0YJBJn7sKSyslBYOil8eAe8kyYM0a1YbIM0pFV277ZHn9NjxYulrY+VZRLZ4v5xFJWQG0s0QNo+DA/hg8UBlYVVKSrF6Amov7qaqjtvy60bmn1M2pbUmSuWop9vpTZq8I74f82vlDxHRzCg6LIy8eLYxX2b60VSY8cvOnT/DCBkskldDWHLGglaiTVDKKSTB24+5qnBXZF9/E1k6eOXiht+S/1u1AbwDE1oq0ZAAB3PNHDPVX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2023-03-31T21:57:24Z</mdssi:Value>
        </mdssi:SignatureTime>
      </SignatureProperty>
    </SignatureProperties>
  </Object>
  <Object Id="idOfficeObject">
    <SignatureProperties>
      <SignatureProperty Id="idOfficeV1Details" Target="#idPackageSignature">
        <SignatureInfoV1 xmlns="http://schemas.microsoft.com/office/2006/digsig">
          <SetupID>{5EDA6B4F-A300-462C-AB02-02198C5D3BD1}</SetupID>
          <SignatureText>Javier Benitez Duarte</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2023-03-31T21:57:24Z</xd:SigningTime>
          <xd:SigningCertificate>
            <xd:Cert>
              <xd:CertDigest>
                <DigestMethod Algorithm="http://www.w3.org/2001/04/xmlenc#sha256"/>
                <DigestValue>0OHz7xC42cvd/hv13H4bMD7/uY8QE9BpilTI61JLVVc=</DigestValue>
              </xd:CertDigest>
              <xd:IssuerSerial>
                <X509IssuerName>CN=CA-VIT S.A., O=VIT S.A., C=PY, SERIALNUMBER=RUC 80080099-0</X509IssuerName>
                <X509SerialNumber>16453620747172359454885280552258606500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pBwAAKo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AAAAAASAAAADAAAAAEAAAAeAAAAGAAAAPUAAAAFAAAAMgEAABYAAAAlAAAADAAAAAEAAABUAAAAhAAAAPYAAAAFAAAAMAEAABUAAAABAAAAAAB1QcdxdEH2AAAABQAAAAkAAABMAAAAAAAAAAAAAAAAAAAA//////////9gAAAAMwAxAC8AMw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A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Object Id="idInvalidSigLnImg">AQAAAGwAAAAAAAAAAAAAAD8BAACfAAAAAAAAAAAAAAAkEwAAjQkAACBFTUYAAAEA3CAAALA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P8AAAASAAAADAAAAAEAAAAeAAAAGAAAADAAAAAFAAAAiwAAABYAAAAlAAAADAAAAAEAAABUAAAAqAAAADEAAAAFAAAAiQAAABUAAAABAAAAAAB1QcdxdE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A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xNX4N0rWXj6KRno642qC01rIP4IN6h6NMjlqDSN3nUc=</DigestValue>
    </Reference>
    <Reference Type="http://www.w3.org/2000/09/xmldsig#Object" URI="#idOfficeObject">
      <DigestMethod Algorithm="http://www.w3.org/2001/04/xmlenc#sha256"/>
      <DigestValue>5ZsJfqF/ZsGtOLd5NxCYhnWMtpB5lAOERmNDF6w+4hs=</DigestValue>
    </Reference>
    <Reference Type="http://uri.etsi.org/01903#SignedProperties" URI="#idSignedProperties">
      <Transforms>
        <Transform Algorithm="http://www.w3.org/TR/2001/REC-xml-c14n-20010315"/>
      </Transforms>
      <DigestMethod Algorithm="http://www.w3.org/2001/04/xmlenc#sha256"/>
      <DigestValue>wofcG3tYnOIdTvhv/XwqhBtvcyhSBgoNkHEfpue1G4A=</DigestValue>
    </Reference>
    <Reference Type="http://www.w3.org/2000/09/xmldsig#Object" URI="#idValidSigLnImg">
      <DigestMethod Algorithm="http://www.w3.org/2001/04/xmlenc#sha256"/>
      <DigestValue>skjXOpPf4mofDyKfMLVUAoic3StREW+j/ihWH+Tk7t0=</DigestValue>
    </Reference>
    <Reference Type="http://www.w3.org/2000/09/xmldsig#Object" URI="#idInvalidSigLnImg">
      <DigestMethod Algorithm="http://www.w3.org/2001/04/xmlenc#sha256"/>
      <DigestValue>e++nN23NtUbG/+YXdwgDEPwh1AAlxpasnFmpRWegsKY=</DigestValue>
    </Reference>
  </SignedInfo>
  <SignatureValue>ui/hFQaJ0K4mC5j7Dl2iMq9epBryhk/ZFtlX3xhVG1OdqvAcpNRMOHO6Anvy9kCWDBtUhuybnbBE
YlIqHaiIOe684AX0daSpJVUf9gQ3OlQfQbYGS5eM9JzwRASN5UT/Xj7XiJAhYcL5q76A3nM6PIUQ
405QB5w+4VNI6rgZ1+FhTDCIijAA8Gl4DU2kIcoM65m9n7WDkqB6BXHjpf9vdT/8wR4/Ho7GsTaG
/uIASQ2sg/IKVlt1T2kLZZa6OfQrS/v7qal8+6W8AMEvV+AnXBVjNnGvrt4WxnjTzuhTWwqRrYet
b7YKv310k0wMbCBXa4ERiH5MYTEySdytwRRPEw==</SignatureValue>
  <KeyInfo>
    <X509Data>
      <X509Certificate>MIIHyTCCBbGgAwIBAgIQDGDaIoIpPLhhB/d0/aeVpDANBgkqhkiG9w0BAQsFADBPMRcwFQYDVQQFEw5SVUMgODAwODAwOTktMDELMAkGA1UEBhMCUFkxETAPBgNVBAoMCFZJVCBTLkEuMRQwEgYDVQQDEwtDQS1WSVQgUy5BLjAeFw0yMTA4MDIxMzQ3MzJaFw0yMzA4MDIxMzQ3MzJaMIGlMRYwFAYDVQQqDA1KQVZJRVIgQU5EUkVTMRcwFQYDVQQEDA5CRU5JVEVaIERVQVJURTESMBAGA1UEBRMJQ0kxMjIzNjAxMSUwIwYDVQQDDBxKQVZJRVIgQU5EUkVTIEJFTklURVogRFVBUlRFMREwDwYDVQQLDAhGSVJNQSBGMjEXMBUGA1UECgwOUEVSU09OQSBGSVNJQ0ExCzAJBgNVBAYTAlBZMIIBIjANBgkqhkiG9w0BAQEFAAOCAQ8AMIIBCgKCAQEAyJZh2rcPcA1DF0mih4KpG3ON6cnpxdPRtK2JfC9nVYvkkEnFBZ3CsBaBTGnwFA641g6oEjafBcNaVLbFQNxVegxjpONitIxRwloXaHIN9Jdj30Z8YdRYz0FqYdM47RuZeSH5gmlVcpMtpFWDKRxYjcAnkVBm3l2kWcPRyZjVtmlInNuE49SqP41DyKMysXy1/1YxLb0Tc+quImmgLH8ty/k1aR5c0UDyNu79KWJI0H62rgUXqpKj7d/7+yv2cHxLv2Zoo4rUqijsD/SCgzIKjh55SbnZXKY2hwBY2SiPRjeRzjkn07fAa/lAW77TBp8LufcdmXAbH5awJA3/GRVP4wIDAQABo4IDSDCCA0QwDAYDVR0TAQH/BAIwADAOBgNVHQ8BAf8EBAMCBeAwLAYDVR0lAQH/BCIwIAYIKwYBBQUHAwQGCCsGAQUFBwMCBgorBgEEAYI3FAICMB0GA1UdDgQWBBShU6enAJMNagqwGLkuWtl0ArQ1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dhCWWfSWPySrWVNAzdOYZAv78s1TR+tk26HTK+kffmEv+Fny4xjDJYrJfX+3Rn1MyCFPDdy4zCcCFMa4DXUTWnba0pHZlOT/9zLEtvbcyxVIhtO+rZyB21ecJOCHECXo14DKLoMjLfqcxiduI0nwpmYI5HXs/8RnlYkIO2oW//JYfGNZel2857xgVv4tZz8tsOGWtzn/EJyHkGH9XxKXPSJzw9Mpf7yqwNQizf4GLORlL3WXHzFOJHJwTBWfXaHDdxKvlWH1VNSjTs0PNpF4Mwi3ib8AywcQway81+uBi3NPgUpWTjCBjsW3EH9wHaYocTHE40BxW8lLO3hoMe9e0aC+OY7XeBekk20bcNxNOSEBhNmob6VuhCjIZEqaXeopae2qTuBXXHxlu5fhYEQCDB97gGVfdqif1V9DIi1VO+2M4lWyRi/I8rbg0YJBJn7sKSyslBYOil8eAe8kyYM0a1YbIM0pFV277ZHn9NjxYulrY+VZRLZ4v5xFJWQG0s0QNo+DA/hg8UBlYVVKSrF6Amov7qaqjtvy60bmn1M2pbUmSuWop9vpTZq8I74f82vlDxHRzCg6LIy8eLYxX2b60VSY8cvOnT/DCBkskldDWHLGglaiTVDKKSTB24+5qnBXZF9/E1k6eOXiht+S/1u1AbwDE1oq0ZAAB3PNHDPVX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2023-03-31T21:57:31Z</mdssi:Value>
        </mdssi:SignatureTime>
      </SignatureProperty>
    </SignatureProperties>
  </Object>
  <Object Id="idOfficeObject">
    <SignatureProperties>
      <SignatureProperty Id="idOfficeV1Details" Target="#idPackageSignature">
        <SignatureInfoV1 xmlns="http://schemas.microsoft.com/office/2006/digsig">
          <SetupID>{0D59284E-FD19-4711-96D9-F872472AC128}</SetupID>
          <SignatureText>Javier Benitez Duarte</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2023-03-31T21:57:31Z</xd:SigningTime>
          <xd:SigningCertificate>
            <xd:Cert>
              <xd:CertDigest>
                <DigestMethod Algorithm="http://www.w3.org/2001/04/xmlenc#sha256"/>
                <DigestValue>0OHz7xC42cvd/hv13H4bMD7/uY8QE9BpilTI61JLVVc=</DigestValue>
              </xd:CertDigest>
              <xd:IssuerSerial>
                <X509IssuerName>CN=CA-VIT S.A., O=VIT S.A., C=PY, SERIALNUMBER=RUC 80080099-0</X509IssuerName>
                <X509SerialNumber>16453620747172359454885280552258606500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pBwAAKo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AAAAAASAAAADAAAAAEAAAAeAAAAGAAAAPUAAAAFAAAAMgEAABYAAAAlAAAADAAAAAEAAABUAAAAhAAAAPYAAAAFAAAAMAEAABUAAAABAAAAAAB1QcdxdEH2AAAABQAAAAkAAABMAAAAAAAAAAAAAAAAAAAA//////////9gAAAAMwAxAC8AMwAvADIAMAAyADM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A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Object Id="idInvalidSigLnImg">AQAAAGwAAAAAAAAAAAAAAD8BAACfAAAAAAAAAAAAAAAkEwAAjQkAACBFTUYAAAEA3CAAALA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P8AAAASAAAADAAAAAEAAAAeAAAAGAAAADAAAAAFAAAAiwAAABYAAAAlAAAADAAAAAEAAABUAAAAqAAAADEAAAAFAAAAiQAAABUAAAABAAAAAAB1QcdxdE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C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hylJQnaYOvN6mLWnjNuteIGygTkcgvK9xntxoeyzfbA=</DigestValue>
    </Reference>
    <Reference Type="http://www.w3.org/2000/09/xmldsig#Object" URI="#idOfficeObject">
      <DigestMethod Algorithm="http://www.w3.org/2001/04/xmlenc#sha256"/>
      <DigestValue>EYcp4eduty/UeW6p299oQBSbH/rLzNPxWb8fEO/z4jA=</DigestValue>
    </Reference>
    <Reference Type="http://uri.etsi.org/01903#SignedProperties" URI="#idSignedProperties">
      <Transforms>
        <Transform Algorithm="http://www.w3.org/TR/2001/REC-xml-c14n-20010315"/>
      </Transforms>
      <DigestMethod Algorithm="http://www.w3.org/2001/04/xmlenc#sha256"/>
      <DigestValue>6ZVc0dwmCbesmh1PPBjrmfEAx2tvPyZKXphThNoF3Ow=</DigestValue>
    </Reference>
    <Reference Type="http://www.w3.org/2000/09/xmldsig#Object" URI="#idValidSigLnImg">
      <DigestMethod Algorithm="http://www.w3.org/2001/04/xmlenc#sha256"/>
      <DigestValue>VMeofSJB9RkQdgd6NemDj0j2ChNNc26f+9m658srTFQ=</DigestValue>
    </Reference>
    <Reference Type="http://www.w3.org/2000/09/xmldsig#Object" URI="#idInvalidSigLnImg">
      <DigestMethod Algorithm="http://www.w3.org/2001/04/xmlenc#sha256"/>
      <DigestValue>e++nN23NtUbG/+YXdwgDEPwh1AAlxpasnFmpRWegsKY=</DigestValue>
    </Reference>
  </SignedInfo>
  <SignatureValue>YOK8IhHWQxq4N1U6eQ8fCCVtZroJmFzyCitUWgf3rlVYKekX9hM+OH9Q5cPpjzNLyYEa4OEpV/aP
ITYZbn3h1KpY1NL8pbgHjMSETWrpCTVUVW7v3ELbYSVYWy301FjZeo17uhI/lK4hKPnlhMUPAb+t
bAsj7qhKS3NhUBQPTVHMvL7/5qVwXZQbYWA6XEx4SEi0syGQzIjLeMOkCygaHK5FTdsBy1a+y3Sl
CMqwpOOyy2QleOlU9JdOrNSyXWY15f39Yd/Fza8scCYX+toEmw516SEFkX5cT42abQiSJUQRdocp
lTP4s3dDUqk6b0ZgozCHmLTZitqjuzhR0CE+AA==</SignatureValue>
  <KeyInfo>
    <X509Data>
      <X509Certificate>MIIHyTCCBbGgAwIBAgIQDGDaIoIpPLhhB/d0/aeVpDANBgkqhkiG9w0BAQsFADBPMRcwFQYDVQQFEw5SVUMgODAwODAwOTktMDELMAkGA1UEBhMCUFkxETAPBgNVBAoMCFZJVCBTLkEuMRQwEgYDVQQDEwtDQS1WSVQgUy5BLjAeFw0yMTA4MDIxMzQ3MzJaFw0yMzA4MDIxMzQ3MzJaMIGlMRYwFAYDVQQqDA1KQVZJRVIgQU5EUkVTMRcwFQYDVQQEDA5CRU5JVEVaIERVQVJURTESMBAGA1UEBRMJQ0kxMjIzNjAxMSUwIwYDVQQDDBxKQVZJRVIgQU5EUkVTIEJFTklURVogRFVBUlRFMREwDwYDVQQLDAhGSVJNQSBGMjEXMBUGA1UECgwOUEVSU09OQSBGSVNJQ0ExCzAJBgNVBAYTAlBZMIIBIjANBgkqhkiG9w0BAQEFAAOCAQ8AMIIBCgKCAQEAyJZh2rcPcA1DF0mih4KpG3ON6cnpxdPRtK2JfC9nVYvkkEnFBZ3CsBaBTGnwFA641g6oEjafBcNaVLbFQNxVegxjpONitIxRwloXaHIN9Jdj30Z8YdRYz0FqYdM47RuZeSH5gmlVcpMtpFWDKRxYjcAnkVBm3l2kWcPRyZjVtmlInNuE49SqP41DyKMysXy1/1YxLb0Tc+quImmgLH8ty/k1aR5c0UDyNu79KWJI0H62rgUXqpKj7d/7+yv2cHxLv2Zoo4rUqijsD/SCgzIKjh55SbnZXKY2hwBY2SiPRjeRzjkn07fAa/lAW77TBp8LufcdmXAbH5awJA3/GRVP4wIDAQABo4IDSDCCA0QwDAYDVR0TAQH/BAIwADAOBgNVHQ8BAf8EBAMCBeAwLAYDVR0lAQH/BCIwIAYIKwYBBQUHAwQGCCsGAQUFBwMCBgorBgEEAYI3FAICMB0GA1UdDgQWBBShU6enAJMNagqwGLkuWtl0ArQ1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dhCWWfSWPySrWVNAzdOYZAv78s1TR+tk26HTK+kffmEv+Fny4xjDJYrJfX+3Rn1MyCFPDdy4zCcCFMa4DXUTWnba0pHZlOT/9zLEtvbcyxVIhtO+rZyB21ecJOCHECXo14DKLoMjLfqcxiduI0nwpmYI5HXs/8RnlYkIO2oW//JYfGNZel2857xgVv4tZz8tsOGWtzn/EJyHkGH9XxKXPSJzw9Mpf7yqwNQizf4GLORlL3WXHzFOJHJwTBWfXaHDdxKvlWH1VNSjTs0PNpF4Mwi3ib8AywcQway81+uBi3NPgUpWTjCBjsW3EH9wHaYocTHE40BxW8lLO3hoMe9e0aC+OY7XeBekk20bcNxNOSEBhNmob6VuhCjIZEqaXeopae2qTuBXXHxlu5fhYEQCDB97gGVfdqif1V9DIi1VO+2M4lWyRi/I8rbg0YJBJn7sKSyslBYOil8eAe8kyYM0a1YbIM0pFV277ZHn9NjxYulrY+VZRLZ4v5xFJWQG0s0QNo+DA/hg8UBlYVVKSrF6Amov7qaqjtvy60bmn1M2pbUmSuWop9vpTZq8I74f82vlDxHRzCg6LIy8eLYxX2b60VSY8cvOnT/DCBkskldDWHLGglaiTVDKKSTB24+5qnBXZF9/E1k6eOXiht+S/1u1AbwDE1oq0ZAAB3PNHDPVX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2023-03-31T21:57:37Z</mdssi:Value>
        </mdssi:SignatureTime>
      </SignatureProperty>
    </SignatureProperties>
  </Object>
  <Object Id="idOfficeObject">
    <SignatureProperties>
      <SignatureProperty Id="idOfficeV1Details" Target="#idPackageSignature">
        <SignatureInfoV1 xmlns="http://schemas.microsoft.com/office/2006/digsig">
          <SetupID>{D0669313-496B-4BF5-9F24-A4C6BF506770}</SetupID>
          <SignatureText>Javier Benitez Duarte</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2023-03-31T21:57:37Z</xd:SigningTime>
          <xd:SigningCertificate>
            <xd:Cert>
              <xd:CertDigest>
                <DigestMethod Algorithm="http://www.w3.org/2001/04/xmlenc#sha256"/>
                <DigestValue>0OHz7xC42cvd/hv13H4bMD7/uY8QE9BpilTI61JLVVc=</DigestValue>
              </xd:CertDigest>
              <xd:IssuerSerial>
                <X509IssuerName>CN=CA-VIT S.A., O=VIT S.A., C=PY, SERIALNUMBER=RUC 80080099-0</X509IssuerName>
                <X509SerialNumber>16453620747172359454885280552258606500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pBwAAKo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AAAAAASAAAADAAAAAEAAAAeAAAAGAAAAPUAAAAFAAAAMgEAABYAAAAlAAAADAAAAAEAAABUAAAAhAAAAPYAAAAFAAAAMAEAABUAAAABAAAAAAB1QcdxdEH2AAAABQAAAAkAAABMAAAAAAAAAAAAAAAAAAAA//////////9gAAAAMwAxAC8AMwAvADIAMAAyADMAcw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A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Object Id="idInvalidSigLnImg">AQAAAGwAAAAAAAAAAAAAAD8BAACfAAAAAAAAAAAAAAAkEwAAjQkAACBFTUYAAAEA3CAAALA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P8AAAASAAAADAAAAAEAAAAeAAAAGAAAADAAAAAFAAAAiwAAABYAAAAlAAAADAAAAAEAAABUAAAAqAAAADEAAAAFAAAAiQAAABUAAAABAAAAAAB1QcdxdE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C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7n5qfFJb19bzRkqJIX7pr6/Ztecmro2KflWhivCPHpY=</DigestValue>
    </Reference>
    <Reference Type="http://www.w3.org/2000/09/xmldsig#Object" URI="#idOfficeObject">
      <DigestMethod Algorithm="http://www.w3.org/2001/04/xmlenc#sha256"/>
      <DigestValue>I8DGdBmXM2VEdYhtOzg1AptCon+hBDyQe16FtTlQvjE=</DigestValue>
    </Reference>
    <Reference Type="http://uri.etsi.org/01903#SignedProperties" URI="#idSignedProperties">
      <Transforms>
        <Transform Algorithm="http://www.w3.org/TR/2001/REC-xml-c14n-20010315"/>
      </Transforms>
      <DigestMethod Algorithm="http://www.w3.org/2001/04/xmlenc#sha256"/>
      <DigestValue>gu8uR3iMJW9JYZi3uw1pSSwcxZ3/k9et5QLZ4hSTVZQ=</DigestValue>
    </Reference>
    <Reference Type="http://www.w3.org/2000/09/xmldsig#Object" URI="#idValidSigLnImg">
      <DigestMethod Algorithm="http://www.w3.org/2001/04/xmlenc#sha256"/>
      <DigestValue>yVb6EFa2+AWBzTr7E+DWeEyNo3u0C7PYkG1oUdnZXdw=</DigestValue>
    </Reference>
    <Reference Type="http://www.w3.org/2000/09/xmldsig#Object" URI="#idInvalidSigLnImg">
      <DigestMethod Algorithm="http://www.w3.org/2001/04/xmlenc#sha256"/>
      <DigestValue>e++nN23NtUbG/+YXdwgDEPwh1AAlxpasnFmpRWegsKY=</DigestValue>
    </Reference>
  </SignedInfo>
  <SignatureValue>aUmtVdr/C0YBpwEHxbWwtjMgT1Zh3sckSxEeCOLW6Lp76q8wuAEZn49IosdOkPLLjbK39q3dKcTQ
K2g3RAH7rXvNC2wm5hcgIJfqsrNC90fKBSiH011zAeRz9ne/wSNLsct7SZac1zAhobFzWulGkXj2
U7MMHaGhOZG6ncGnZDha30bFr3++tegRJcv5LJXNehHTvzRnoBtOcRoo1/unJujRnmfzbVQ+Xk75
loJr/lviGp+6puDniiF7RkEWPSHVvHcclDxmHTqLQ8a/cs0ys2GSuy0LwXQgVKkWi0ykSS058MAn
ckzmf72aBKB9aoswuTjJF6NZCRh6ifqcIG4XUg==</SignatureValue>
  <KeyInfo>
    <X509Data>
      <X509Certificate>MIIHyTCCBbGgAwIBAgIQDGDaIoIpPLhhB/d0/aeVpDANBgkqhkiG9w0BAQsFADBPMRcwFQYDVQQFEw5SVUMgODAwODAwOTktMDELMAkGA1UEBhMCUFkxETAPBgNVBAoMCFZJVCBTLkEuMRQwEgYDVQQDEwtDQS1WSVQgUy5BLjAeFw0yMTA4MDIxMzQ3MzJaFw0yMzA4MDIxMzQ3MzJaMIGlMRYwFAYDVQQqDA1KQVZJRVIgQU5EUkVTMRcwFQYDVQQEDA5CRU5JVEVaIERVQVJURTESMBAGA1UEBRMJQ0kxMjIzNjAxMSUwIwYDVQQDDBxKQVZJRVIgQU5EUkVTIEJFTklURVogRFVBUlRFMREwDwYDVQQLDAhGSVJNQSBGMjEXMBUGA1UECgwOUEVSU09OQSBGSVNJQ0ExCzAJBgNVBAYTAlBZMIIBIjANBgkqhkiG9w0BAQEFAAOCAQ8AMIIBCgKCAQEAyJZh2rcPcA1DF0mih4KpG3ON6cnpxdPRtK2JfC9nVYvkkEnFBZ3CsBaBTGnwFA641g6oEjafBcNaVLbFQNxVegxjpONitIxRwloXaHIN9Jdj30Z8YdRYz0FqYdM47RuZeSH5gmlVcpMtpFWDKRxYjcAnkVBm3l2kWcPRyZjVtmlInNuE49SqP41DyKMysXy1/1YxLb0Tc+quImmgLH8ty/k1aR5c0UDyNu79KWJI0H62rgUXqpKj7d/7+yv2cHxLv2Zoo4rUqijsD/SCgzIKjh55SbnZXKY2hwBY2SiPRjeRzjkn07fAa/lAW77TBp8LufcdmXAbH5awJA3/GRVP4wIDAQABo4IDSDCCA0QwDAYDVR0TAQH/BAIwADAOBgNVHQ8BAf8EBAMCBeAwLAYDVR0lAQH/BCIwIAYIKwYBBQUHAwQGCCsGAQUFBwMCBgorBgEEAYI3FAICMB0GA1UdDgQWBBShU6enAJMNagqwGLkuWtl0ArQ1S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4GA1UdEQQXMBWBE0pCRU5JVEVaQEJDQS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dhCWWfSWPySrWVNAzdOYZAv78s1TR+tk26HTK+kffmEv+Fny4xjDJYrJfX+3Rn1MyCFPDdy4zCcCFMa4DXUTWnba0pHZlOT/9zLEtvbcyxVIhtO+rZyB21ecJOCHECXo14DKLoMjLfqcxiduI0nwpmYI5HXs/8RnlYkIO2oW//JYfGNZel2857xgVv4tZz8tsOGWtzn/EJyHkGH9XxKXPSJzw9Mpf7yqwNQizf4GLORlL3WXHzFOJHJwTBWfXaHDdxKvlWH1VNSjTs0PNpF4Mwi3ib8AywcQway81+uBi3NPgUpWTjCBjsW3EH9wHaYocTHE40BxW8lLO3hoMe9e0aC+OY7XeBekk20bcNxNOSEBhNmob6VuhCjIZEqaXeopae2qTuBXXHxlu5fhYEQCDB97gGVfdqif1V9DIi1VO+2M4lWyRi/I8rbg0YJBJn7sKSyslBYOil8eAe8kyYM0a1YbIM0pFV277ZHn9NjxYulrY+VZRLZ4v5xFJWQG0s0QNo+DA/hg8UBlYVVKSrF6Amov7qaqjtvy60bmn1M2pbUmSuWop9vpTZq8I74f82vlDxHRzCg6LIy8eLYxX2b60VSY8cvOnT/DCBkskldDWHLGglaiTVDKKSTB24+5qnBXZF9/E1k6eOXiht+S/1u1AbwDE1oq0ZAAB3PNHDPVXH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2023-03-31T21:57:42Z</mdssi:Value>
        </mdssi:SignatureTime>
      </SignatureProperty>
    </SignatureProperties>
  </Object>
  <Object Id="idOfficeObject">
    <SignatureProperties>
      <SignatureProperty Id="idOfficeV1Details" Target="#idPackageSignature">
        <SignatureInfoV1 xmlns="http://schemas.microsoft.com/office/2006/digsig">
          <SetupID>{E62B57E4-4E11-48E0-B9A3-BF4F29E0219D}</SetupID>
          <SignatureText>Javier Benitez Duarte</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2023-03-31T21:57:42Z</xd:SigningTime>
          <xd:SigningCertificate>
            <xd:Cert>
              <xd:CertDigest>
                <DigestMethod Algorithm="http://www.w3.org/2001/04/xmlenc#sha256"/>
                <DigestValue>0OHz7xC42cvd/hv13H4bMD7/uY8QE9BpilTI61JLVVc=</DigestValue>
              </xd:CertDigest>
              <xd:IssuerSerial>
                <X509IssuerName>CN=CA-VIT S.A., O=VIT S.A., C=PY, SERIALNUMBER=RUC 80080099-0</X509IssuerName>
                <X509SerialNumber>16453620747172359454885280552258606500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pBwAAKo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AAAAAASAAAADAAAAAEAAAAeAAAAGAAAAPUAAAAFAAAAMgEAABYAAAAlAAAADAAAAAEAAABUAAAAhAAAAPYAAAAFAAAAMAEAABUAAAABAAAAAAB1QcdxdEH2AAAABQAAAAkAAABMAAAAAAAAAAAAAAAAAAAA//////////9gAAAAMwAxAC8AMwAvADIAMAAyADMAcwAHAAAABwAAAAUAAAAHAAAABQAAAAcAAAAHAAAABw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P//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A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Object Id="idInvalidSigLnImg">AQAAAGwAAAAAAAAAAAAAAD8BAACfAAAAAAAAAAAAAAAkEwAAjQkAACBFTUYAAAEA3CAAALA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UAAAAHQDAAAQAAAABQAAAB8AAAAUAAAAEAAAAAUAAAAAAAAAAAAAABAAAAAQAAAATAAAACgAAAB0AAAAAAMAAAAAAAAAAAAAEAAAACgAAAAQAAAAEAAAAAEAGAAAAAAAAAAAAAAAAAAAAAAAAAAAAAAAAAAAAAAAAAAAAAAAAAAAAAAQHEYtTcEbL3YAAAAAAAAAAAAAAAAAAAAAAAAMFjcWJ2IAAAAAAAAAAAAAAAAAAAAbL3YyVdYyVdYSIFAAAAAAAAAAAAAAAAAMFjcwUs4OGT6CwupfhK1fhK1fhK1Qb5IHCxotTsQyVdYwU9ANFzkdKDQkM0MMFjcwUs4iO5QAAABfhK2u2PGCwurN5/eCwupxf4gMFTQwUs4yVdYwUs4MFjcMFjcwUs4vUMkHCxoAAABfhK2Cwur///////////////+Hh4cKEi0tTcEyVdYwUs4wUs4yVdYOGT4wQlcAAABfhK3M5vb///////////////////9aWloGCxsvUMkyVdYyVdYjPZkBAgJGYYAAAABfhK2Cwur///+xfUqxfUqod0ZdXV0GCxslQKEyVdYyVdYyVdYyVdYhOY8CBAoAAABfhK3M5vb///////////9CQkIRHksvUcsyVdYyVdYaLXEIDiMiOpIyVdYrSroMFTRfhK2Cwur////q9fyCwuoPFhssTL8yVdYtTsQRHUk2NjaxsbE/Pz8KEi0bL3YHDSBfhK3M5vb///+CwuqCwupBYnYLEy8aLXEICxJ1dXX5+fn///////+er7ozR10AAABfhK2Cwur///+CwuqCwuqCwupgj62NjY3b29v///////////////+CwupfhK0AAABfhK3M5vb////q9fyCwuqCwurc7vn////////////////////////T6fhfhK0AAABfhK2Cwur///////////////////////////////////////////+CwupfhK0AAABfhK2u2PGCwurN5/eCwurN5/eCwurN5/eCwurN5/eCwurN5/eCwuqz2vJfhK0AAACCwupfhK1fhK1fhK1fhK1fhK1fhK1fhK1fhK1fhK1fhK1fhK1fhK1fhK2CwuoAAAAAAAAAAAAAAAAAAAAAAAAAAAAAAAAAAAAAAAAAAAAAAAAAAAAAAAAAAAAAAAAAAAAnAAAAGAAAAAEAAAAAAAAA////AAAAAAAlAAAADAAAAAEAAABMAAAAZAAAADAAAAAFAAAAigAAABUAAAAwAAAABQAAAFsAAAARAAAAIQDwAAAAAAAAAAAAAACAPwAAAAAAAAAAAACAPwAAAAAAAAAAAAAAAAAAAAAAAAAAAAAAAAAAAAAAAAAAJQAAAAwAAAAAAACAKAAAAAwAAAABAAAAUgAAAHABAAABAAAA8////wAAAAAAAAAAAAAAAJABAAAAAAABAAAAAHMAZQBnAG8AZQAgAHUAaQAAAAAAAAAAAAAAAAAAAAAAAAAAAAAAAAAAAAAAAAAAAAAAAAAAAAAAAAAAAAAAAAAAAAAAACAAAAAAAAAAECLR+X8AAAAQItH5fwAAEwAAAAAAAAAAADkh+n8AAP2+dND5fwAAMBY5Ifp/AAATAAAAAAAAAOAWAAAAAAAAQAAAwPl/AAAAADkh+n8AAMXBdND5fwAABAAAAAAAAAAwFjkh+n8AAJC5b7SlAAAAEwAAAAAAAABIAAAAAAAAAExRBdH5fwAAkBMi0fl/AACAVQXR+X8AAAEAAAAAAAAA2HoF0fl/AAAAADkh+n8AAAAAAAAAAAAAAAAAANIBAACZ613P+X8AAPCJ2EDSAQAA2+BXH/p/AABgum+0pQAAAPm6b7SlAAAAAAAAAAAAAAAAAAAAZHYACAAAAAAlAAAADAAAAAEAAAAYAAAADAAAAP8AAAASAAAADAAAAAEAAAAeAAAAGAAAADAAAAAFAAAAiwAAABYAAAAlAAAADAAAAAEAAABUAAAAqAAAADEAAAAFAAAAiQAAABUAAAABAAAAAAB1QcdxdEEx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AQAAANIBAAD4KG60pQAAAABr+3pZMwAAiD57H/p/AAAAAAAAAAAAAAkAAAAAAAAAAAAAAAAAAAA4wXTQ+X8AAAAAAAAAAAAAAAAAAAAAAAC1wwyI/XwAAHgqbrSlAAAAAgAAAAAAAADgiTBq0gEAAPCJ2EDSAQAAoCtutAAAAAAAAAAAAAAAAAcAAAAAAAAAaKVNTtIBAADcKm60pQAAABkrbrSlAAAAcc1TH/p/AABpAGEAbAAAAAAAAAAAAAAAAAAAAAAAAAAAAAAAAAAAAPCJ2EDSAQAA2+BXH/p/AACAKm60pQAAABkrbrSlAAAA4IkwatI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BDQ+X8AAMBgEWrSAQAAwGARagIAAACIPnsf+n8AAAAAAAAAAAAAmetdz/l/AAAAAAAA+X8AAAAAAAAAAAAAAAAAAAAAAAAAAAAAAAAAAMXDDIj9fAAAAAAAAAAAAADAYBFq0gEAAOD///8AAAAA8InYQNIBAABIK260AAAAAAAAAAAAAAAABgAAAAAAAAAgAAAAAAAAAGwqbrSlAAAAqSputKUAAABxzVMf+n8AABAvbrSlAAAAAAAAAAAAAACw2Rpq0gEAALhh58/5fwAA8InYQNIBAADb4Fcf+n8AABAqbrSlAAAAqSputKUAAAAQD99A0gEAAAAAAABkdgAIAAAAACUAAAAMAAAAAwAAABgAAAAMAAAAAAAAABIAAAAMAAAAAQAAABYAAAAMAAAACAAAAFQAAABUAAAADAAAADcAAAAgAAAAWgAAAAEAAAAAAHVBx3F0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OYAAABWAAAAMAAAADsAAAC3AAAAHAAAACEA8AAAAAAAAAAAAAAAgD8AAAAAAAAAAAAAgD8AAAAAAAAAAAAAAAAAAAAAAAAAAAAAAAAAAAAAAAAAACUAAAAMAAAAAAAAgCgAAAAMAAAABAAAAFIAAABwAQAABAAAAOz///8AAAAAAAAAAAAAAACQAQAAAAAAAQAAAABzAGUAZwBvAGUAIAB1AGkAAAAAAAAAAAAAAAAAAAAAAAAAAAAAAAAAAAAAAAAAAAAAAAAAAAAAAAAAAAAAAAAAAAAAAHhy5c/5fwAAGudUz/l/AAAgM260pQAAAIg+ex/6fwAAAAAAAAAAAAAAAAAAAAAAAAB25c/5fwAAwGARatIBAAAAAAAAAAAAAAAAAAAAAAAA5cwMiP18AAD//////////zBzJ07SAQAA7P///wAAAADwidhA0gEAAGgsbrQAAAAAAAAAAAAAAAAJAAAAAAAAACAAAAAAAAAAjCtutKUAAADJK260pQAAAHHNUx/6fwAAAAAAAAAAAAAAAAAAAAAAAAAAAAAAAAAAAAAAAAAAAADwidhA0gEAANvgVx/6fwAAMCtutKUAAADJK260pQAAAMCOMGrSAQAAAAAAAGR2AAgAAAAAJQAAAAwAAAAEAAAAGAAAAAwAAAAAAAAAEgAAAAwAAAABAAAAHgAAABgAAAAwAAAAOwAAAOcAAABXAAAAJQAAAAwAAAAEAAAAVAAAAMwAAAAxAAAAOwAAAOUAAABWAAAAAQAAAAAAdUHHcXRBMQAAADsAAAAVAAAATAAAAAAAAAAAAAAAAAAAAP//////////eAAAAEoAYQB2AGkAZQByACAAQgBlAG4AaQB0AGUAegAgAEQAdQBhAHIAdABlAAAABwAAAAoAAAAKAAAABQAAAAoAAAAHAAAABQAAAAsAAAAKAAAACwAAAAUAAAAHAAAACgAAAAkAAAAFAAAADgAAAAsAAAAKAAAABwAAAAc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4AAABhAAAAMQEAAHEAAAAOAAAAYQAAACQBAAARAAAAIQDwAAAAAAAAAAAAAACAPwAAAAAAAAAAAACAPwAAAAAAAAAAAAAAAAAAAAAAAAAAAAAAAAAAAAAAAAAAJQAAAAwAAAAAAACAKAAAAAwAAAAFAAAAJQAAAAwAAAABAAAAGAAAAAwAAAAAAAAAEgAAAAwAAAABAAAAHgAAABgAAAAOAAAAYQAAADIBAAByAAAAJQAAAAwAAAABAAAAVAAAAMwAAAAPAAAAYQAAAIcAAABxAAAAAQAAAAAAdUHHcXRBDwAAAGEAAAAVAAAATAAAAAAAAAAAAAAAAAAAAP//////////eAAAAEoAYQB2AGkAZQByACAAQgBlAG4AaQB0AGUAegAgAEQAdQBhAHIAdABlACAABQAAAAcAAAAGAAAAAwAAAAcAAAAFAAAABAAAAAcAAAAHAAAABwAAAAMAAAAEAAAABwAAAAYAAAAEAAAACQAAAAcAAAAHAAAABQAAAAQAAAAH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OAEAAA8AAAB2AAAA/gAAAIYAAAABAAAAAAB1QcdxdEEPAAAAdgAAACcAAABMAAAAAAAAAAAAAAAAAAAA//////////+cAAAAQgBDAEEAIAAtACAAQgBlAG4AaQB0AGUAegAgAEMAbwBkAGEAcwAgAHkAIABBAHMAbwBjAGkAYQBkAG8AcwAvAEEAdQBkAGkAdABvAHIAAAAHAAAACAAAAAgAAAAEAAAABQAAAAQAAAAHAAAABwAAAAcAAAADAAAABAAAAAcAAAAGAAAABAAAAAgAAAAIAAAACAAAAAcAAAAGAAAABAAAAAYAAAAEAAAACAAAAAYAAAAIAAAABgAAAAMAAAAHAAAACAAAAAgAAAAGAAAABQAAAAgAAAAHAAAACAAAAAMAAAAEAAAACAAAAAUAAABLAAAAQAAAADAAAAAFAAAAIAAAAAEAAAABAAAAEAAAAAAAAAAAAAAAQAEAAKAAAAAAAAAAAAAAAEABAACgAAAAJQAAAAwAAAACAAAAJwAAABgAAAAFAAAAAAAAAP///wAAAAAAJQAAAAwAAAAFAAAATAAAAGQAAAAOAAAAiwAAACMBAACbAAAADgAAAIsAAAAWAQAAEQAAACEA8AAAAAAAAAAAAAAAgD8AAAAAAAAAAAAAgD8AAAAAAAAAAAAAAAAAAAAAAAAAAAAAAAAAAAAAAAAAACUAAAAMAAAAAAAAgCgAAAAMAAAABQAAACUAAAAMAAAAAQAAABgAAAAMAAAAAAAAABIAAAAMAAAAAQAAABYAAAAMAAAAAAAAAFQAAABEAQAADwAAAIsAAAAiAQAAmwAAAAEAAAAAAHVBx3F0QQ8AAACLAAAAKQAAAEwAAAAEAAAADgAAAIsAAAAkAQAAnAAAAKAAAABGAGkAcgBtAGEAZABvACAAcABvAHIAOgAgAEoAQQBWAEkARQBSACAAQQBOAEQAUgBFAFMAIABCAEUATgBJAFQARQBaACAARABVAEEAUgBUAEUAAAAGAAAAAwAAAAUAAAALAAAABwAAAAgAAAAIAAAABAAAAAgAAAAIAAAABQAAAAMAAAAEAAAABQAAAAgAAAAIAAAAAwAAAAcAAAAIAAAABAAAAAgAAAAKAAAACQAAAAgAAAAHAAAABwAAAAQAAAAHAAAABwAAAAoAAAADAAAABwAAAAcAAAAHAAAABAAAAAkAAAAJAAAACAAAAAgAAAAH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3+Yh49sgFFGASP3W+1jmevOJr5qoaRE+7Flym5is7AA=</DigestValue>
    </Reference>
    <Reference Type="http://www.w3.org/2000/09/xmldsig#Object" URI="#idOfficeObject">
      <DigestMethod Algorithm="http://www.w3.org/2001/04/xmlenc#sha256"/>
      <DigestValue>ZeWpsuskWYqQkTbnLxJ+T2EJ7eOjLxw4mkOfVdwFHeE=</DigestValue>
    </Reference>
    <Reference Type="http://uri.etsi.org/01903#SignedProperties" URI="#idSignedProperties">
      <Transforms>
        <Transform Algorithm="http://www.w3.org/TR/2001/REC-xml-c14n-20010315"/>
      </Transforms>
      <DigestMethod Algorithm="http://www.w3.org/2001/04/xmlenc#sha256"/>
      <DigestValue>IUNOQ59cYN/atJd8QGIErgLQp12UsMcakOMv2c809sg=</DigestValue>
    </Reference>
    <Reference Type="http://www.w3.org/2000/09/xmldsig#Object" URI="#idValidSigLnImg">
      <DigestMethod Algorithm="http://www.w3.org/2001/04/xmlenc#sha256"/>
      <DigestValue>KBLEiqvaDCRuN1vIwex1vmel96WEWSdnPNJn58hfzAY=</DigestValue>
    </Reference>
    <Reference Type="http://www.w3.org/2000/09/xmldsig#Object" URI="#idInvalidSigLnImg">
      <DigestMethod Algorithm="http://www.w3.org/2001/04/xmlenc#sha256"/>
      <DigestValue>7lN97O6Yk9E/ZirgXk++rNImalej/wM+vRgxRuI0cSU=</DigestValue>
    </Reference>
  </SignedInfo>
  <SignatureValue>E62f4ynt+N5fAY67ehvUjkcs2KUJY/FAO2e03dSM12CUgIOeWlbFAvRBEpZEXqiRGoU69YeQ6C+8
BW/DFse74aGaRGMtSUsTMba1N1kSHbqbARcadlElBhDUXxTiHp/wTWfEYWnONoACKD1oYe6efIVu
hHrA/PQpGUimkmR5UoJOprHsO23G4zm+CUs3Njb9nFamILdH89I/g8iutnEZz4SwRIBFow2N9GRL
McrLe0WpXUzG4ECrRlg+XagybmV9oywWEPDD1asC3zJrTCYInnHPRSC63o2B0t5Cy9zf/bMYgV6f
7X0B7rEwTMdDNBbnrR8MeXXmVbT+uGxBucAtwQ==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2023-03-31T19:44:36Z</mdssi:Value>
        </mdssi:SignatureTime>
      </SignatureProperty>
    </SignatureProperties>
  </Object>
  <Object Id="idOfficeObject">
    <SignatureProperties>
      <SignatureProperty Id="idOfficeV1Details" Target="#idPackageSignature">
        <SignatureInfoV1 xmlns="http://schemas.microsoft.com/office/2006/digsig">
          <SetupID>{349D7406-25F1-48B2-B9F6-A8C5E93266A0}</SetupID>
          <SignatureText>César Fernández</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2023-03-31T19:44:36Z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CGAAAOwsAACBFTUYAAAEAu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8FbP+H8AAADwVs/4fwAAEwAAAAAAAAAAAJg0+X8AAA2/qc74fwAAMBaYNPl/AAATAAAAAAAAAOAWAAAAAAAAQAAAwPh/AAAAAJg0+X8AANXBqc74fwAABAAAAAAAAAAwFpg0+X8AAOC0W0IlAAAAEwAAAAAAAABIAAAAAAAAAMwuOs/4fwAAkPNWz/h/AAAAMzrP+H8AAAEAAAAAAAAAWFg6z/h/AAAAAJg0+X8AAAAAAAAAAAAAAAAAAAAAAACAtFtCJQAAAFAtgPWdAQAA2+B8Mvl/AACwtVtCJQAAAEm2W0Il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VwEAAKAAAAAAAAAAAAAAAFcBAACgAAAAUgAAAHABAAACAAAAFAAAAAkAAAAAAAAAAAAAALwCAAAAAAAAAQICIlMAeQBzAHQAZQBtAAAAAAAAAAAAAAAAAAAAAAAAAAAAAAAAAAAAAAAAAAAAAAAAAAAAAAAAAAAAAAAAAAAAAAAAAAAASMGpzvh/AAD4L1pCJQAAAAABAAAAAAAAiD6gMvl/AAAAAAAAAAAAAAkAAAAAAAAAyPgp/J0BAABIwanO+H8AAAAAAAAAAAAAAAAAAAAAAABsHesNPosAAHgxWkIlAAAAAAAAAAAAAABgcir8nQEAAFAtgPWdAQAAoDJaQgAAAAAAAAAAAAAAAAcAAAAAAAAAOB8u/J0BAADcMVpCJQAAABkyWkIlAAAAcc14Mvl/AAABAAAAnQEAAFA1WkIAAAAAl70GX+YQAAAAAAAAAAAAAFAtgPWdAQAA2+B8Mvl/AACAMVpCJQAAABkyWkIlAAAA4IUq/J0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nUXO+H8AAICQzJKdAQAAgJDMkgIAAACIPqAy+X8AAAAAAAAAAAAAmeuSzfh/AAAAAAAA+H8AAAAAAAAAAAAAAAAAAAAAAAAAAAAAAAAAAEwR6w0+iwAAAAAAAAAAAACAkMySnQEAAOD///8AAAAAUC2A9Z0BAACYJlpCAAAAAAAAAAAAAAAABgAAAAAAAAAgAAAAAAAAALwlWkIlAAAA+SVaQiUAAABxzXgy+X8AAGAqWkIlAAAAAAAAAAAAAAAAPiiVnQEAALhhHM74fwAAUC2A9Z0BAADb4Hwy+X8AAGAlWkIlAAAA+SVaQiUAAADghvqPnQE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8AAABWAAAAMAAAADsAAACQAAAAHAAAACEA8AAAAAAAAAAAAAAAgD8AAAAAAAAAAAAAgD8AAAAAAAAAAAAAAAAAAAAAAAAAAAAAAAAAAAAAAAAAACUAAAAMAAAAAAAAgCgAAAAMAAAABAAAAFIAAABwAQAABAAAAOz///8AAAAAAAAAAAAAAACQAQAAAAAAAQAAAABzAGUAZwBvAGUAIAB1AGkAAAAAAAAAAAAAAAAAAAAAAAAAAAAAAAAAAAAAAAAAAAAAAAAAAAAAAAAAAAAAAAAAAAAAAHhyGs74fwAAGueJzfh/AABwLlpCJQAAAIg+oDL5fwAAAAAAAAAAAAAAAAAAAAAAAAB2Gs74fwAAgJDMkp0BAAAAAAAAAAAAAAAAAAAAAAAAbBDrDT6LAAD//////////6BT1pmdAQAA7P///wAAAABQLYD1nQEAALgnWkIAAAAAAAAAAAAAAAAJAAAAAAAAACAAAAAAAAAA3CZaQiUAAAAZJ1pCJQAAAHHNeDL5fwAAAAAAAAAAAAAAAAAAAAAAAAAAAAAAAAAAAAAAAAAAAABQLYD1nQEAANvgfDL5fwAAgCZaQiUAAAAZJ1pCJQAAANCRaJKdAQAAAAAAAGR2AAgAAAAAJQAAAAwAAAAEAAAAGAAAAAwAAAAAAAAAEgAAAAwAAAABAAAAHgAAABgAAAAwAAAAOwAAAMAAAABXAAAAJQAAAAwAAAAEAAAAVAAAAKgAAAAxAAAAOwAAAL4AAABWAAAAAQAAAFVVj0EmtI9BMQAAADsAAAAPAAAATAAAAAAAAAAAAAAAAAAAAP//////////bAAAAEMA6QBzAGEAcgAgAEYAZQByAG4A4QBuAGQAZQB6AAAADAAAAAoAAAAIAAAACgAAAAcAAAAFAAAACgAAAAoAAAAHAAAACwAAAAoAAAALAAAADAAAAAoAAAAJAAAASwAAAEAAAAAwAAAABQAAACAAAAABAAAAAQAAABAAAAAAAAAAAAAAAFcBAACgAAAAAAAAAAAAAABXAQAAoAAAACUAAAAMAAAAAgAAACcAAAAYAAAABQAAAAAAAAD///8AAAAAACUAAAAMAAAABQAAAEwAAABkAAAAAAAAAGEAAABWAQAAmwAAAAAAAABhAAAAVw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G8AAABxAAAAAQAAAFVVj0EmtI9BDwAAAGEAAAAPAAAATAAAAAAAAAAAAAAAAAAAAP//////////bAAAAEMA6QBzAGEAcgAgAEYAZQByAG4A4QBuAGQAZQB6AAAACAAAAAcAAAAGAAAABwAAAAUAAAAEAAAABgAAAAcAAAAFAAAABwAAAAcAAAAHAAAACAAAAAcAAAAGAAAASwAAAEAAAAAwAAAABQAAACAAAAABAAAAAQAAABAAAAAAAAAAAAAAAFcBAACgAAAAAAAAAAAAAABX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fAAAAA8AAAB2AAAARQAAAIYAAAABAAAAVVWPQSa0j0EPAAAAdgAAAAgAAABMAAAAAAAAAAAAAAAAAAAA//////////9cAAAAQwBvAG4AdABhAGQAbwByAAgAAAAIAAAABwAAAAQAAAAHAAAACAAAAAgAAAAFAAAASwAAAEAAAAAwAAAABQAAACAAAAABAAAAAQAAABAAAAAAAAAAAAAAAFcBAACgAAAAAAAAAAAAAABXAQAAoAAAACUAAAAMAAAAAgAAACcAAAAYAAAABQAAAAAAAAD///8AAAAAACUAAAAMAAAABQAAAEwAAABkAAAADgAAAIsAAABIAQAAmwAAAA4AAACLAAAAOwEAABEAAAAhAPAAAAAAAAAAAAAAAIA/AAAAAAAAAAAAAIA/AAAAAAAAAAAAAAAAAAAAAAAAAAAAAAAAAAAAAAAAAAAlAAAADAAAAAAAAIAoAAAADAAAAAUAAAAlAAAADAAAAAEAAAAYAAAADAAAAAAAAAASAAAADAAAAAEAAAAWAAAADAAAAAAAAABUAAAAXAEAAA8AAACLAAAARwEAAJsAAAABAAAAVVWPQSa0j0EPAAAAiwAAAC0AAABMAAAABAAAAA4AAACLAAAASQ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YBAACfAAAAAAAAAAAAAAACGAAAOw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wVs/4fwAAAPBWz/h/AAATAAAAAAAAAAAAmDT5fwAADb+pzvh/AAAwFpg0+X8AABMAAAAAAAAA4BYAAAAAAABAAADA+H8AAAAAmDT5fwAA1cGpzvh/AAAEAAAAAAAAADAWmDT5fwAA4LRbQiUAAAATAAAAAAAAAEgAAAAAAAAAzC46z/h/AACQ81bP+H8AAAAzOs/4fwAAAQAAAAAAAABYWDrP+H8AAAAAmDT5fwAAAAAAAAAAAAAAAAAAAAAAAIC0W0IlAAAAUC2A9Z0BAADb4Hwy+X8AALC1W0IlAAAASbZbQi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BIwanO+H8AAPgvWkIlAAAAAAEAAAAAAACIPqAy+X8AAAAAAAAAAAAACQAAAAAAAADI+Cn8nQEAAEjBqc74fwAAAAAAAAAAAAAAAAAAAAAAAGwd6w0+iwAAeDFaQiUAAAAAAAAAAAAAAGByKvydAQAAUC2A9Z0BAACgMlpCAAAAAAAAAAAAAAAABwAAAAAAAAA4Hy78nQEAANwxWkIlAAAAGTJaQiUAAABxzXgy+X8AAAEAAACdAQAAUDVaQgAAAACXvQZf5hAAAAAAAAAAAAAAUC2A9Z0BAADb4Hwy+X8AAIAxWkIlAAAAGTJaQiUAAADghSr8nQ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CdRc74fwAAgJDMkp0BAACAkMySAgAAAIg+oDL5fwAAAAAAAAAAAACZ65LN+H8AAAAAAAD4fwAAAAAAAAAAAAAAAAAAAAAAAAAAAAAAAAAATBHrDT6LAAAAAAAAAAAAAICQzJKdAQAA4P///wAAAABQLYD1nQEAAJgmWkIAAAAAAAAAAAAAAAAGAAAAAAAAACAAAAAAAAAAvCVaQiUAAAD5JVpCJQAAAHHNeDL5fwAAYCpaQiUAAAAAAAAAAAAAAAA+KJWdAQAAuGEczvh/AABQLYD1nQEAANvgfDL5fwAAYCVaQiUAAAD5JVpCJQAAAOCG+o+d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eHIazvh/AAAa54nN+H8AAHAuWkIlAAAAiD6gMvl/AAAAAAAAAAAAAAAAAAAAAAAAAHYazvh/AACAkMySnQEAAAAAAAAAAAAAAAAAAAAAAABsEOsNPosAAP//////////oFPWmZ0BAADs////AAAAAFAtgPWdAQAAuCdaQgAAAAAAAAAAAAAAAAkAAAAAAAAAIAAAAAAAAADcJlpCJQAAABknWkIlAAAAcc14Mvl/AAAAAAAAAAAAAAAAAAAAAAAAAAAAAAAAAAAAAAAAAAAAAFAtgPWdAQAA2+B8Mvl/AACAJlpCJQAAABknWkIlAAAA0JFokp0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iy400S97aLL6dFXo+MXVemZXSp2gnOWHn34ThkX6zFQ=</DigestValue>
    </Reference>
    <Reference Type="http://www.w3.org/2000/09/xmldsig#Object" URI="#idOfficeObject">
      <DigestMethod Algorithm="http://www.w3.org/2001/04/xmlenc#sha256"/>
      <DigestValue>GW9HcxSNMvHnMpwqvx87/gPjMUudfhBdpsFImvWYSro=</DigestValue>
    </Reference>
    <Reference Type="http://uri.etsi.org/01903#SignedProperties" URI="#idSignedProperties">
      <Transforms>
        <Transform Algorithm="http://www.w3.org/TR/2001/REC-xml-c14n-20010315"/>
      </Transforms>
      <DigestMethod Algorithm="http://www.w3.org/2001/04/xmlenc#sha256"/>
      <DigestValue>ZSkCfyV1qXPeVdJ6o0EBJWKQvYuHpq+DT8Tqy00n/Uo=</DigestValue>
    </Reference>
    <Reference Type="http://www.w3.org/2000/09/xmldsig#Object" URI="#idValidSigLnImg">
      <DigestMethod Algorithm="http://www.w3.org/2001/04/xmlenc#sha256"/>
      <DigestValue>KBLEiqvaDCRuN1vIwex1vmel96WEWSdnPNJn58hfzAY=</DigestValue>
    </Reference>
    <Reference Type="http://www.w3.org/2000/09/xmldsig#Object" URI="#idInvalidSigLnImg">
      <DigestMethod Algorithm="http://www.w3.org/2001/04/xmlenc#sha256"/>
      <DigestValue>7lN97O6Yk9E/ZirgXk++rNImalej/wM+vRgxRuI0cSU=</DigestValue>
    </Reference>
  </SignedInfo>
  <SignatureValue>Jskmmd0ni0GWLWv0URZaK0ikOM2TTZGcps2P/Ij1XXMUhvmAbN9eB8SkWPNL7ymY9n9WdOY6jLOa
CG0vaQferRN/oFTmnKgTlnjNiQaVcx/r6az0nliH3+lzsIbrJwJxxe8KrBuuFyB5Xd8U/3UQ4bv3
tG5MM+kbY9acLaTMLV6eh6xlj+VWbYZ+5YjrsKTYi0ftq7rHixV1dPLgiSz9ZvXy+V2bTpuXqI00
daaiuByPrlddLeTaQj+HXsPEDhGnlAdN28kS6ShCRZSM+mQeSPQqnnBY39dUkBifQM4YOegkBaaI
8OnTB8+Wzg2DI0C7VIAKLHVHXGh1mRc2n0Sr8A==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2023-03-31T19:44:55Z</mdssi:Value>
        </mdssi:SignatureTime>
      </SignatureProperty>
    </SignatureProperties>
  </Object>
  <Object Id="idOfficeObject">
    <SignatureProperties>
      <SignatureProperty Id="idOfficeV1Details" Target="#idPackageSignature">
        <SignatureInfoV1 xmlns="http://schemas.microsoft.com/office/2006/digsig">
          <SetupID>{81C78010-6DED-422D-BBF9-BF1D9DF71A92}</SetupID>
          <SignatureText>César Fernández</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2023-03-31T19:44:55Z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CGAAAOwsAACBFTUYAAAEAu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8FbP+H8AAADwVs/4fwAAEwAAAAAAAAAAAJg0+X8AAA2/qc74fwAAMBaYNPl/AAATAAAAAAAAAOAWAAAAAAAAQAAAwPh/AAAAAJg0+X8AANXBqc74fwAABAAAAAAAAAAwFpg0+X8AAOC0W0IlAAAAEwAAAAAAAABIAAAAAAAAAMwuOs/4fwAAkPNWz/h/AAAAMzrP+H8AAAEAAAAAAAAAWFg6z/h/AAAAAJg0+X8AAAAAAAAAAAAAAAAAAAAAAACAtFtCJQAAAFAtgPWdAQAA2+B8Mvl/AACwtVtCJQAAAEm2W0Il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VwEAAKAAAAAAAAAAAAAAAFcBAACgAAAAUgAAAHABAAACAAAAFAAAAAkAAAAAAAAAAAAAALwCAAAAAAAAAQICIlMAeQBzAHQAZQBtAAAAAAAAAAAAAAAAAAAAAAAAAAAAAAAAAAAAAAAAAAAAAAAAAAAAAAAAAAAAAAAAAAAAAAAAAAAASMGpzvh/AAD4L1pCJQAAAAABAAAAAAAAiD6gMvl/AAAAAAAAAAAAAAkAAAAAAAAAyPgp/J0BAABIwanO+H8AAAAAAAAAAAAAAAAAAAAAAABsHesNPosAAHgxWkIlAAAAAAAAAAAAAABgcir8nQEAAFAtgPWdAQAAoDJaQgAAAAAAAAAAAAAAAAcAAAAAAAAAOB8u/J0BAADcMVpCJQAAABkyWkIlAAAAcc14Mvl/AAABAAAAnQEAAFA1WkIAAAAAl70GX+YQAAAAAAAAAAAAAFAtgPWdAQAA2+B8Mvl/AACAMVpCJQAAABkyWkIlAAAA4IUq/J0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nUXO+H8AAICQzJKdAQAAgJDMkgIAAACIPqAy+X8AAAAAAAAAAAAAmeuSzfh/AAAAAAAA+H8AAAAAAAAAAAAAAAAAAAAAAAAAAAAAAAAAAEwR6w0+iwAAAAAAAAAAAACAkMySnQEAAOD///8AAAAAUC2A9Z0BAACYJlpCAAAAAAAAAAAAAAAABgAAAAAAAAAgAAAAAAAAALwlWkIlAAAA+SVaQiUAAABxzXgy+X8AAGAqWkIlAAAAAAAAAAAAAAAAPiiVnQEAALhhHM74fwAAUC2A9Z0BAADb4Hwy+X8AAGAlWkIlAAAA+SVaQiUAAADghvqPnQE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8AAABWAAAAMAAAADsAAACQAAAAHAAAACEA8AAAAAAAAAAAAAAAgD8AAAAAAAAAAAAAgD8AAAAAAAAAAAAAAAAAAAAAAAAAAAAAAAAAAAAAAAAAACUAAAAMAAAAAAAAgCgAAAAMAAAABAAAAFIAAABwAQAABAAAAOz///8AAAAAAAAAAAAAAACQAQAAAAAAAQAAAABzAGUAZwBvAGUAIAB1AGkAAAAAAAAAAAAAAAAAAAAAAAAAAAAAAAAAAAAAAAAAAAAAAAAAAAAAAAAAAAAAAAAAAAAAAHhyGs74fwAAGueJzfh/AABwLlpCJQAAAIg+oDL5fwAAAAAAAAAAAAAAAAAAAAAAAAB2Gs74fwAAgJDMkp0BAAAAAAAAAAAAAAAAAAAAAAAAbBDrDT6LAAD//////////6BT1pmdAQAA7P///wAAAABQLYD1nQEAALgnWkIAAAAAAAAAAAAAAAAJAAAAAAAAACAAAAAAAAAA3CZaQiUAAAAZJ1pCJQAAAHHNeDL5fwAAAAAAAAAAAAAAAAAAAAAAAAAAAAAAAAAAAAAAAAAAAABQLYD1nQEAANvgfDL5fwAAgCZaQiUAAAAZJ1pCJQAAANCRaJKdAQAAAAAAAGR2AAgAAAAAJQAAAAwAAAAEAAAAGAAAAAwAAAAAAAAAEgAAAAwAAAABAAAAHgAAABgAAAAwAAAAOwAAAMAAAABXAAAAJQAAAAwAAAAEAAAAVAAAAKgAAAAxAAAAOwAAAL4AAABWAAAAAQAAAFVVj0EmtI9BMQAAADsAAAAPAAAATAAAAAAAAAAAAAAAAAAAAP//////////bAAAAEMA6QBzAGEAcgAgAEYAZQByAG4A4QBuAGQAZQB6AAAADAAAAAoAAAAIAAAACgAAAAcAAAAFAAAACgAAAAoAAAAHAAAACwAAAAoAAAALAAAADAAAAAoAAAAJAAAASwAAAEAAAAAwAAAABQAAACAAAAABAAAAAQAAABAAAAAAAAAAAAAAAFcBAACgAAAAAAAAAAAAAABXAQAAoAAAACUAAAAMAAAAAgAAACcAAAAYAAAABQAAAAAAAAD///8AAAAAACUAAAAMAAAABQAAAEwAAABkAAAAAAAAAGEAAABWAQAAmwAAAAAAAABhAAAAVw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G8AAABxAAAAAQAAAFVVj0EmtI9BDwAAAGEAAAAPAAAATAAAAAAAAAAAAAAAAAAAAP//////////bAAAAEMA6QBzAGEAcgAgAEYAZQByAG4A4QBuAGQAZQB6AAAACAAAAAcAAAAGAAAABwAAAAUAAAAEAAAABgAAAAcAAAAFAAAABwAAAAcAAAAHAAAACAAAAAcAAAAGAAAASwAAAEAAAAAwAAAABQAAACAAAAABAAAAAQAAABAAAAAAAAAAAAAAAFcBAACgAAAAAAAAAAAAAABX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fAAAAA8AAAB2AAAARQAAAIYAAAABAAAAVVWPQSa0j0EPAAAAdgAAAAgAAABMAAAAAAAAAAAAAAAAAAAA//////////9cAAAAQwBvAG4AdABhAGQAbwByAAgAAAAIAAAABwAAAAQAAAAHAAAACAAAAAgAAAAFAAAASwAAAEAAAAAwAAAABQAAACAAAAABAAAAAQAAABAAAAAAAAAAAAAAAFcBAACgAAAAAAAAAAAAAABXAQAAoAAAACUAAAAMAAAAAgAAACcAAAAYAAAABQAAAAAAAAD///8AAAAAACUAAAAMAAAABQAAAEwAAABkAAAADgAAAIsAAABIAQAAmwAAAA4AAACLAAAAOwEAABEAAAAhAPAAAAAAAAAAAAAAAIA/AAAAAAAAAAAAAIA/AAAAAAAAAAAAAAAAAAAAAAAAAAAAAAAAAAAAAAAAAAAlAAAADAAAAAAAAIAoAAAADAAAAAUAAAAlAAAADAAAAAEAAAAYAAAADAAAAAAAAAASAAAADAAAAAEAAAAWAAAADAAAAAAAAABUAAAAXAEAAA8AAACLAAAARwEAAJsAAAABAAAAVVWPQSa0j0EPAAAAiwAAAC0AAABMAAAABAAAAA4AAACLAAAASQ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YBAACfAAAAAAAAAAAAAAACGAAAOw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wVs/4fwAAAPBWz/h/AAATAAAAAAAAAAAAmDT5fwAADb+pzvh/AAAwFpg0+X8AABMAAAAAAAAA4BYAAAAAAABAAADA+H8AAAAAmDT5fwAA1cGpzvh/AAAEAAAAAAAAADAWmDT5fwAA4LRbQiUAAAATAAAAAAAAAEgAAAAAAAAAzC46z/h/AACQ81bP+H8AAAAzOs/4fwAAAQAAAAAAAABYWDrP+H8AAAAAmDT5fwAAAAAAAAAAAAAAAAAAAAAAAIC0W0IlAAAAUC2A9Z0BAADb4Hwy+X8AALC1W0IlAAAASbZbQi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BIwanO+H8AAPgvWkIlAAAAAAEAAAAAAACIPqAy+X8AAAAAAAAAAAAACQAAAAAAAADI+Cn8nQEAAEjBqc74fwAAAAAAAAAAAAAAAAAAAAAAAGwd6w0+iwAAeDFaQiUAAAAAAAAAAAAAAGByKvydAQAAUC2A9Z0BAACgMlpCAAAAAAAAAAAAAAAABwAAAAAAAAA4Hy78nQEAANwxWkIlAAAAGTJaQiUAAABxzXgy+X8AAAEAAACdAQAAUDVaQgAAAACXvQZf5hAAAAAAAAAAAAAAUC2A9Z0BAADb4Hwy+X8AAIAxWkIlAAAAGTJaQiUAAADghSr8nQ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CdRc74fwAAgJDMkp0BAACAkMySAgAAAIg+oDL5fwAAAAAAAAAAAACZ65LN+H8AAAAAAAD4fwAAAAAAAAAAAAAAAAAAAAAAAAAAAAAAAAAATBHrDT6LAAAAAAAAAAAAAICQzJKdAQAA4P///wAAAABQLYD1nQEAAJgmWkIAAAAAAAAAAAAAAAAGAAAAAAAAACAAAAAAAAAAvCVaQiUAAAD5JVpCJQAAAHHNeDL5fwAAYCpaQiUAAAAAAAAAAAAAAAA+KJWdAQAAuGEczvh/AABQLYD1nQEAANvgfDL5fwAAYCVaQiUAAAD5JVpCJQAAAOCG+o+d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eHIazvh/AAAa54nN+H8AAHAuWkIlAAAAiD6gMvl/AAAAAAAAAAAAAAAAAAAAAAAAAHYazvh/AACAkMySnQEAAAAAAAAAAAAAAAAAAAAAAABsEOsNPosAAP//////////oFPWmZ0BAADs////AAAAAFAtgPWdAQAAuCdaQgAAAAAAAAAAAAAAAAkAAAAAAAAAIAAAAAAAAADcJlpCJQAAABknWkIlAAAAcc14Mvl/AAAAAAAAAAAAAAAAAAAAAAAAAAAAAAAAAAAAAAAAAAAAAFAtgPWdAQAA2+B8Mvl/AACAJlpCJQAAABknWkIlAAAA0JFokp0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70LWAfeqQtgrE35yVfH86xHpL8lcDQCyL0n0xt6ciVI=</DigestValue>
    </Reference>
    <Reference Type="http://www.w3.org/2000/09/xmldsig#Object" URI="#idOfficeObject">
      <DigestMethod Algorithm="http://www.w3.org/2001/04/xmlenc#sha256"/>
      <DigestValue>6AQdCI+tgcO4u+5y7UiHAEJL9fW/y1EYRzmhS5x9ycY=</DigestValue>
    </Reference>
    <Reference Type="http://uri.etsi.org/01903#SignedProperties" URI="#idSignedProperties">
      <Transforms>
        <Transform Algorithm="http://www.w3.org/TR/2001/REC-xml-c14n-20010315"/>
      </Transforms>
      <DigestMethod Algorithm="http://www.w3.org/2001/04/xmlenc#sha256"/>
      <DigestValue>dI/PJnqOYpi1V8pJN6QaYm5IngmLGKoQmye+6Dl7lig=</DigestValue>
    </Reference>
    <Reference Type="http://www.w3.org/2000/09/xmldsig#Object" URI="#idValidSigLnImg">
      <DigestMethod Algorithm="http://www.w3.org/2001/04/xmlenc#sha256"/>
      <DigestValue>KBLEiqvaDCRuN1vIwex1vmel96WEWSdnPNJn58hfzAY=</DigestValue>
    </Reference>
    <Reference Type="http://www.w3.org/2000/09/xmldsig#Object" URI="#idInvalidSigLnImg">
      <DigestMethod Algorithm="http://www.w3.org/2001/04/xmlenc#sha256"/>
      <DigestValue>7lN97O6Yk9E/ZirgXk++rNImalej/wM+vRgxRuI0cSU=</DigestValue>
    </Reference>
  </SignedInfo>
  <SignatureValue>M3y4Bv4YvxpcR3IQLH9u2xhvKRRbE5Grco26tCmpEsIZj62cfz0Gw0Jo6wWmectcnMbu3V4Y1sm+
2ID6t1FwWmYlwI+o7cqBMf74+p73ra5nPE5PmE7LkPRajZdz6x3ZtG2TYMwQjD0lo3pDInVIGXGc
/w4bQVOQX47MGV0suSbOJQaeBtignRjw9gsF20+E1XRi16ntP9/+iYpn+CObvLRHe2ziMM4gmFO+
Y5jCsQK/ZuHAU2+DgPyIQ2v0SKZXfTWCRc0LsLUR28I2QgUfvdBGd/Jz+8dlwBLRVw6BzF6iR955
ZZhrpN+oDvs6xlkb6Dc160tr4vbFbLgYYPtd3Q==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2023-03-31T19:45:29Z</mdssi:Value>
        </mdssi:SignatureTime>
      </SignatureProperty>
    </SignatureProperties>
  </Object>
  <Object Id="idOfficeObject">
    <SignatureProperties>
      <SignatureProperty Id="idOfficeV1Details" Target="#idPackageSignature">
        <SignatureInfoV1 xmlns="http://schemas.microsoft.com/office/2006/digsig">
          <SetupID>{02885699-FBC0-4936-8E5D-2FCB5FB7B93A}</SetupID>
          <SignatureText>César Fernández</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2023-03-31T19:45:29Z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YBAACfAAAAAAAAAAAAAAACGAAAOwsAACBFTUYAAAEAuBsAAKo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8FbP+H8AAADwVs/4fwAAEwAAAAAAAAAAAJg0+X8AAA2/qc74fwAAMBaYNPl/AAATAAAAAAAAAOAWAAAAAAAAQAAAwPh/AAAAAJg0+X8AANXBqc74fwAABAAAAAAAAAAwFpg0+X8AAOC0W0IlAAAAEwAAAAAAAABIAAAAAAAAAMwuOs/4fwAAkPNWz/h/AAAAMzrP+H8AAAEAAAAAAAAAWFg6z/h/AAAAAJg0+X8AAAAAAAAAAAAAAAAAAAAAAACAtFtCJQAAAFAtgPWdAQAA2+B8Mvl/AACwtVtCJQAAAEm2W0Il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VwEAAKAAAAAAAAAAAAAAAFcBAACgAAAAUgAAAHABAAACAAAAFAAAAAkAAAAAAAAAAAAAALwCAAAAAAAAAQICIlMAeQBzAHQAZQBtAAAAAAAAAAAAAAAAAAAAAAAAAAAAAAAAAAAAAAAAAAAAAAAAAAAAAAAAAAAAAAAAAAAAAAAAAAAASMGpzvh/AAD4L1pCJQAAAAABAAAAAAAAiD6gMvl/AAAAAAAAAAAAAAkAAAAAAAAAyPgp/J0BAABIwanO+H8AAAAAAAAAAAAAAAAAAAAAAABsHesNPosAAHgxWkIlAAAAAAAAAAAAAABgcir8nQEAAFAtgPWdAQAAoDJaQgAAAAAAAAAAAAAAAAcAAAAAAAAAOB8u/J0BAADcMVpCJQAAABkyWkIlAAAAcc14Mvl/AAABAAAAnQEAAFA1WkIAAAAAl70GX+YQAAAAAAAAAAAAAFAtgPWdAQAA2+B8Mvl/AACAMVpCJQAAABkyWkIlAAAA4IUq/J0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CQnUXO+H8AAICQzJKdAQAAgJDMkgIAAACIPqAy+X8AAAAAAAAAAAAAmeuSzfh/AAAAAAAA+H8AAAAAAAAAAAAAAAAAAAAAAAAAAAAAAAAAAEwR6w0+iwAAAAAAAAAAAACAkMySnQEAAOD///8AAAAAUC2A9Z0BAACYJlpCAAAAAAAAAAAAAAAABgAAAAAAAAAgAAAAAAAAALwlWkIlAAAA+SVaQiUAAABxzXgy+X8AAGAqWkIlAAAAAAAAAAAAAAAAPiiVnQEAALhhHM74fwAAUC2A9Z0BAADb4Hwy+X8AAGAlWkIlAAAA+SVaQiUAAADghvqPnQE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8AAABWAAAAMAAAADsAAACQAAAAHAAAACEA8AAAAAAAAAAAAAAAgD8AAAAAAAAAAAAAgD8AAAAAAAAAAAAAAAAAAAAAAAAAAAAAAAAAAAAAAAAAACUAAAAMAAAAAAAAgCgAAAAMAAAABAAAAFIAAABwAQAABAAAAOz///8AAAAAAAAAAAAAAACQAQAAAAAAAQAAAABzAGUAZwBvAGUAIAB1AGkAAAAAAAAAAAAAAAAAAAAAAAAAAAAAAAAAAAAAAAAAAAAAAAAAAAAAAAAAAAAAAAAAAAAAAHhyGs74fwAAGueJzfh/AABwLlpCJQAAAIg+oDL5fwAAAAAAAAAAAAAAAAAAAAAAAAB2Gs74fwAAgJDMkp0BAAAAAAAAAAAAAAAAAAAAAAAAbBDrDT6LAAD//////////6BT1pmdAQAA7P///wAAAABQLYD1nQEAALgnWkIAAAAAAAAAAAAAAAAJAAAAAAAAACAAAAAAAAAA3CZaQiUAAAAZJ1pCJQAAAHHNeDL5fwAAAAAAAAAAAAAAAAAAAAAAAAAAAAAAAAAAAAAAAAAAAABQLYD1nQEAANvgfDL5fwAAgCZaQiUAAAAZJ1pCJQAAANCRaJKdAQAAAAAAAGR2AAgAAAAAJQAAAAwAAAAEAAAAGAAAAAwAAAAAAAAAEgAAAAwAAAABAAAAHgAAABgAAAAwAAAAOwAAAMAAAABXAAAAJQAAAAwAAAAEAAAAVAAAAKgAAAAxAAAAOwAAAL4AAABWAAAAAQAAAFVVj0EmtI9BMQAAADsAAAAPAAAATAAAAAAAAAAAAAAAAAAAAP//////////bAAAAEMA6QBzAGEAcgAgAEYAZQByAG4A4QBuAGQAZQB6AAAADAAAAAoAAAAIAAAACgAAAAcAAAAFAAAACgAAAAoAAAAHAAAACwAAAAoAAAALAAAADAAAAAoAAAAJAAAASwAAAEAAAAAwAAAABQAAACAAAAABAAAAAQAAABAAAAAAAAAAAAAAAFcBAACgAAAAAAAAAAAAAABXAQAAoAAAACUAAAAMAAAAAgAAACcAAAAYAAAABQAAAAAAAAD///8AAAAAACUAAAAMAAAABQAAAEwAAABkAAAAAAAAAGEAAABWAQAAmwAAAAAAAABhAAAAVwEAADsAAAAhAPAAAAAAAAAAAAAAAIA/AAAAAAAAAAAAAIA/AAAAAAAAAAAAAAAAAAAAAAAAAAAAAAAAAAAAAAAAAAAlAAAADAAAAAAAAIAoAAAADAAAAAUAAAAnAAAAGAAAAAUAAAAAAAAA////AAAAAAAlAAAADAAAAAUAAABMAAAAZAAAAA4AAABhAAAAPwEAAHEAAAAOAAAAYQAAADIBAAARAAAAIQDwAAAAAAAAAAAAAACAPwAAAAAAAAAAAACAPwAAAAAAAAAAAAAAAAAAAAAAAAAAAAAAAAAAAAAAAAAAJQAAAAwAAAAAAACAKAAAAAwAAAAFAAAAJQAAAAwAAAABAAAAGAAAAAwAAAAAAAAAEgAAAAwAAAABAAAAHgAAABgAAAAOAAAAYQAAAEABAAByAAAAJQAAAAwAAAABAAAAVAAAAKgAAAAPAAAAYQAAAG8AAABxAAAAAQAAAFVVj0EmtI9BDwAAAGEAAAAPAAAATAAAAAAAAAAAAAAAAAAAAP//////////bAAAAEMA6QBzAGEAcgAgAEYAZQByAG4A4QBuAGQAZQB6AAAACAAAAAcAAAAGAAAABwAAAAUAAAAEAAAABgAAAAcAAAAFAAAABwAAAAcAAAAHAAAACAAAAAcAAAAGAAAASwAAAEAAAAAwAAAABQAAACAAAAABAAAAAQAAABAAAAAAAAAAAAAAAFcBAACgAAAAAAAAAAAAAABXAQAAoAAAACUAAAAMAAAAAgAAACcAAAAYAAAABQAAAAAAAAD///8AAAAAACUAAAAMAAAABQAAAEwAAABkAAAADgAAAHYAAAA/AQAAhgAAAA4AAAB2AAAAMgEAABEAAAAhAPAAAAAAAAAAAAAAAIA/AAAAAAAAAAAAAIA/AAAAAAAAAAAAAAAAAAAAAAAAAAAAAAAAAAAAAAAAAAAlAAAADAAAAAAAAIAoAAAADAAAAAUAAAAlAAAADAAAAAEAAAAYAAAADAAAAAAAAAASAAAADAAAAAEAAAAeAAAAGAAAAA4AAAB2AAAAQAEAAIcAAAAlAAAADAAAAAEAAABUAAAAfAAAAA8AAAB2AAAARQAAAIYAAAABAAAAVVWPQSa0j0EPAAAAdgAAAAgAAABMAAAAAAAAAAAAAAAAAAAA//////////9cAAAAQwBvAG4AdABhAGQAbwByAAgAAAAIAAAABwAAAAQAAAAHAAAACAAAAAgAAAAFAAAASwAAAEAAAAAwAAAABQAAACAAAAABAAAAAQAAABAAAAAAAAAAAAAAAFcBAACgAAAAAAAAAAAAAABXAQAAoAAAACUAAAAMAAAAAgAAACcAAAAYAAAABQAAAAAAAAD///8AAAAAACUAAAAMAAAABQAAAEwAAABkAAAADgAAAIsAAABIAQAAmwAAAA4AAACLAAAAOwEAABEAAAAhAPAAAAAAAAAAAAAAAIA/AAAAAAAAAAAAAIA/AAAAAAAAAAAAAAAAAAAAAAAAAAAAAAAAAAAAAAAAAAAlAAAADAAAAAAAAIAoAAAADAAAAAUAAAAlAAAADAAAAAEAAAAYAAAADAAAAAAAAAASAAAADAAAAAEAAAAWAAAADAAAAAAAAABUAAAAXAEAAA8AAACLAAAARwEAAJsAAAABAAAAVVWPQSa0j0EPAAAAiwAAAC0AAABMAAAABAAAAA4AAACLAAAASQ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YBAACfAAAAAAAAAAAAAAACGAAAOwsAACBFTUYAAAEAOCIAALEAAAAGAAAAAAAAAAAAAAAAAAAAgAcAADgEAABYAQAAwgAAAAAAAAAAAAAAAAAAAMA/BQDQ9QIACgAAABAAAAAAAAAAAAAAAEsAAAAQAAAAAAAAAAUAAAAeAAAAGAAAAAAAAAAAAAAAVwEAAKAAAAAnAAAAGAAAAAEAAAAAAAAAAAAAAAAAAAAlAAAADAAAAAEAAABMAAAAZAAAAAAAAAAAAAAAVgEAAJ8AAAAAAAAAAAAAAFc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8PDwAAAAAAAlAAAADAAAAAEAAABMAAAAZAAAAAAAAAAAAAAAVgEAAJ8AAAAAAAAAAAAAAFcBAACgAAAAIQDwAAAAAAAAAAAAAACAPwAAAAAAAAAAAACAPwAAAAAAAAAAAAAAAAAAAAAAAAAAAAAAAAAAAAAAAAAAJQAAAAwAAAAAAACAKAAAAAwAAAABAAAAJwAAABgAAAABAAAAAAAAAPDw8AAAAAAAJQAAAAwAAAABAAAATAAAAGQAAAAAAAAAAAAAAFYBAACfAAAAAAAAAAAAAABXAQAAoAAAACEA8AAAAAAAAAAAAAAAgD8AAAAAAAAAAAAAgD8AAAAAAAAAAAAAAAAAAAAAAAAAAAAAAAAAAAAAAAAAACUAAAAMAAAAAAAAgCgAAAAMAAAAAQAAACcAAAAYAAAAAQAAAAAAAADw8PAAAAAAACUAAAAMAAAAAQAAAEwAAABkAAAAAAAAAAAAAABWAQAAnwAAAAAAAAAAAAAAVwEAAKAAAAAhAPAAAAAAAAAAAAAAAIA/AAAAAAAAAAAAAIA/AAAAAAAAAAAAAAAAAAAAAAAAAAAAAAAAAAAAAAAAAAAlAAAADAAAAAAAAIAoAAAADAAAAAEAAAAnAAAAGAAAAAEAAAAAAAAA////AAAAAAAlAAAADAAAAAEAAABMAAAAZAAAAAAAAAAAAAAAVgEAAJ8AAAAAAAAAAAAAAFcBAACgAAAAIQDwAAAAAAAAAAAAAACAPwAAAAAAAAAAAACAPwAAAAAAAAAAAAAAAAAAAAAAAAAAAAAAAAAAAAAAAAAAJQAAAAwAAAAAAACAKAAAAAwAAAABAAAAJwAAABgAAAABAAAAAAAAAP///wAAAAAAJQAAAAwAAAABAAAATAAAAGQAAAAAAAAAAAAAAFYBAACfAAAAAAAAAAAAAABX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DwVs/4fwAAAPBWz/h/AAATAAAAAAAAAAAAmDT5fwAADb+pzvh/AAAwFpg0+X8AABMAAAAAAAAA4BYAAAAAAABAAADA+H8AAAAAmDT5fwAA1cGpzvh/AAAEAAAAAAAAADAWmDT5fwAA4LRbQiUAAAATAAAAAAAAAEgAAAAAAAAAzC46z/h/AACQ81bP+H8AAAAzOs/4fwAAAQAAAAAAAABYWDrP+H8AAAAAmDT5fwAAAAAAAAAAAAAAAAAAAAAAAIC0W0IlAAAAUC2A9Z0BAADb4Hwy+X8AALC1W0IlAAAASbZbQi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XAQAAoAAAAAAAAAAAAAAAVwEAAKAAAABSAAAAcAEAAAIAAAAUAAAACQAAAAAAAAAAAAAAvAIAAAAAAAABAgIiUwB5AHMAdABlAG0AAAAAAAAAAAAAAAAAAAAAAAAAAAAAAAAAAAAAAAAAAAAAAAAAAAAAAAAAAAAAAAAAAAAAAAAAAABIwanO+H8AAPgvWkIlAAAAAAEAAAAAAACIPqAy+X8AAAAAAAAAAAAACQAAAAAAAADI+Cn8nQEAAEjBqc74fwAAAAAAAAAAAAAAAAAAAAAAAGwd6w0+iwAAeDFaQiUAAAAAAAAAAAAAAGByKvydAQAAUC2A9Z0BAACgMlpCAAAAAAAAAAAAAAAABwAAAAAAAAA4Hy78nQEAANwxWkIlAAAAGTJaQiUAAABxzXgy+X8AAAEAAACdAQAAUDVaQgAAAACXvQZf5hAAAAAAAAAAAAAAUC2A9Z0BAADb4Hwy+X8AAIAxWkIlAAAAGTJaQiUAAADghSr8nQ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JCdRc74fwAAgJDMkp0BAACAkMySAgAAAIg+oDL5fwAAAAAAAAAAAACZ65LN+H8AAAAAAAD4fwAAAAAAAAAAAAAAAAAAAAAAAAAAAAAAAAAATBHrDT6LAAAAAAAAAAAAAICQzJKdAQAA4P///wAAAABQLYD1nQEAAJgmWkIAAAAAAAAAAAAAAAAGAAAAAAAAACAAAAAAAAAAvCVaQiUAAAD5JVpCJQAAAHHNeDL5fwAAYCpaQiUAAAAAAAAAAAAAAAA+KJWdAQAAuGEczvh/AABQLYD1nQEAANvgfDL5fwAAYCVaQiUAAAD5JVpCJQAAAOCG+o+d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vwAAAFYAAAAwAAAAOwAAAJAAAAAcAAAAIQDwAAAAAAAAAAAAAACAPwAAAAAAAAAAAACAPwAAAAAAAAAAAAAAAAAAAAAAAAAAAAAAAAAAAAAAAAAAJQAAAAwAAAAAAACAKAAAAAwAAAAEAAAAUgAAAHABAAAEAAAA7P///wAAAAAAAAAAAAAAAJABAAAAAAABAAAAAHMAZQBnAG8AZQAgAHUAaQAAAAAAAAAAAAAAAAAAAAAAAAAAAAAAAAAAAAAAAAAAAAAAAAAAAAAAAAAAAAAAAAAAAAAAeHIazvh/AAAa54nN+H8AAHAuWkIlAAAAiD6gMvl/AAAAAAAAAAAAAAAAAAAAAAAAAHYazvh/AACAkMySnQEAAAAAAAAAAAAAAAAAAAAAAABsEOsNPosAAP//////////oFPWmZ0BAADs////AAAAAFAtgPWdAQAAuCdaQgAAAAAAAAAAAAAAAAkAAAAAAAAAIAAAAAAAAADcJlpCJQAAABknWkIlAAAAcc14Mvl/AAAAAAAAAAAAAAAAAAAAAAAAAAAAAAAAAAAAAAAAAAAAAFAtgPWdAQAA2+B8Mvl/AACAJlpCJQAAABknWkIlAAAA0JFokp0BAAAAAAAAZHYACAAAAAAlAAAADAAAAAQAAAAYAAAADAAAAAAAAAASAAAADAAAAAEAAAAeAAAAGAAAADAAAAA7AAAAwAAAAFcAAAAlAAAADAAAAAQAAABUAAAAqAAAADEAAAA7AAAAvgAAAFYAAAABAAAAVVWPQSa0j0ExAAAAOwAAAA8AAABMAAAAAAAAAAAAAAAAAAAA//////////9sAAAAQwDpAHMAYQByACAARgBlAHIAbgDhAG4AZABlAHoAAAAMAAAACgAAAAgAAAAKAAAABwAAAAUAAAAKAAAACgAAAAcAAAALAAAACgAAAAsAAAAMAAAACgAAAAkAAABLAAAAQAAAADAAAAAFAAAAIAAAAAEAAAABAAAAEAAAAAAAAAAAAAAAVwEAAKAAAAAAAAAAAAAAAFcBAACgAAAAJQAAAAwAAAACAAAAJwAAABgAAAAFAAAAAAAAAP///wAAAAAAJQAAAAwAAAAFAAAATAAAAGQAAAAAAAAAYQAAAFYBAACbAAAAAAAAAGEAAABX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qAAAAA8AAABhAAAAbwAAAHEAAAABAAAAVVWPQSa0j0EPAAAAYQAAAA8AAABMAAAAAAAAAAAAAAAAAAAA//////////9sAAAAQwDpAHMAYQByACAARgBlAHIAbgDhAG4AZABlAHoAAAAIAAAABwAAAAYAAAAHAAAABQAAAAQAAAAGAAAABwAAAAUAAAAHAAAABwAAAAcAAAAIAAAABwAAAAYAAABLAAAAQAAAADAAAAAFAAAAIAAAAAEAAAABAAAAEAAAAAAAAAAAAAAAVwEAAKAAAAAAAAAAAAAAAFc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B8AAAADwAAAHYAAABFAAAAhgAAAAEAAABVVY9BJrSPQQ8AAAB2AAAACAAAAEwAAAAAAAAAAAAAAAAAAAD//////////1wAAABDAG8AbgB0AGEAZABvAHIACAAAAAgAAAAHAAAABAAAAAcAAAAIAAAACAAAAAUAAABLAAAAQAAAADAAAAAFAAAAIAAAAAEAAAABAAAAEAAAAAAAAAAAAAAAVwEAAKAAAAAAAAAAAAAAAFcBAACgAAAAJQAAAAwAAAACAAAAJwAAABgAAAAFAAAAAAAAAP///wAAAAAAJQAAAAwAAAAFAAAATAAAAGQAAAAOAAAAiwAAAEgBAACbAAAADgAAAIsAAAA7AQAAEQAAACEA8AAAAAAAAAAAAAAAgD8AAAAAAAAAAAAAgD8AAAAAAAAAAAAAAAAAAAAAAAAAAAAAAAAAAAAAAAAAACUAAAAMAAAAAAAAgCgAAAAMAAAABQAAACUAAAAMAAAAAQAAABgAAAAMAAAAAAAAABIAAAAMAAAAAQAAABYAAAAMAAAAAAAAAFQAAABcAQAADwAAAIsAAABHAQAAmwAAAAEAAABVVY9BJrSPQQ8AAACLAAAALQAAAEwAAAAEAAAADgAAAIsAAABJAQAAnAAAAKgAAABGAGkAcgBtAGEAZABvACAAcABvAHIAOgAgAEMARQBTAEEAUgAgAEQAQQBOAEkARQBMACAARgBFAFIATgBBAE4ARABFAFoAIABTAEMASABOAEUASQBEAEUAUgAAAAYAAAADAAAABQAAAAsAAAAHAAAACAAAAAgAAAAEAAAACAAAAAgAAAAFAAAAAwAAAAQAAAAIAAAABwAAAAcAAAAIAAAACAAAAAQAAAAJAAAACAAAAAoAAAADAAAABwAAAAYAAAAEAAAABgAAAAcAAAAIAAAACgAAAAgAAAAKAAAACQAAAAcAAAAHAAAABAAAAAcAAAAIAAAACQAAAAoAAAAHAAAAAwAAAAkAAAAHAAAACAAAABYAAAAMAAAAAAAAACUAAAAMAAAAAgAAAA4AAAAUAAAAAAAAABAAAAAU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cYZi7NO1qqgo45BKk32tOmXaGeRrpGhXf8h+czKISdQ=</DigestValue>
    </Reference>
    <Reference Type="http://www.w3.org/2000/09/xmldsig#Object" URI="#idOfficeObject">
      <DigestMethod Algorithm="http://www.w3.org/2001/04/xmlenc#sha256"/>
      <DigestValue>ggDrcJhOiR3HEWeT/cIF40QZeRDDsEMRjdpJfWVshDs=</DigestValue>
    </Reference>
    <Reference Type="http://uri.etsi.org/01903#SignedProperties" URI="#idSignedProperties">
      <Transforms>
        <Transform Algorithm="http://www.w3.org/TR/2001/REC-xml-c14n-20010315"/>
      </Transforms>
      <DigestMethod Algorithm="http://www.w3.org/2001/04/xmlenc#sha256"/>
      <DigestValue>/xppAjw2rYGvqIIiGQIFTA8mXUNHNfGwBSCwcpabvnk=</DigestValue>
    </Reference>
    <Reference Type="http://www.w3.org/2000/09/xmldsig#Object" URI="#idValidSigLnImg">
      <DigestMethod Algorithm="http://www.w3.org/2001/04/xmlenc#sha256"/>
      <DigestValue>8cUdn6uRmbfaKD7yE9UlNb1OICPjTtAv0aDjvA8wNhc=</DigestValue>
    </Reference>
    <Reference Type="http://www.w3.org/2000/09/xmldsig#Object" URI="#idInvalidSigLnImg">
      <DigestMethod Algorithm="http://www.w3.org/2001/04/xmlenc#sha256"/>
      <DigestValue>V9vD4bnI2o774aFPcAUiCGlGGzAN19ImKogN52x/Cj0=</DigestValue>
    </Reference>
  </SignedInfo>
  <SignatureValue>bERk4zaJ5bzrUjc42tSB6no0hpWv5Ac/5D8n0+4e6Id06WADIR8+gQwecAS+09kjpwQ8QgoyWiE+
h/jjeYWo/w56tmfn6SGkFXN9rb9ThAdsnj2KSGJpFfSmNjfFX7XBjVNgjLBBwh+4mGILlKI95Fgf
nBYKwbkhMmyUmuVlz/vWtRGuaS5neY93JB9Ktg9zDDbSseju5RRyDjgUIHIpOGKsD1opiM8it/xX
LJOQzis8mOt+1kKV66R4dVRml8r5drt6ljkY0teIZnRqeLsMorxFi9jKcUobAl2hwkPFVsRdCVUS
JhU/+IpUZVi+8kXtnHjyUj2BsQmEzwBKXccZww==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2023-03-31T20:01:36Z</mdssi:Value>
        </mdssi:SignatureTime>
      </SignatureProperty>
    </SignatureProperties>
  </Object>
  <Object Id="idOfficeObject">
    <SignatureProperties>
      <SignatureProperty Id="idOfficeV1Details" Target="#idPackageSignature">
        <SignatureInfoV1 xmlns="http://schemas.microsoft.com/office/2006/digsig">
          <SetupID>{8AB4D417-42B9-42EE-ABB0-0B76FF944426}</SetupID>
          <SignatureText>Gustavo Segovia</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2023-03-31T20:01:36Z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4FgAAOwsAACBFTUYAAAEA0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PC29KUqAAAAEwAAAAAAAABIAAAAAAAAAExRpOT8fwAAkBPB5Px/AACAVaTk/H8AAAEAAAAAAAAA2Hqk5Px/AAAAAPFH/X8AAAAAAAAAAAAAAAAAAAAAAACQtvSlKgAAAAAUZ0tPAQAA2+CER/1/AADAt/SlKgAAAFm49KUq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QQEAAKAAAAAAAAAAAAAAAEEBAACgAAAAUgAAAHABAAACAAAAEAAAAAcAAAAAAAAAAAAAALwCAAAAAAAAAQICIlMAeQBzAHQAZQBtAAAAAAAAAAAAAAAAAAAAAAAAAAAAAAAAAAAAAAAAAAAAAAAAAAAAAAAAAAAAAAAAAAAAAAAAAAAAOMET5Px/AACYTPOlKgAAAAABAAAAAAAAiD6oR/1/AAAAAAAAAAAAAAkAAAAAAAAAuJwsUE8BAAA4wRPk/H8AAAAAAAAAAAAAAAAAAAAAAADEMU0HW2YAABhO86UqAAAAAAAAAAAAAABwYmRLTwEAAAAUZ0tPAQAAQE/zpQAAAAAAAAAAAAAAAAcAAAAAAAAAaFs2UE8BAAB8TvOlKgAAALlO86UqAAAAcc2AR/1/AAABAAAATwEAAPBR86UAAAAAfkrwqHy+AAAAAAAAAAAAAAAUZ0tPAQAA2+CER/1/AAAgTvOlKgAAALlO86UqAAAAIFtkS08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AmkHBPAQAA8CaQcAIAAACIPqhH/X8AAAAAAAAAAAAAmevc4vx/AAAAAAAA/H8AAAAAAAAAAAAAAAAAAAAAAAAAAAAAAAAAAAQUTQdbZgAAAAAAAAAAAADwJpBwTwEAAOD///8AAAAAABRnS08BAAAYcvOlAAAAAAAAAAAAAAAABgAAAAAAAAAgAAAAAAAAADxx86UqAAAAeXHzpSoAAABxzYBH/X8AAOB186UqAAAAAAAAAAAAAADwRE5CTwEAALhhZuP8fwAAABRnS08BAADb4IRH/X8AAOBw86UqAAAAeXHzpSoAAAAgUvxrTwEAAAAAAABkdgAIAAAAACUAAAAMAAAAAwAAABgAAAAMAAAAAAAAABIAAAAMAAAAAQAAABYAAAAMAAAACAAAAFQAAABUAAAADAAAADcAAAAgAAAAWgAAAAEAAABVVY9BJrSPQQwAAABbAAAAAQAAAEwAAAAEAAAACwAAADcAAAAiAAAAWwAAAFAAAABYAKts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QAAABWAAAAMAAAADsAAACV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wefOlKgAAAIg+qEf9fwAAAAAAAAAAAAAAAAAAAAAAAAB2ZOP8fwAA8CaQcE8BAAAAAAAAAAAAAAAAAAAAAAAAJBVNB1tmAAD//////////+AfHlVPAQAA7P///wAAAAAAFGdLTwEAADhz86UAAAAAAAAAAAAAAAAJAAAAAAAAACAAAAAAAAAAXHLzpSoAAACZcvOlKgAAAHHNgEf9fwAAAAAAAAAAAAAAAAAAAAAAAAAAAAAAAAAAAAAAAAAAAAAAFGdLTwEAANvghEf9fwAAAHLzpSoAAACZcvOlKgAAAHBgiktPAQAAAAAAAGR2AAgAAAAAJQAAAAwAAAAEAAAAGAAAAAwAAAAAAAAAEgAAAAwAAAABAAAAHgAAABgAAAAwAAAAOwAAAMUAAABXAAAAJQAAAAwAAAAEAAAAVAAAAKgAAAAxAAAAOwAAAMMAAABWAAAAAQAAAFVVj0EmtI9BMQAAADsAAAAPAAAATAAAAAAAAAAAAAAAAAAAAP//////////bAAAAEcAdQBzAHQAYQB2AG8AIABTAGUAZwBvAHYAaQBhAAAADgAAAAsAAAAIAAAABwAAAAoAAAAKAAAADAAAAAUAAAALAAAACgAAAAwAAAAMAAAACgAAAAUAAAAKAAAASwAAAEAAAAAwAAAABQAAACAAAAABAAAAAQAAABAAAAAAAAAAAAAAAEEBAACgAAAAAAAAAAAAAABBAQAAoAAAACUAAAAMAAAAAgAAACcAAAAYAAAABQAAAAAAAAD///8AAAAAACUAAAAMAAAABQAAAEwAAABkAAAAAAAAAGEAAABAAQAAmwAAAAAAAABhAAAAQQEAADsAAAAhAPAAAAAAAAAAAAAAAIA/AAAAAAAAAAAAAIA/AAAAAAAAAAAAAAAAAAAAAAAAAAAAAAAAAAAAAAAAAAAlAAAADAAAAAAAAIAoAAAADAAAAAUAAAAnAAAAGAAAAAUAAAAAAAAA////AAAAAAAlAAAADAAAAAUAAABMAAAAZAAAAA4AAABhAAAAMgEAAHEAAAAOAAAAYQAAACUBAAARAAAAIQDwAAAAAAAAAAAAAACAPwAAAAAAAAAAAACAPwAAAAAAAAAAAAAAAAAAAAAAAAAAAAAAAAAAAAAAAAAAJQAAAAwAAAAAAACAKAAAAAwAAAAFAAAAJQAAAAwAAAABAAAAGAAAAAwAAAAAAAAAEgAAAAwAAAABAAAAHgAAABgAAAAOAAAAYQAAADMBAAByAAAAJQAAAAwAAAABAAAAVAAAAKwAAAAPAAAAYQAAAHMAAABxAAAAAQAAAFVVj0EmtI9BDwAAAGEAAAAQAAAATAAAAAAAAAAAAAAAAAAAAP//////////bAAAAEcAdQBzAHQAYQB2AG8AIABTAGUAZwBvAHYAaQBhACAACQAAAAcAAAAGAAAABAAAAAcAAAAGAAAACAAAAAQAAAAHAAAABwAAAAgAAAAIAAAABgAAAAMAAAAHAAAABA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gAAAAPAAAAdgAAAGgAAACGAAAAAQAAAFVVj0EmtI9BDwAAAHYAAAAPAAAATAAAAAAAAAAAAAAAAAAAAP//////////bAAAAFYAaQBjAGUALQBQAHIAZQBzAGkAZABlAG4AdABlAAAACAAAAAMAAAAGAAAABwAAAAUAAAAHAAAABQAAAAcAAAAGAAAAAwAAAAgAAAAHAAAABwAAAAQAAAAHAAAASwAAAEAAAAAwAAAABQAAACAAAAABAAAAAQAAABAAAAAAAAAAAAAAAEEBAACgAAAAAAAAAAAAAABBAQAAoAAAACUAAAAMAAAAAgAAACcAAAAYAAAABQAAAAAAAAD///8AAAAAACUAAAAMAAAABQAAAEwAAABkAAAADgAAAIsAAAAyAQAAmwAAAA4AAACLAAAAJQEAABEAAAAhAPAAAAAAAAAAAAAAAIA/AAAAAAAAAAAAAIA/AAAAAAAAAAAAAAAAAAAAAAAAAAAAAAAAAAAAAAAAAAAlAAAADAAAAAAAAIAoAAAADAAAAAUAAAAlAAAADAAAAAEAAAAYAAAADAAAAAAAAAASAAAADAAAAAEAAAAWAAAADAAAAAAAAABUAAAARAEAAA8AAACLAAAAMQEAAJsAAAABAAAAVVWPQSa0j0EPAAAAiwAAACkAAABMAAAABAAAAA4AAACLAAAAMw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EABAACfAAAAAAAAAAAAAAB4FgAAOwsAACBFTUYAAAEAU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8Lb0pSoAAAATAAAAAAAAAEgAAAAAAAAATFGk5Px/AACQE8Hk/H8AAIBVpOT8fwAAAQAAAAAAAADYeqTk/H8AAAAA8Uf9fwAAAAAAAAAAAAAAAAAAAAAAAJC29KUqAAAAABRnS08BAADb4IRH/X8AAMC39KUqAAAAWbj0pSo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QAAAABwAAAAAAAAAAAAAAvAIAAAAAAAABAgIiUwB5AHMAdABlAG0AAAAAAAAAAAAAAAAAAAAAAAAAAAAAAAAAAAAAAAAAAAAAAAAAAAAAAAAAAAAAAAAAAAAAAAAAAAA4wRPk/H8AAJhM86UqAAAAAAEAAAAAAACIPqhH/X8AAAAAAAAAAAAACQAAAAAAAAC4nCxQTwEAADjBE+T8fwAAAAAAAAAAAAAAAAAAAAAAAMQxTQdbZgAAGE7zpSoAAAAAAAAAAAAAAHBiZEtPAQAAABRnS08BAABAT/OlAAAAAAAAAAAAAAAABwAAAAAAAABoWzZQTwEAAHxO86UqAAAAuU7zpSoAAABxzYBH/X8AAAEAAABPAQAA8FHzpQAAAAB+SvCofL4AAAAAAAAAAAAAABRnS08BAADb4IRH/X8AACBO86UqAAAAuU7zpSoAAAAgW2RLTw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CaQcE8BAADwJpBwAgAAAIg+qEf9fwAAAAAAAAAAAACZ69zi/H8AAAAAAAD8fwAAAAAAAAAAAAAAAAAAAAAAAAAAAAAAAAAABBRNB1tmAAAAAAAAAAAAAPAmkHBPAQAA4P///wAAAAAAFGdLTwEAABhy86UAAAAAAAAAAAAAAAAGAAAAAAAAACAAAAAAAAAAPHHzpSoAAAB5cfOlKgAAAHHNgEf9fwAA4HXzpSoAAAAAAAAAAAAAAPBETkJPAQAAuGFm4/x/AAAAFGdLTwEAANvghEf9fwAA4HDzpSoAAAB5cfOlKgAAACBS/GtPAQAAAAAAAGR2AAgAAAAAJQAAAAwAAAADAAAAGAAAAAwAAAAAAAAAEgAAAAwAAAABAAAAFgAAAAwAAAAIAAAAVAAAAFQAAAAMAAAANwAAACAAAABaAAAAAQAAAFVVj0EmtI9BDAAAAFsAAAABAAAATAAAAAQAAAALAAAANwAAACIAAABbAAAAUAAAAFgAdQ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PB586UqAAAAiD6oR/1/AAAAAAAAAAAAAAAAAAAAAAAAAHZk4/x/AADwJpBwTwEAAAAAAAAAAAAAAAAAAAAAAAAkFU0HW2YAAP//////////4B8eVU8BAADs////AAAAAAAUZ0tPAQAAOHPzpQAAAAAAAAAAAAAAAAkAAAAAAAAAIAAAAAAAAABccvOlKgAAAJly86UqAAAAcc2AR/1/AAAAAAAAAAAAAAAAAAAAAAAAAAAAAAAAAAAAAAAAAAAAAAAUZ0tPAQAA2+CER/1/AAAAcvOlKgAAAJly86UqAAAAcGCKS08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rAAAAA8AAABhAAAAcwAAAHEAAAABAAAAVVWPQSa0j0EPAAAAYQAAABAAAABMAAAAAAAAAAAAAAAAAAAA//////////9sAAAARwB1AHMAdABhAHYAbwAgAFMAZQBnAG8AdgBpAGEAIAAJAAAABwAAAAYAAAAEAAAABwAAAAYAAAAIAAAABAAAAAcAAAAHAAAACAAAAAgAAAAGAAAAAwAAAAcAAAAEAAAASwAAAEAAAAAwAAAABQAAACAAAAABAAAAAQAAABAAAAAAAAAAAAAAAEEBAACgAAAAAAAAAAAAAABBAQAAoAAAACUAAAAMAAAAAgAAACcAAAAYAAAABQAAAAAAAAD///8AAAAAACUAAAAMAAAABQAAAEwAAABkAAAADgAAAHYAAAAyAQAAhgAAAA4AAAB2AAAAJQEAABEAAAAhAPAAAAAAAAAAAAAAAIA/AAAAAAAAAAAAAIA/AAAAAAAAAAAAAAAAAAAAAAAAAAAAAAAAAAAAAAAAAAAlAAAADAAAAAAAAIAoAAAADAAAAAUAAAAlAAAADAAAAAEAAAAYAAAADAAAAAAAAAASAAAADAAAAAEAAAAeAAAAGAAAAA4AAAB2AAAAMwEAAIcAAAAlAAAADAAAAAEAAABUAAAAqAAAAA8AAAB2AAAAaAAAAIYAAAABAAAAVVWPQSa0j0EPAAAAdgAAAA8AAABMAAAAAAAAAAAAAAAAAAAA//////////9sAAAAVgBpAGMAZQAtAFAAcgBlAHMAaQBkAGUAbgB0AGUAAAAIAAAAAwAAAAYAAAAHAAAABQAAAAc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WapFZ7jAJHRj7JeXdi63/UhCc3ckWb3WiqkD8v5EAl0=</DigestValue>
    </Reference>
    <Reference Type="http://www.w3.org/2000/09/xmldsig#Object" URI="#idOfficeObject">
      <DigestMethod Algorithm="http://www.w3.org/2001/04/xmlenc#sha256"/>
      <DigestValue>Sv3lp+crKhircgZJ3aIFzTaaHbIejesifqVkYR8idvc=</DigestValue>
    </Reference>
    <Reference Type="http://uri.etsi.org/01903#SignedProperties" URI="#idSignedProperties">
      <Transforms>
        <Transform Algorithm="http://www.w3.org/TR/2001/REC-xml-c14n-20010315"/>
      </Transforms>
      <DigestMethod Algorithm="http://www.w3.org/2001/04/xmlenc#sha256"/>
      <DigestValue>6E1LDuaATWbBiloCm7Zbsev6yWnqmO2elpqKVVR7kKk=</DigestValue>
    </Reference>
    <Reference Type="http://www.w3.org/2000/09/xmldsig#Object" URI="#idValidSigLnImg">
      <DigestMethod Algorithm="http://www.w3.org/2001/04/xmlenc#sha256"/>
      <DigestValue>xDCeKB9+yzIuPew1qgWarUQFyx2DJbMi76Ff/f69ENk=</DigestValue>
    </Reference>
    <Reference Type="http://www.w3.org/2000/09/xmldsig#Object" URI="#idInvalidSigLnImg">
      <DigestMethod Algorithm="http://www.w3.org/2001/04/xmlenc#sha256"/>
      <DigestValue>xAGziGc4qQ8QWsR+eiDsvoLbH36PZN5MQe7ySwXXWL4=</DigestValue>
    </Reference>
  </SignedInfo>
  <SignatureValue>IJPkmUaN2lcE19Pr6EfSuv0DPWGBXgPUn/b019E95B2K8IigGo8U4ogdioUcmnBO8rgPLYHj80wR
/cCzxETGuvaSj5UCdDpUVyl+3EpJpjynJZSk1KmxFSy0kFtWKijtuK5vStUsunlA7RdGJoBgygAa
DqtYtFu1ONJLxx9AJ5c17rYtqMNsH2rKW1hw7SYJc9MAQWZj6Yuh+GvQChVvkJVI67H37Xlo1qir
1mpbjsu8X1IbDtMudnCLY7HeitOStsCWD0lRJuTaVVQdFtF+UYj2ff1UvC8FDLLCMcnUMtwvNjI2
/YCK2Wf58CzuEtnznDTtPSjRzJcnUqwuCQPMaw==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2023-03-31T20:02:36Z</mdssi:Value>
        </mdssi:SignatureTime>
      </SignatureProperty>
    </SignatureProperties>
  </Object>
  <Object Id="idOfficeObject">
    <SignatureProperties>
      <SignatureProperty Id="idOfficeV1Details" Target="#idPackageSignature">
        <SignatureInfoV1 xmlns="http://schemas.microsoft.com/office/2006/digsig">
          <SetupID>{5D55C1C9-6223-42D9-9530-3550A205405C}</SetupID>
          <SignatureText>Gustavo Segovia</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2023-03-31T20:02:36Z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4FgAAOwsAACBFTUYAAAEA0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PC29KUqAAAAEwAAAAAAAABIAAAAAAAAAExRpOT8fwAAkBPB5Px/AACAVaTk/H8AAAEAAAAAAAAA2Hqk5Px/AAAAAPFH/X8AAAAAAAAAAAAAAAAAAAAAAACQtvSlKgAAAAAUZ0tPAQAA2+CER/1/AADAt/SlKgAAAFm49KUqAAAAAAAAAAAAAAAAAAAAZHYACAAAAAAlAAAADAAAAAEAAAAYAAAADAAAAAAAAAASAAAADAAAAAEAAAAeAAAAGAAAAPUAAAAFAAAAMgEAABYAAAAlAAAADAAAAAEAAABUAAAAhAAAAPYAAAAFAAAAMAEAABUAAAABAAAAVVWPQSa0j0H2AAAABQAAAAkAAABMAAAAAAAAAAAAAAAAAAAA//////////9gAAAAMwAxAC8AMwAvADIAMAAyADMARVIHAAAABwAAAAUAAAAHAAAABQAAAAcAAAAHAAAABwAAAAcAAABLAAAAQAAAADAAAAAFAAAAIAAAAAEAAAABAAAAEAAAAAAAAAAAAAAAQQEAAKAAAAAAAAAAAAAAAEEBAACgAAAAUgAAAHABAAACAAAAEAAAAAcAAAAAAAAAAAAAALwCAAAAAAAAAQICIlMAeQBzAHQAZQBtAAAAAAAAAAAAAAAAAAAAAAAAAAAAAAAAAAAAAAAAAAAAAAAAAAAAAAAAAAAAAAAAAAAAAAAAAAAAOMET5Px/AACYTPOlKgAAAAABAAAAAAAAiD6oR/1/AAAAAAAAAAAAAAkAAAAAAAAAuJwsUE8BAAA4wRPk/H8AAAAAAAAAAAAAAAAAAAAAAADEMU0HW2YAABhO86UqAAAAAAAAAAAAAABwYmRLTwEAAAAUZ0tPAQAAQE/zpQAAAAAAAAAAAAAAAAcAAAAAAAAAaFs2UE8BAAB8TvOlKgAAALlO86UqAAAAcc2AR/1/AAABAAAATwEAAPBR86UAAAAAfkrwqHy+AAAAAAAAAAAAAAAUZ0tPAQAA2+CER/1/AAAgTvOlKgAAALlO86UqAAAAIFtkS08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AmkHBPAQAA8CaQcAIAAACIPqhH/X8AAAAAAAAAAAAAmevc4vx/AAAAAAAA/H8AAAAAAAAAAAAAAAAAAAAAAAAAAAAAAAAAAAQUTQdbZgAAAAAAAAAAAADwJpBwTwEAAOD///8AAAAAABRnS08BAAAYcvOlAAAAAAAAAAAAAAAABgAAAAAAAAAgAAAAAAAAADxx86UqAAAAeXHzpSoAAABxzYBH/X8AAOB186UqAAAAAAAAAAAAAADwRE5CTwEAALhhZuP8fwAAABRnS08BAADb4IRH/X8AAOBw86UqAAAAeXHzpSoAAAAgUvxrTwEAAAAAAABkdgAIAAAAACUAAAAMAAAAAwAAABgAAAAMAAAAAAAAABIAAAAMAAAAAQAAABYAAAAMAAAACAAAAFQAAABUAAAADAAAADcAAAAgAAAAWgAAAAEAAABVVY9BJrSPQQwAAABbAAAAAQAAAEwAAAAEAAAACwAAADcAAAAiAAAAWwAAAFAAAABYADow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QAAABWAAAAMAAAADsAAACV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wefOlKgAAAIg+qEf9fwAAAAAAAAAAAAAAAAAAAAAAAAB2ZOP8fwAA8CaQcE8BAAAAAAAAAAAAAAAAAAAAAAAAJBVNB1tmAAD//////////+AfHlVPAQAA7P///wAAAAAAFGdLTwEAADhz86UAAAAAAAAAAAAAAAAJAAAAAAAAACAAAAAAAAAAXHLzpSoAAACZcvOlKgAAAHHNgEf9fwAAAAAAAAAAAAAAAAAAAAAAAAAAAAAAAAAAAAAAAAAAAAAAFGdLTwEAANvghEf9fwAAAHLzpSoAAACZcvOlKgAAAHBgiktPAQAAAAAAAGR2AAgAAAAAJQAAAAwAAAAEAAAAGAAAAAwAAAAAAAAAEgAAAAwAAAABAAAAHgAAABgAAAAwAAAAOwAAAMUAAABXAAAAJQAAAAwAAAAEAAAAVAAAAKgAAAAxAAAAOwAAAMMAAABWAAAAAQAAAFVVj0EmtI9BMQAAADsAAAAPAAAATAAAAAAAAAAAAAAAAAAAAP//////////bAAAAEcAdQBzAHQAYQB2AG8AIABTAGUAZwBvAHYAaQBhADImDgAAAAsAAAAIAAAABwAAAAoAAAAKAAAADAAAAAUAAAALAAAACgAAAAwAAAAMAAAACgAAAAUAAAAKAAAASwAAAEAAAAAwAAAABQAAACAAAAABAAAAAQAAABAAAAAAAAAAAAAAAEEBAACgAAAAAAAAAAAAAABBAQAAoAAAACUAAAAMAAAAAgAAACcAAAAYAAAABQAAAAAAAAD///8AAAAAACUAAAAMAAAABQAAAEwAAABkAAAAAAAAAGEAAABAAQAAmwAAAAAAAABhAAAAQQEAADsAAAAhAPAAAAAAAAAAAAAAAIA/AAAAAAAAAAAAAIA/AAAAAAAAAAAAAAAAAAAAAAAAAAAAAAAAAAAAAAAAAAAlAAAADAAAAAAAAIAoAAAADAAAAAUAAAAnAAAAGAAAAAUAAAAAAAAA////AAAAAAAlAAAADAAAAAUAAABMAAAAZAAAAA4AAABhAAAAMgEAAHEAAAAOAAAAYQAAACUBAAARAAAAIQDwAAAAAAAAAAAAAACAPwAAAAAAAAAAAACAPwAAAAAAAAAAAAAAAAAAAAAAAAAAAAAAAAAAAAAAAAAAJQAAAAwAAAAAAACAKAAAAAwAAAAFAAAAJQAAAAwAAAABAAAAGAAAAAwAAAAAAAAAEgAAAAwAAAABAAAAHgAAABgAAAAOAAAAYQAAADMBAAByAAAAJQAAAAwAAAABAAAAVAAAAKwAAAAPAAAAYQAAAHMAAABxAAAAAQAAAFVVj0EmtI9BDwAAAGEAAAAQAAAATAAAAAAAAAAAAAAAAAAAAP//////////bAAAAEcAdQBzAHQAYQB2AG8AIABTAGUAZwBvAHYAaQBhACAACQAAAAcAAAAGAAAABAAAAAcAAAAGAAAACAAAAAQAAAAHAAAABwAAAAgAAAAIAAAABgAAAAMAAAAHAAAABA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gAAAAPAAAAdgAAAGgAAACGAAAAAQAAAFVVj0EmtI9BDwAAAHYAAAAPAAAATAAAAAAAAAAAAAAAAAAAAP//////////bAAAAFYAaQBjAGUALQBQAHIAZQBzAGkAZABlAG4AdABlAFVPCAAAAAMAAAAGAAAABwAAAAUAAAAHAAAABQAAAAcAAAAGAAAAAwAAAAgAAAAHAAAABwAAAAQAAAAHAAAASwAAAEAAAAAwAAAABQAAACAAAAABAAAAAQAAABAAAAAAAAAAAAAAAEEBAACgAAAAAAAAAAAAAABBAQAAoAAAACUAAAAMAAAAAgAAACcAAAAYAAAABQAAAAAAAAD///8AAAAAACUAAAAMAAAABQAAAEwAAABkAAAADgAAAIsAAAAyAQAAmwAAAA4AAACLAAAAJQEAABEAAAAhAPAAAAAAAAAAAAAAAIA/AAAAAAAAAAAAAIA/AAAAAAAAAAAAAAAAAAAAAAAAAAAAAAAAAAAAAAAAAAAlAAAADAAAAAAAAIAoAAAADAAAAAUAAAAlAAAADAAAAAEAAAAYAAAADAAAAAAAAAASAAAADAAAAAEAAAAWAAAADAAAAAAAAABUAAAARAEAAA8AAACLAAAAMQEAAJsAAAABAAAAVVWPQSa0j0EPAAAAiwAAACkAAABMAAAABAAAAA4AAACLAAAAMwEAAJwAAACgAAAARgBpAHIAbQBhAGQAbwAgAHAAbwByADoAIABHAFUAUwBUAEEAVgBPACAATABPAFIARQBOAFoATwAgAFMARQBHAE8AVgBJAEEAIABWAEUAUgBBAEUy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EABAACfAAAAAAAAAAAAAAB4FgAAOwsAACBFTUYAAAEAU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8Lb0pSoAAAATAAAAAAAAAEgAAAAAAAAATFGk5Px/AACQE8Hk/H8AAIBVpOT8fwAAAQAAAAAAAADYeqTk/H8AAAAA8Uf9fwAAAAAAAAAAAAAAAAAAAAAAAJC29KUqAAAAABRnS08BAADb4IRH/X8AAMC39KUqAAAAWbj0pSo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QAAAABwAAAAAAAAAAAAAAvAIAAAAAAAABAgIiUwB5AHMAdABlAG0AAAAAAAAAAAAAAAAAAAAAAAAAAAAAAAAAAAAAAAAAAAAAAAAAAAAAAAAAAAAAAAAAAAAAAAAAAAA4wRPk/H8AAJhM86UqAAAAAAEAAAAAAACIPqhH/X8AAAAAAAAAAAAACQAAAAAAAAC4nCxQTwEAADjBE+T8fwAAAAAAAAAAAAAAAAAAAAAAAMQxTQdbZgAAGE7zpSoAAAAAAAAAAAAAAHBiZEtPAQAAABRnS08BAABAT/OlAAAAAAAAAAAAAAAABwAAAAAAAABoWzZQTwEAAHxO86UqAAAAuU7zpSoAAABxzYBH/X8AAAEAAABPAQAA8FHzpQAAAAB+SvCofL4AAAAAAAAAAAAAABRnS08BAADb4IRH/X8AACBO86UqAAAAuU7zpSoAAAAgW2RLTw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CaQcE8BAADwJpBwAgAAAIg+qEf9fwAAAAAAAAAAAACZ69zi/H8AAAAAAAD8fwAAAAAAAAAAAAAAAAAAAAAAAAAAAAAAAAAABBRNB1tmAAAAAAAAAAAAAPAmkHBPAQAA4P///wAAAAAAFGdLTwEAABhy86UAAAAAAAAAAAAAAAAGAAAAAAAAACAAAAAAAAAAPHHzpSoAAAB5cfOlKgAAAHHNgEf9fwAA4HXzpSoAAAAAAAAAAAAAAPBETkJPAQAAuGFm4/x/AAAAFGdLTwEAANvghEf9fwAA4HDzpSoAAAB5cfOlKgAAACBS/GtPAQAAAAAAAGR2AAgAAAAAJQAAAAwAAAADAAAAGAAAAAwAAAAAAAAAEgAAAAwAAAABAAAAFgAAAAwAAAAIAAAAVAAAAFQAAAAMAAAANwAAACAAAABaAAAAAQAAAFVVj0EmtI9BDAAAAFsAAAABAAAATAAAAAQAAAALAAAANwAAACIAAABbAAAAUAAAAFgAdQ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PB586UqAAAAiD6oR/1/AAAAAAAAAAAAAAAAAAAAAAAAAHZk4/x/AADwJpBwTwEAAAAAAAAAAAAAAAAAAAAAAAAkFU0HW2YAAP//////////4B8eVU8BAADs////AAAAAAAUZ0tPAQAAOHPzpQAAAAAAAAAAAAAAAAkAAAAAAAAAIAAAAAAAAABccvOlKgAAAJly86UqAAAAcc2AR/1/AAAAAAAAAAAAAAAAAAAAAAAAAAAAAAAAAAAAAAAAAAAAAAAUZ0tPAQAA2+CER/1/AAAAcvOlKgAAAJly86UqAAAAcGCKS08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rAAAAA8AAABhAAAAcwAAAHEAAAABAAAAVVWPQSa0j0EPAAAAYQAAABAAAABMAAAAAAAAAAAAAAAAAAAA//////////9sAAAARwB1AHMAdABhAHYAbwAgAFMAZQBnAG8AdgBpAGEAIAAJAAAABwAAAAYAAAAEAAAABwAAAAYAAAAIAAAABAAAAAcAAAAHAAAACAAAAAgAAAAGAAAAAwAAAAcAAAAEAAAASwAAAEAAAAAwAAAABQAAACAAAAABAAAAAQAAABAAAAAAAAAAAAAAAEEBAACgAAAAAAAAAAAAAABBAQAAoAAAACUAAAAMAAAAAgAAACcAAAAYAAAABQAAAAAAAAD///8AAAAAACUAAAAMAAAABQAAAEwAAABkAAAADgAAAHYAAAAyAQAAhgAAAA4AAAB2AAAAJQEAABEAAAAhAPAAAAAAAAAAAAAAAIA/AAAAAAAAAAAAAIA/AAAAAAAAAAAAAAAAAAAAAAAAAAAAAAAAAAAAAAAAAAAlAAAADAAAAAAAAIAoAAAADAAAAAUAAAAlAAAADAAAAAEAAAAYAAAADAAAAAAAAAASAAAADAAAAAEAAAAeAAAAGAAAAA4AAAB2AAAAMwEAAIcAAAAlAAAADAAAAAEAAABUAAAAqAAAAA8AAAB2AAAAaAAAAIYAAAABAAAAVVWPQSa0j0EPAAAAdgAAAA8AAABMAAAAAAAAAAAAAAAAAAAA//////////9sAAAAVgBpAGMAZQAtAFAAcgBlAHMAaQBkAGUAbgB0AGUAcGUIAAAAAwAAAAYAAAAHAAAABQAAAAc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dGU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pXVuyMZQnt5VpY13zn1HbFoPxi0KX63wpol3NbXJIgI=</DigestValue>
    </Reference>
    <Reference Type="http://www.w3.org/2000/09/xmldsig#Object" URI="#idOfficeObject">
      <DigestMethod Algorithm="http://www.w3.org/2001/04/xmlenc#sha256"/>
      <DigestValue>EkF/2Zq+YZBr9H73VsLjbhFGOlyjkADPHXRdQVhg36E=</DigestValue>
    </Reference>
    <Reference Type="http://uri.etsi.org/01903#SignedProperties" URI="#idSignedProperties">
      <Transforms>
        <Transform Algorithm="http://www.w3.org/TR/2001/REC-xml-c14n-20010315"/>
      </Transforms>
      <DigestMethod Algorithm="http://www.w3.org/2001/04/xmlenc#sha256"/>
      <DigestValue>hp9TVclrdIGmwHQ4g/MDAOA3gSFyAixCLLm0RDHDT1I=</DigestValue>
    </Reference>
    <Reference Type="http://www.w3.org/2000/09/xmldsig#Object" URI="#idValidSigLnImg">
      <DigestMethod Algorithm="http://www.w3.org/2001/04/xmlenc#sha256"/>
      <DigestValue>5MDlF7CZr74iCe45d79lKkbQ7Qi3fw5wUDvbBfgnN6M=</DigestValue>
    </Reference>
    <Reference Type="http://www.w3.org/2000/09/xmldsig#Object" URI="#idInvalidSigLnImg">
      <DigestMethod Algorithm="http://www.w3.org/2001/04/xmlenc#sha256"/>
      <DigestValue>ut/nKDtnECJhO8I+jQg5IVlQKjvuLIzF7/Koieh3MWk=</DigestValue>
    </Reference>
  </SignedInfo>
  <SignatureValue>LxxX6Zm09gxJMuMH7s0P/uA5DRuogyvK/AL1wI6XZraxicsnwkpp3nGs60VifxL7H45wMmTOnWcm
rKiE6NB+BZwPRq2bzxoaWajLzXoWoqoC21NnL2gZUSDr4TW/zVDgEk5my8xvApQEURiXicHgFDRn
idIoHJAes8J+gf1EfQEmaS0IZ/jcIIWdaYPeh7+wFn6pUl3E71DivbQ3iI07rM2so4UHBXnqeAc/
1DNlCozmfWAtwQNOEttzfjLeoBIKO0dJ+epkHc6d1+Jww4ZBdRZmKSAWfK1PSwlhHL8yS5JykJpo
hXYqK0kTXDMtj2w4Rfm92gVRxX2UbXm3R0v3YA==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2023-03-31T20:02:57Z</mdssi:Value>
        </mdssi:SignatureTime>
      </SignatureProperty>
    </SignatureProperties>
  </Object>
  <Object Id="idOfficeObject">
    <SignatureProperties>
      <SignatureProperty Id="idOfficeV1Details" Target="#idPackageSignature">
        <SignatureInfoV1 xmlns="http://schemas.microsoft.com/office/2006/digsig">
          <SetupID>{61C41C97-3620-4DB4-A87C-869276888FBF}</SetupID>
          <SignatureText>Gustavo Segovia</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2023-03-31T20:02:57Z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4FgAAOwsAACBFTUYAAAEA0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PC29KUqAAAAEwAAAAAAAABIAAAAAAAAAExRpOT8fwAAkBPB5Px/AACAVaTk/H8AAAEAAAAAAAAA2Hqk5Px/AAAAAPFH/X8AAAAAAAAAAAAAAAAAAAAAAACQtvSlKgAAAAAUZ0tPAQAA2+CER/1/AADAt/SlKgAAAFm49KUq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QQEAAKAAAAAAAAAAAAAAAEEBAACgAAAAUgAAAHABAAACAAAAEAAAAAcAAAAAAAAAAAAAALwCAAAAAAAAAQICIlMAeQBzAHQAZQBtAAAAAAAAAAAAAAAAAAAAAAAAAAAAAAAAAAAAAAAAAAAAAAAAAAAAAAAAAAAAAAAAAAAAAAAAAAAAOMET5Px/AACYTPOlKgAAAAABAAAAAAAAiD6oR/1/AAAAAAAAAAAAAAkAAAAAAAAAuJwsUE8BAAA4wRPk/H8AAAAAAAAAAAAAAAAAAAAAAADEMU0HW2YAABhO86UqAAAAAAAAAAAAAABwYmRLTwEAAAAUZ0tPAQAAQE/zpQAAAAAAAAAAAAAAAAcAAAAAAAAAaFs2UE8BAAB8TvOlKgAAALlO86UqAAAAcc2AR/1/AAABAAAATwEAAPBR86UAAAAAfkrwqHy+AAAAAAAAAAAAAAAUZ0tPAQAA2+CER/1/AAAgTvOlKgAAALlO86UqAAAAIFtkS08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AmkHBPAQAA8CaQcAIAAACIPqhH/X8AAAAAAAAAAAAAmevc4vx/AAAAAAAA/H8AAAAAAAAAAAAAAAAAAAAAAAAAAAAAAAAAAAQUTQdbZgAAAAAAAAAAAADwJpBwTwEAAOD///8AAAAAABRnS08BAAAYcvOlAAAAAAAAAAAAAAAABgAAAAAAAAAgAAAAAAAAADxx86UqAAAAeXHzpSoAAABxzYBH/X8AAOB186UqAAAAAAAAAAAAAADwRE5CTwEAALhhZuP8fwAAABRnS08BAADb4IRH/X8AAOBw86UqAAAAeXHzpSoAAAAgUvxrTwE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QAAABWAAAAMAAAADsAAACV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wefOlKgAAAIg+qEf9fwAAAAAAAAAAAAAAAAAAAAAAAAB2ZOP8fwAA8CaQcE8BAAAAAAAAAAAAAAAAAAAAAAAAJBVNB1tmAAD//////////+AfHlVPAQAA7P///wAAAAAAFGdLTwEAADhz86UAAAAAAAAAAAAAAAAJAAAAAAAAACAAAAAAAAAAXHLzpSoAAACZcvOlKgAAAHHNgEf9fwAAAAAAAAAAAAAAAAAAAAAAAAAAAAAAAAAAAAAAAAAAAAAAFGdLTwEAANvghEf9fwAAAHLzpSoAAACZcvOlKgAAAHBgiktPAQAAAAAAAGR2AAgAAAAAJQAAAAwAAAAEAAAAGAAAAAwAAAAAAAAAEgAAAAwAAAABAAAAHgAAABgAAAAwAAAAOwAAAMUAAABXAAAAJQAAAAwAAAAEAAAAVAAAAKgAAAAxAAAAOwAAAMMAAABWAAAAAQAAAFVVj0EmtI9BMQAAADsAAAAPAAAATAAAAAAAAAAAAAAAAAAAAP//////////bAAAAEcAdQBzAHQAYQB2AG8AIABTAGUAZwBvAHYAaQBhAAAADgAAAAsAAAAIAAAABwAAAAoAAAAKAAAADAAAAAUAAAALAAAACgAAAAwAAAAMAAAACgAAAAUAAAAKAAAASwAAAEAAAAAwAAAABQAAACAAAAABAAAAAQAAABAAAAAAAAAAAAAAAEEBAACgAAAAAAAAAAAAAABBAQAAoAAAACUAAAAMAAAAAgAAACcAAAAYAAAABQAAAAAAAAD///8AAAAAACUAAAAMAAAABQAAAEwAAABkAAAAAAAAAGEAAABAAQAAmwAAAAAAAABhAAAAQQEAADsAAAAhAPAAAAAAAAAAAAAAAIA/AAAAAAAAAAAAAIA/AAAAAAAAAAAAAAAAAAAAAAAAAAAAAAAAAAAAAAAAAAAlAAAADAAAAAAAAIAoAAAADAAAAAUAAAAnAAAAGAAAAAUAAAAAAAAA////AAAAAAAlAAAADAAAAAUAAABMAAAAZAAAAA4AAABhAAAAMgEAAHEAAAAOAAAAYQAAACUBAAARAAAAIQDwAAAAAAAAAAAAAACAPwAAAAAAAAAAAACAPwAAAAAAAAAAAAAAAAAAAAAAAAAAAAAAAAAAAAAAAAAAJQAAAAwAAAAAAACAKAAAAAwAAAAFAAAAJQAAAAwAAAABAAAAGAAAAAwAAAAAAAAAEgAAAAwAAAABAAAAHgAAABgAAAAOAAAAYQAAADMBAAByAAAAJQAAAAwAAAABAAAAVAAAAKwAAAAPAAAAYQAAAHMAAABxAAAAAQAAAFVVj0EmtI9BDwAAAGEAAAAQAAAATAAAAAAAAAAAAAAAAAAAAP//////////bAAAAEcAdQBzAHQAYQB2AG8AIABTAGUAZwBvAHYAaQBhACAACQAAAAcAAAAGAAAABAAAAAcAAAAGAAAACAAAAAQAAAAHAAAABwAAAAgAAAAIAAAABgAAAAMAAAAHAAAABA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gAAAAPAAAAdgAAAGgAAACGAAAAAQAAAFVVj0EmtI9BDwAAAHYAAAAPAAAATAAAAAAAAAAAAAAAAAAAAP//////////bAAAAFYAaQBjAGUALQBQAHIAZQBzAGkAZABlAG4AdABlAAAACAAAAAMAAAAGAAAABwAAAAUAAAAHAAAABQAAAAcAAAAGAAAAAwAAAAgAAAAHAAAABwAAAAQAAAAHAAAASwAAAEAAAAAwAAAABQAAACAAAAABAAAAAQAAABAAAAAAAAAAAAAAAEEBAACgAAAAAAAAAAAAAABBAQAAoAAAACUAAAAMAAAAAgAAACcAAAAYAAAABQAAAAAAAAD///8AAAAAACUAAAAMAAAABQAAAEwAAABkAAAADgAAAIsAAAAyAQAAmwAAAA4AAACLAAAAJQEAABEAAAAhAPAAAAAAAAAAAAAAAIA/AAAAAAAAAAAAAIA/AAAAAAAAAAAAAAAAAAAAAAAAAAAAAAAAAAAAAAAAAAAlAAAADAAAAAAAAIAoAAAADAAAAAUAAAAlAAAADAAAAAEAAAAYAAAADAAAAAAAAAASAAAADAAAAAEAAAAWAAAADAAAAAAAAABUAAAARAEAAA8AAACLAAAAMQEAAJsAAAABAAAAVVWPQSa0j0EPAAAAiwAAACkAAABMAAAABAAAAA4AAACLAAAAMw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EABAACfAAAAAAAAAAAAAAB4FgAAOwsAACBFTUYAAAEAU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8Lb0pSoAAAATAAAAAAAAAEgAAAAAAAAATFGk5Px/AACQE8Hk/H8AAIBVpOT8fwAAAQAAAAAAAADYeqTk/H8AAAAA8Uf9fwAAAAAAAAAAAAAAAAAAAAAAAJC29KUqAAAAABRnS08BAADb4IRH/X8AAMC39KUqAAAAWbj0pSo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QAAAABwAAAAAAAAAAAAAAvAIAAAAAAAABAgIiUwB5AHMAdABlAG0AAAAAAAAAAAAAAAAAAAAAAAAAAAAAAAAAAAAAAAAAAAAAAAAAAAAAAAAAAAAAAAAAAAAAAAAAAAA4wRPk/H8AAJhM86UqAAAAAAEAAAAAAACIPqhH/X8AAAAAAAAAAAAACQAAAAAAAAC4nCxQTwEAADjBE+T8fwAAAAAAAAAAAAAAAAAAAAAAAMQxTQdbZgAAGE7zpSoAAAAAAAAAAAAAAHBiZEtPAQAAABRnS08BAABAT/OlAAAAAAAAAAAAAAAABwAAAAAAAABoWzZQTwEAAHxO86UqAAAAuU7zpSoAAABxzYBH/X8AAAEAAABPAQAA8FHzpQAAAAB+SvCofL4AAAAAAAAAAAAAABRnS08BAADb4IRH/X8AACBO86UqAAAAuU7zpSoAAAAgW2RLTw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CaQcE8BAADwJpBwAgAAAIg+qEf9fwAAAAAAAAAAAACZ69zi/H8AAAAAAAD8fwAAAAAAAAAAAAAAAAAAAAAAAAAAAAAAAAAABBRNB1tmAAAAAAAAAAAAAPAmkHBPAQAA4P///wAAAAAAFGdLTwEAABhy86UAAAAAAAAAAAAAAAAGAAAAAAAAACAAAAAAAAAAPHHzpSoAAAB5cfOlKgAAAHHNgEf9fwAA4HXzpSoAAAAAAAAAAAAAAPBETkJPAQAAuGFm4/x/AAAAFGdLTwEAANvghEf9fwAA4HDzpSoAAAB5cfOlKgAAACBS/GtPAQ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PB586UqAAAAiD6oR/1/AAAAAAAAAAAAAAAAAAAAAAAAAHZk4/x/AADwJpBwTwEAAAAAAAAAAAAAAAAAAAAAAAAkFU0HW2YAAP//////////4B8eVU8BAADs////AAAAAAAUZ0tPAQAAOHPzpQAAAAAAAAAAAAAAAAkAAAAAAAAAIAAAAAAAAABccvOlKgAAAJly86UqAAAAcc2AR/1/AAAAAAAAAAAAAAAAAAAAAAAAAAAAAAAAAAAAAAAAAAAAAAAUZ0tPAQAA2+CER/1/AAAAcvOlKgAAAJly86UqAAAAcGCKS08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rAAAAA8AAABhAAAAcwAAAHEAAAABAAAAVVWPQSa0j0EPAAAAYQAAABAAAABMAAAAAAAAAAAAAAAAAAAA//////////9sAAAARwB1AHMAdABhAHYAbwAgAFMAZQBnAG8AdgBpAGEAIAAJAAAABwAAAAYAAAAEAAAABwAAAAYAAAAIAAAABAAAAAcAAAAHAAAACAAAAAgAAAAGAAAAAwAAAAcAAAAEAAAASwAAAEAAAAAwAAAABQAAACAAAAABAAAAAQAAABAAAAAAAAAAAAAAAEEBAACgAAAAAAAAAAAAAABBAQAAoAAAACUAAAAMAAAAAgAAACcAAAAYAAAABQAAAAAAAAD///8AAAAAACUAAAAMAAAABQAAAEwAAABkAAAADgAAAHYAAAAyAQAAhgAAAA4AAAB2AAAAJQEAABEAAAAhAPAAAAAAAAAAAAAAAIA/AAAAAAAAAAAAAIA/AAAAAAAAAAAAAAAAAAAAAAAAAAAAAAAAAAAAAAAAAAAlAAAADAAAAAAAAIAoAAAADAAAAAUAAAAlAAAADAAAAAEAAAAYAAAADAAAAAAAAAASAAAADAAAAAEAAAAeAAAAGAAAAA4AAAB2AAAAMwEAAIcAAAAlAAAADAAAAAEAAABUAAAAqAAAAA8AAAB2AAAAaAAAAIYAAAABAAAAVVWPQSa0j0EPAAAAdgAAAA8AAABMAAAAAAAAAAAAAAAAAAAA//////////9sAAAAVgBpAGMAZQAtAFAAcgBlAHMAaQBkAGUAbgB0AGUAAAAIAAAAAwAAAAYAAAAHAAAABQAAAAc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dGU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INC+AJQAZ3QrAKNgaSA3abHppXeLjniuM1ILTUKI64s=</DigestValue>
    </Reference>
    <Reference Type="http://www.w3.org/2000/09/xmldsig#Object" URI="#idOfficeObject">
      <DigestMethod Algorithm="http://www.w3.org/2001/04/xmlenc#sha256"/>
      <DigestValue>qdu7oOyBc8lzPcP/1g9oTRBpmYWkzMO271TdvWolv3s=</DigestValue>
    </Reference>
    <Reference Type="http://uri.etsi.org/01903#SignedProperties" URI="#idSignedProperties">
      <Transforms>
        <Transform Algorithm="http://www.w3.org/TR/2001/REC-xml-c14n-20010315"/>
      </Transforms>
      <DigestMethod Algorithm="http://www.w3.org/2001/04/xmlenc#sha256"/>
      <DigestValue>c+BLwmuSLUGQiXnDjOIZn/FbtZtSWjWE9GkmxpuHYFc=</DigestValue>
    </Reference>
    <Reference Type="http://www.w3.org/2000/09/xmldsig#Object" URI="#idValidSigLnImg">
      <DigestMethod Algorithm="http://www.w3.org/2001/04/xmlenc#sha256"/>
      <DigestValue>5MDlF7CZr74iCe45d79lKkbQ7Qi3fw5wUDvbBfgnN6M=</DigestValue>
    </Reference>
    <Reference Type="http://www.w3.org/2000/09/xmldsig#Object" URI="#idInvalidSigLnImg">
      <DigestMethod Algorithm="http://www.w3.org/2001/04/xmlenc#sha256"/>
      <DigestValue>V9vD4bnI2o774aFPcAUiCGlGGzAN19ImKogN52x/Cj0=</DigestValue>
    </Reference>
  </SignedInfo>
  <SignatureValue>LN7r57PFTrU1uGUc0cP8thC0OJRuzl7InNSyWTb0NbxajOxICqEGL5LnCCpznLThV+ITudVwTQF1
HGMpwfF2jcwK4J4/ODxDk5vPCXkh711sFMRv4LTzqYEk2pMgV0uwlrDVLjsY6dliSt+CvOOMFxtB
Gh+S9SypVjb/UkCm7pZkG5Qq6YVypbbazZfuwmfP1smgcXU3w20EwqWtGT/aIFIkgnMLi59mg/aQ
drlb4SGzJ5/97i1fLxjgr7WcqTcc5vRyyxwiXpc+ONdacHDXyzdlPrThuhw7echCGMnvMAemN/5P
cK3xCXGRzHS5A6fFEFOb3TAgbal8ZcVV6W8w0A==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2023-03-31T20:03:19Z</mdssi:Value>
        </mdssi:SignatureTime>
      </SignatureProperty>
    </SignatureProperties>
  </Object>
  <Object Id="idOfficeObject">
    <SignatureProperties>
      <SignatureProperty Id="idOfficeV1Details" Target="#idPackageSignature">
        <SignatureInfoV1 xmlns="http://schemas.microsoft.com/office/2006/digsig">
          <SetupID>{6CE38E8A-BE52-4721-AED5-97F67CAAC9DD}</SetupID>
          <SignatureText>Gustavo Segovia</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2023-03-31T20:03:19Z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ABAACfAAAAAAAAAAAAAAB4FgAAOwsAACBFTUYAAAEA0BsAAKo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PC29KUqAAAAEwAAAAAAAABIAAAAAAAAAExRpOT8fwAAkBPB5Px/AACAVaTk/H8AAAEAAAAAAAAA2Hqk5Px/AAAAAPFH/X8AAAAAAAAAAAAAAAAAAAAAAACQtvSlKgAAAAAUZ0tPAQAA2+CER/1/AADAt/SlKgAAAFm49KUqAAAAAAAAAAAAAAAAAAAAZHYACAAAAAAlAAAADAAAAAEAAAAYAAAADAAAAAAAAAASAAAADAAAAAEAAAAeAAAAGAAAAPUAAAAFAAAAMgEAABYAAAAlAAAADAAAAAEAAABUAAAAhAAAAPYAAAAFAAAAMAEAABUAAAABAAAAVVWPQSa0j0H2AAAABQAAAAkAAABMAAAAAAAAAAAAAAAAAAAA//////////9gAAAAMwAxAC8AMwAvADIAMAAyADMAAAAHAAAABwAAAAUAAAAHAAAABQAAAAcAAAAHAAAABwAAAAcAAABLAAAAQAAAADAAAAAFAAAAIAAAAAEAAAABAAAAEAAAAAAAAAAAAAAAQQEAAKAAAAAAAAAAAAAAAEEBAACgAAAAUgAAAHABAAACAAAAEAAAAAcAAAAAAAAAAAAAALwCAAAAAAAAAQICIlMAeQBzAHQAZQBtAAAAAAAAAAAAAAAAAAAAAAAAAAAAAAAAAAAAAAAAAAAAAAAAAAAAAAAAAAAAAAAAAAAAAAAAAAAAOMET5Px/AACYTPOlKgAAAAABAAAAAAAAiD6oR/1/AAAAAAAAAAAAAAkAAAAAAAAAuJwsUE8BAAA4wRPk/H8AAAAAAAAAAAAAAAAAAAAAAADEMU0HW2YAABhO86UqAAAAAAAAAAAAAABwYmRLTwEAAAAUZ0tPAQAAQE/zpQAAAAAAAAAAAAAAAAcAAAAAAAAAaFs2UE8BAAB8TvOlKgAAALlO86UqAAAAcc2AR/1/AAABAAAATwEAAPBR86UAAAAAfkrwqHy+AAAAAAAAAAAAAAAUZ0tPAQAA2+CER/1/AAAgTvOlKgAAALlO86UqAAAAIFtkS08B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AmkHBPAQAA8CaQcAIAAACIPqhH/X8AAAAAAAAAAAAAmevc4vx/AAAAAAAA/H8AAAAAAAAAAAAAAAAAAAAAAAAAAAAAAAAAAAQUTQdbZgAAAAAAAAAAAADwJpBwTwEAAOD///8AAAAAABRnS08BAAAYcvOlAAAAAAAAAAAAAAAABgAAAAAAAAAgAAAAAAAAADxx86UqAAAAeXHzpSoAAABxzYBH/X8AAOB186UqAAAAAAAAAAAAAADwRE5CTwEAALhhZuP8fwAAABRnS08BAADb4IRH/X8AAOBw86UqAAAAeXHzpSoAAAAgUvxrTwE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MQAAABWAAAAMAAAADsAAACV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wefOlKgAAAIg+qEf9fwAAAAAAAAAAAAAAAAAAAAAAAAB2ZOP8fwAA8CaQcE8BAAAAAAAAAAAAAAAAAAAAAAAAJBVNB1tmAAD//////////+AfHlVPAQAA7P///wAAAAAAFGdLTwEAADhz86UAAAAAAAAAAAAAAAAJAAAAAAAAACAAAAAAAAAAXHLzpSoAAACZcvOlKgAAAHHNgEf9fwAAAAAAAAAAAAAAAAAAAAAAAAAAAAAAAAAAAAAAAAAAAAAAFGdLTwEAANvghEf9fwAAAHLzpSoAAACZcvOlKgAAAHBgiktPAQAAAAAAAGR2AAgAAAAAJQAAAAwAAAAEAAAAGAAAAAwAAAAAAAAAEgAAAAwAAAABAAAAHgAAABgAAAAwAAAAOwAAAMUAAABXAAAAJQAAAAwAAAAEAAAAVAAAAKgAAAAxAAAAOwAAAMMAAABWAAAAAQAAAFVVj0EmtI9BMQAAADsAAAAPAAAATAAAAAAAAAAAAAAAAAAAAP//////////bAAAAEcAdQBzAHQAYQB2AG8AIABTAGUAZwBvAHYAaQBhAAAADgAAAAsAAAAIAAAABwAAAAoAAAAKAAAADAAAAAUAAAALAAAACgAAAAwAAAAMAAAACgAAAAUAAAAKAAAASwAAAEAAAAAwAAAABQAAACAAAAABAAAAAQAAABAAAAAAAAAAAAAAAEEBAACgAAAAAAAAAAAAAABBAQAAoAAAACUAAAAMAAAAAgAAACcAAAAYAAAABQAAAAAAAAD///8AAAAAACUAAAAMAAAABQAAAEwAAABkAAAAAAAAAGEAAABAAQAAmwAAAAAAAABhAAAAQQEAADsAAAAhAPAAAAAAAAAAAAAAAIA/AAAAAAAAAAAAAIA/AAAAAAAAAAAAAAAAAAAAAAAAAAAAAAAAAAAAAAAAAAAlAAAADAAAAAAAAIAoAAAADAAAAAUAAAAnAAAAGAAAAAUAAAAAAAAA////AAAAAAAlAAAADAAAAAUAAABMAAAAZAAAAA4AAABhAAAAMgEAAHEAAAAOAAAAYQAAACUBAAARAAAAIQDwAAAAAAAAAAAAAACAPwAAAAAAAAAAAACAPwAAAAAAAAAAAAAAAAAAAAAAAAAAAAAAAAAAAAAAAAAAJQAAAAwAAAAAAACAKAAAAAwAAAAFAAAAJQAAAAwAAAABAAAAGAAAAAwAAAAAAAAAEgAAAAwAAAABAAAAHgAAABgAAAAOAAAAYQAAADMBAAByAAAAJQAAAAwAAAABAAAAVAAAAKwAAAAPAAAAYQAAAHMAAABxAAAAAQAAAFVVj0EmtI9BDwAAAGEAAAAQAAAATAAAAAAAAAAAAAAAAAAAAP//////////bAAAAEcAdQBzAHQAYQB2AG8AIABTAGUAZwBvAHYAaQBhACAACQAAAAcAAAAGAAAABAAAAAcAAAAGAAAACAAAAAQAAAAHAAAABwAAAAgAAAAIAAAABgAAAAMAAAAHAAAABAAAAEsAAABAAAAAMAAAAAUAAAAgAAAAAQAAAAEAAAAQAAAAAAAAAAAAAABBAQAAoAAAAAAAAAAAAAAAQQEAAKAAAAAlAAAADAAAAAIAAAAnAAAAGAAAAAUAAAAAAAAA////AAAAAAAlAAAADAAAAAUAAABMAAAAZAAAAA4AAAB2AAAAMgEAAIYAAAAOAAAAdgAAACUBAAARAAAAIQDwAAAAAAAAAAAAAACAPwAAAAAAAAAAAACAPwAAAAAAAAAAAAAAAAAAAAAAAAAAAAAAAAAAAAAAAAAAJQAAAAwAAAAAAACAKAAAAAwAAAAFAAAAJQAAAAwAAAABAAAAGAAAAAwAAAAAAAAAEgAAAAwAAAABAAAAHgAAABgAAAAOAAAAdgAAADMBAACHAAAAJQAAAAwAAAABAAAAVAAAAKgAAAAPAAAAdgAAAGgAAACGAAAAAQAAAFVVj0EmtI9BDwAAAHYAAAAPAAAATAAAAAAAAAAAAAAAAAAAAP//////////bAAAAFYAaQBjAGUALQBQAHIAZQBzAGkAZABlAG4AdABlAAAACAAAAAMAAAAGAAAABwAAAAUAAAAHAAAABQAAAAcAAAAGAAAAAwAAAAgAAAAHAAAABwAAAAQAAAAHAAAASwAAAEAAAAAwAAAABQAAACAAAAABAAAAAQAAABAAAAAAAAAAAAAAAEEBAACgAAAAAAAAAAAAAABBAQAAoAAAACUAAAAMAAAAAgAAACcAAAAYAAAABQAAAAAAAAD///8AAAAAACUAAAAMAAAABQAAAEwAAABkAAAADgAAAIsAAAAyAQAAmwAAAA4AAACLAAAAJQEAABEAAAAhAPAAAAAAAAAAAAAAAIA/AAAAAAAAAAAAAIA/AAAAAAAAAAAAAAAAAAAAAAAAAAAAAAAAAAAAAAAAAAAlAAAADAAAAAAAAIAoAAAADAAAAAUAAAAlAAAADAAAAAEAAAAYAAAADAAAAAAAAAASAAAADAAAAAEAAAAWAAAADAAAAAAAAABUAAAARAEAAA8AAACLAAAAMQEAAJsAAAABAAAAVVWPQSa0j0EPAAAAiwAAACkAAABMAAAABAAAAA4AAACLAAAAMw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EABAACfAAAAAAAAAAAAAAB4FgAAOwsAACBFTUYAAAEAUCIAALEAAAAGAAAAAAAAAAAAAAAAAAAAgAcAADgEAABYAQAAwgAAAAAAAAAAAAAAAAAAAMA/BQDQ9QIACgAAABAAAAAAAAAAAAAAAEsAAAAQAAAAAAAAAAUAAAAeAAAAGAAAAAAAAAAAAAAAQQEAAKAAAAAnAAAAGAAAAAEAAAAAAAAAAAAAAAAAAAAlAAAADAAAAAEAAABMAAAAZAAAAAAAAAAAAAAAQAEAAJ8AAAAAAAAAAAAAAE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8PDwAAAAAAAlAAAADAAAAAEAAABMAAAAZAAAAAAAAAAAAAAAQAEAAJ8AAAAAAAAAAAAAAEEBAACgAAAAIQDwAAAAAAAAAAAAAACAPwAAAAAAAAAAAACAPwAAAAAAAAAAAAAAAAAAAAAAAAAAAAAAAAAAAAAAAAAAJQAAAAwAAAAAAACAKAAAAAwAAAABAAAAJwAAABgAAAABAAAAAAAAAPDw8AAAAAAAJQAAAAwAAAABAAAATAAAAGQAAAAAAAAAAAAAAEABAACfAAAAAAAAAAAAAABBAQAAoAAAACEA8AAAAAAAAAAAAAAAgD8AAAAAAAAAAAAAgD8AAAAAAAAAAAAAAAAAAAAAAAAAAAAAAAAAAAAAAAAAACUAAAAMAAAAAAAAgCgAAAAMAAAAAQAAACcAAAAYAAAAAQAAAAAAAADw8PAAAAAAACUAAAAMAAAAAQAAAEwAAABkAAAAAAAAAAAAAABAAQAAnwAAAAAAAAAAAAAAQQEAAKAAAAAhAPAAAAAAAAAAAAAAAIA/AAAAAAAAAAAAAIA/AAAAAAAAAAAAAAAAAAAAAAAAAAAAAAAAAAAAAAAAAAAlAAAADAAAAAAAAIAoAAAADAAAAAEAAAAnAAAAGAAAAAEAAAAAAAAA////AAAAAAAlAAAADAAAAAEAAABMAAAAZAAAAAAAAAAAAAAAQAEAAJ8AAAAAAAAAAAAAAEEBAACgAAAAIQDwAAAAAAAAAAAAAACAPwAAAAAAAAAAAACAPwAAAAAAAAAAAAAAAAAAAAAAAAAAAAAAAAAAAAAAAAAAJQAAAAwAAAAAAACAKAAAAAwAAAABAAAAJwAAABgAAAABAAAAAAAAAP///wAAAAAAJQAAAAwAAAABAAAATAAAAGQAAAAAAAAAAAAAAEABAACfAAAAAAAAAAAAAABB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8Lb0pSoAAAATAAAAAAAAAEgAAAAAAAAATFGk5Px/AACQE8Hk/H8AAIBVpOT8fwAAAQAAAAAAAADYeqTk/H8AAAAA8Uf9fwAAAAAAAAAAAAAAAAAAAAAAAJC29KUqAAAAABRnS08BAADb4IRH/X8AAMC39KUqAAAAWbj0pSo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BAQAAoAAAAAAAAAAAAAAAQQEAAKAAAABSAAAAcAEAAAIAAAAQAAAABwAAAAAAAAAAAAAAvAIAAAAAAAABAgIiUwB5AHMAdABlAG0AAAAAAAAAAAAAAAAAAAAAAAAAAAAAAAAAAAAAAAAAAAAAAAAAAAAAAAAAAAAAAAAAAAAAAAAAAAA4wRPk/H8AAJhM86UqAAAAAAEAAAAAAACIPqhH/X8AAAAAAAAAAAAACQAAAAAAAAC4nCxQTwEAADjBE+T8fwAAAAAAAAAAAAAAAAAAAAAAAMQxTQdbZgAAGE7zpSoAAAAAAAAAAAAAAHBiZEtPAQAAABRnS08BAABAT/OlAAAAAAAAAAAAAAAABwAAAAAAAABoWzZQTwEAAHxO86UqAAAAuU7zpSoAAABxzYBH/X8AAAEAAABPAQAA8FHzpQAAAAB+SvCofL4AAAAAAAAAAAAAABRnS08BAADb4IRH/X8AACBO86UqAAAAuU7zpSoAAAAgW2RLTwE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CaQcE8BAADwJpBwAgAAAIg+qEf9fwAAAAAAAAAAAACZ69zi/H8AAAAAAAD8fwAAAAAAAAAAAAAAAAAAAAAAAAAAAAAAAAAABBRNB1tmAAAAAAAAAAAAAPAmkHBPAQAA4P///wAAAAAAFGdLTwEAABhy86UAAAAAAAAAAAAAAAAGAAAAAAAAACAAAAAAAAAAPHHzpSoAAAB5cfOlKgAAAHHNgEf9fwAA4HXzpSoAAAAAAAAAAAAAAPBETkJPAQAAuGFm4/x/AAAAFGdLTwEAANvghEf9fwAA4HDzpSoAAAB5cfOlKgAAACBS/GtPAQAAAAAAAGR2AAgAAAAAJQAAAAwAAAADAAAAGAAAAAwAAAAAAAAAEgAAAAwAAAABAAAAFgAAAAwAAAAIAAAAVAAAAFQAAAAMAAAANwAAACAAAABaAAAAAQAAAFVVj0EmtI9BDAAAAFsAAAABAAAATAAAAAQAAAALAAAANwAAACIAAABbAAAAUAAAAFgAdQ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xAAAAFYAAAAwAAAAOwAAAJU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PB586UqAAAAiD6oR/1/AAAAAAAAAAAAAAAAAAAAAAAAAHZk4/x/AADwJpBwTwEAAAAAAAAAAAAAAAAAAAAAAAAkFU0HW2YAAP//////////4B8eVU8BAADs////AAAAAAAUZ0tPAQAAOHPzpQAAAAAAAAAAAAAAAAkAAAAAAAAAIAAAAAAAAABccvOlKgAAAJly86UqAAAAcc2AR/1/AAAAAAAAAAAAAAAAAAAAAAAAAAAAAAAAAAAAAAAAAAAAAAAUZ0tPAQAA2+CER/1/AAAAcvOlKgAAAJly86UqAAAAcGCKS08BAAAAAAAAZHYACAAAAAAlAAAADAAAAAQAAAAYAAAADAAAAAAAAAASAAAADAAAAAEAAAAeAAAAGAAAADAAAAA7AAAAxQAAAFcAAAAlAAAADAAAAAQAAABUAAAAqAAAADEAAAA7AAAAwwAAAFYAAAABAAAAVVWPQSa0j0ExAAAAOwAAAA8AAABMAAAAAAAAAAAAAAAAAAAA//////////9sAAAARwB1AHMAdABhAHYAbwAgAFMAZQBnAG8AdgBpAGEAAAAOAAAACwAAAAgAAAAHAAAACgAAAAoAAAAMAAAABQAAAAsAAAAKAAAADAAAAAwAAAAKAAAABQAAAAoAAABLAAAAQAAAADAAAAAFAAAAIAAAAAEAAAABAAAAEAAAAAAAAAAAAAAAQQEAAKAAAAAAAAAAAAAAAEEBAACgAAAAJQAAAAwAAAACAAAAJwAAABgAAAAFAAAAAAAAAP///wAAAAAAJQAAAAwAAAAFAAAATAAAAGQAAAAAAAAAYQAAAEABAACbAAAAAAAAAGEAAABBAQAAOwAAACEA8AAAAAAAAAAAAAAAgD8AAAAAAAAAAAAAgD8AAAAAAAAAAAAAAAAAAAAAAAAAAAAAAAAAAAAAAAAAACUAAAAMAAAAAAAAgCgAAAAMAAAABQAAACcAAAAYAAAABQAAAAAAAAD///8AAAAAACUAAAAMAAAABQAAAEwAAABkAAAADgAAAGEAAAAyAQAAcQAAAA4AAABhAAAAJQEAABEAAAAhAPAAAAAAAAAAAAAAAIA/AAAAAAAAAAAAAIA/AAAAAAAAAAAAAAAAAAAAAAAAAAAAAAAAAAAAAAAAAAAlAAAADAAAAAAAAIAoAAAADAAAAAUAAAAlAAAADAAAAAEAAAAYAAAADAAAAAAAAAASAAAADAAAAAEAAAAeAAAAGAAAAA4AAABhAAAAMwEAAHIAAAAlAAAADAAAAAEAAABUAAAArAAAAA8AAABhAAAAcwAAAHEAAAABAAAAVVWPQSa0j0EPAAAAYQAAABAAAABMAAAAAAAAAAAAAAAAAAAA//////////9sAAAARwB1AHMAdABhAHYAbwAgAFMAZQBnAG8AdgBpAGEAIAAJAAAABwAAAAYAAAAEAAAABwAAAAYAAAAIAAAABAAAAAcAAAAHAAAACAAAAAgAAAAGAAAAAwAAAAcAAAAEAAAASwAAAEAAAAAwAAAABQAAACAAAAABAAAAAQAAABAAAAAAAAAAAAAAAEEBAACgAAAAAAAAAAAAAABBAQAAoAAAACUAAAAMAAAAAgAAACcAAAAYAAAABQAAAAAAAAD///8AAAAAACUAAAAMAAAABQAAAEwAAABkAAAADgAAAHYAAAAyAQAAhgAAAA4AAAB2AAAAJQEAABEAAAAhAPAAAAAAAAAAAAAAAIA/AAAAAAAAAAAAAIA/AAAAAAAAAAAAAAAAAAAAAAAAAAAAAAAAAAAAAAAAAAAlAAAADAAAAAAAAIAoAAAADAAAAAUAAAAlAAAADAAAAAEAAAAYAAAADAAAAAAAAAASAAAADAAAAAEAAAAeAAAAGAAAAA4AAAB2AAAAMwEAAIcAAAAlAAAADAAAAAEAAABUAAAAqAAAAA8AAAB2AAAAaAAAAIYAAAABAAAAVVWPQSa0j0EPAAAAdgAAAA8AAABMAAAAAAAAAAAAAAAAAAAA//////////9sAAAAVgBpAGMAZQAtAFAAcgBlAHMAaQBkAGUAbgB0AGUAAAAIAAAAAwAAAAYAAAAHAAAABQAAAAcAAAAFAAAABwAAAAYAAAADAAAACAAAAAcAAAAHAAAABAAAAAcAAABLAAAAQAAAADAAAAAFAAAAIAAAAAEAAAABAAAAEAAAAAAAAAAAAAAAQQEAAKAAAAAAAAAAAAAAAEEBAACgAAAAJQAAAAwAAAACAAAAJwAAABgAAAAFAAAAAAAAAP///wAAAAAAJQAAAAwAAAAFAAAATAAAAGQAAAAOAAAAiwAAADIBAACbAAAADgAAAIsAAAAlAQAAEQAAACEA8AAAAAAAAAAAAAAAgD8AAAAAAAAAAAAAgD8AAAAAAAAAAAAAAAAAAAAAAAAAAAAAAAAAAAAAAAAAACUAAAAMAAAAAAAAgCgAAAAMAAAABQAAACUAAAAMAAAAAQAAABgAAAAMAAAAAAAAABIAAAAMAAAAAQAAABYAAAAMAAAAAAAAAFQAAABEAQAADwAAAIsAAAAxAQAAmwAAAAEAAABVVY9BJrSPQQ8AAACLAAAAKQAAAEwAAAAEAAAADgAAAIsAAAAzAQAAnAAAAKAAAABGAGkAcgBtAGEAZABvACAAcABvAHIAOgAgAEcAVQBTAFQAQQBWAE8AIABMAE8AUgBFAE4AWgBPACAAUwBFAEcATwBWAEkAQQAgAFYARQBSAEEAAAAGAAAAAwAAAAUAAAALAAAABwAAAAgAAAAIAAAABAAAAAgAAAAIAAAABQAAAAMAAAAEAAAACQAAAAkAAAAHAAAABwAAAAgAAAAIAAAACgAAAAQAAAAGAAAACgAAAAgAAAAHAAAACgAAAAcAAAAKAAAABAAAAAcAAAAHAAAACQAAAAoAAAAIAAAAAwAAAAgAAAAEAAAACAAAAAcAAAAIAAAACAAAABYAAAAMAAAAAAAAACUAAAAMAAAAAgAAAA4AAAAUAAAAAAAAABAAAAAU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uMX+KlObZ5I0BdWdH/sDgb1d1zvrnaRWiHUWV/5Oe8Q=</DigestValue>
    </Reference>
    <Reference Type="http://www.w3.org/2000/09/xmldsig#Object" URI="#idOfficeObject">
      <DigestMethod Algorithm="http://www.w3.org/2001/04/xmlenc#sha256"/>
      <DigestValue>v2gZpQPuIoQbrW17G/L6U3+lAb5BNpcp+wUv2vAxJKE=</DigestValue>
    </Reference>
    <Reference Type="http://uri.etsi.org/01903#SignedProperties" URI="#idSignedProperties">
      <Transforms>
        <Transform Algorithm="http://www.w3.org/TR/2001/REC-xml-c14n-20010315"/>
      </Transforms>
      <DigestMethod Algorithm="http://www.w3.org/2001/04/xmlenc#sha256"/>
      <DigestValue>lzxHJViAA6gt3Qm9BFAEmP77R9ntTSCpPJ4J9nj8mqo=</DigestValue>
    </Reference>
    <Reference Type="http://www.w3.org/2000/09/xmldsig#Object" URI="#idValidSigLnImg">
      <DigestMethod Algorithm="http://www.w3.org/2001/04/xmlenc#sha256"/>
      <DigestValue>dQmkbq/otfTxcQB0JQLQddqqvKx77WY9RBLhTCscji8=</DigestValue>
    </Reference>
    <Reference Type="http://www.w3.org/2000/09/xmldsig#Object" URI="#idInvalidSigLnImg">
      <DigestMethod Algorithm="http://www.w3.org/2001/04/xmlenc#sha256"/>
      <DigestValue>6BVqIGh/p/xM/LtdsLfI6ZA7k9HHMkLSp/q94OOHBzk=</DigestValue>
    </Reference>
  </SignedInfo>
  <SignatureValue>KdDqnCrVsRttST9whtWexIok4HZP/03LfN6QMFf8hdESNG+JwbEuGi9IdSJuS6pQhcqI1V2LIppy
tRlM3Pi5ioine16SXP+sDeUQOsElp2eg+buFWDdM2xOKHsRIGIrsuc5v1A1Wy8XEpmdzR84JiBfQ
zI8dqLgxwE/6ltW4omLsTMFvt/OIryNKbic62gasqIejGFVx+Kj7IG6U57Tu4pN2poJUZLrUC3dj
kY1VN94A13Gkmd5RY2d0V1Dp8zyiuLubC1nKh8d2rIibnW91+zM9RZONP0GBMr/DQnKOeKLhIYNj
fN8KBCaqjHkYClwg6KKdD0l0dFqmHv6t0to/VA==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SvtLgLHWwOe2+41fuNrh9MPG5Bh3+j+tOUplp0lR7Bs=</DigestValue>
      </Reference>
      <Reference URI="/xl/calcChain.xml?ContentType=application/vnd.openxmlformats-officedocument.spreadsheetml.calcChain+xml">
        <DigestMethod Algorithm="http://www.w3.org/2001/04/xmlenc#sha256"/>
        <DigestValue>8WDvtsnN3nHeWiG9ksKIN+SqiRsNNBXNfW+pWrS4w1Q=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fELFnqMc531iehO8E10qUnjU3FFGSSVfKvsVGL702GU=</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yYxPsbn6RprPxK20+GbwRF3Km1zpGH2GcyJ0qrelaXw=</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h+gzPcsIm4SV3NfxD9Eh3kX8IFN/npoDKPIbfUVU1Zk=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VzFrhjAcgrkhk16cFPhxh7bezcTrydEPFamFnFJkd1c=</DigestValue>
      </Reference>
      <Reference URI="/xl/drawings/drawing1.xml?ContentType=application/vnd.openxmlformats-officedocument.drawing+xml">
        <DigestMethod Algorithm="http://www.w3.org/2001/04/xmlenc#sha256"/>
        <DigestValue>ccNEhEO/nutEiS8b+E8Rsbi0Nvjcj2i2V7aBvzckJCk=</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CV/HbwNBZv7exfzsog7ew7g1gflZdsoWxXA1bcWqRQE=</DigestValue>
      </Reference>
      <Reference URI="/xl/drawings/drawing4.xml?ContentType=application/vnd.openxmlformats-officedocument.drawing+xml">
        <DigestMethod Algorithm="http://www.w3.org/2001/04/xmlenc#sha256"/>
        <DigestValue>vnJlCuCu5BcZ0oMqLOxJrmS4oQaX2T/LfT3NLou6nx4=</DigestValue>
      </Reference>
      <Reference URI="/xl/drawings/vmlDrawing1.vml?ContentType=application/vnd.openxmlformats-officedocument.vmlDrawing">
        <DigestMethod Algorithm="http://www.w3.org/2001/04/xmlenc#sha256"/>
        <DigestValue>vVvbyOHuY1Xpj5JjwH7thuADCrw0vp/8RnmQ9BVHL9I=</DigestValue>
      </Reference>
      <Reference URI="/xl/drawings/vmlDrawing2.vml?ContentType=application/vnd.openxmlformats-officedocument.vmlDrawing">
        <DigestMethod Algorithm="http://www.w3.org/2001/04/xmlenc#sha256"/>
        <DigestValue>pyxLHN0kZSbeJKoQ0hGsnHSOo5eCuXJAmRbSFBeCmso=</DigestValue>
      </Reference>
      <Reference URI="/xl/drawings/vmlDrawing3.vml?ContentType=application/vnd.openxmlformats-officedocument.vmlDrawing">
        <DigestMethod Algorithm="http://www.w3.org/2001/04/xmlenc#sha256"/>
        <DigestValue>khM3zpzaF3ubKR938PZQkhy0Et1s2+SjmfDNHdZIBYo=</DigestValue>
      </Reference>
      <Reference URI="/xl/drawings/vmlDrawing4.vml?ContentType=application/vnd.openxmlformats-officedocument.vmlDrawing">
        <DigestMethod Algorithm="http://www.w3.org/2001/04/xmlenc#sha256"/>
        <DigestValue>16uV1JFBUlNAIHnowW3vCjA6vOfgr6B+AAnrfAEjGwQ=</DigestValue>
      </Reference>
      <Reference URI="/xl/media/image1.png?ContentType=image/png">
        <DigestMethod Algorithm="http://www.w3.org/2001/04/xmlenc#sha256"/>
        <DigestValue>QETpk/eixegbAEuOayVHoshex+m3HA9JamopO4Ox6vE=</DigestValue>
      </Reference>
      <Reference URI="/xl/media/image10.emf?ContentType=image/x-emf">
        <DigestMethod Algorithm="http://www.w3.org/2001/04/xmlenc#sha256"/>
        <DigestValue>34JJ1DBYhOck2+K1rhbRjHKmF7LX/EnKs5ekj81L5FA=</DigestValue>
      </Reference>
      <Reference URI="/xl/media/image11.emf?ContentType=image/x-emf">
        <DigestMethod Algorithm="http://www.w3.org/2001/04/xmlenc#sha256"/>
        <DigestValue>rmB+WSjzV9aj3IXswdbvWOs0vszwA+PjMkV8U6dtW1k=</DigestValue>
      </Reference>
      <Reference URI="/xl/media/image12.emf?ContentType=image/x-emf">
        <DigestMethod Algorithm="http://www.w3.org/2001/04/xmlenc#sha256"/>
        <DigestValue>MAa8fVNDSoD1ue+w9U47WFx+nOAPon8MDxUeJ24rbcw=</DigestValue>
      </Reference>
      <Reference URI="/xl/media/image13.emf?ContentType=image/x-emf">
        <DigestMethod Algorithm="http://www.w3.org/2001/04/xmlenc#sha256"/>
        <DigestValue>AxkctMRzSSz1m3jmsG2XVSa5jRdblKKjF1m3MENtkkQ=</DigestValue>
      </Reference>
      <Reference URI="/xl/media/image14.emf?ContentType=image/x-emf">
        <DigestMethod Algorithm="http://www.w3.org/2001/04/xmlenc#sha256"/>
        <DigestValue>lg7yZzN/d/37hj7rVJZaWcN8CiR9QLCIE+tZYG3HkF8=</DigestValue>
      </Reference>
      <Reference URI="/xl/media/image15.emf?ContentType=image/x-emf">
        <DigestMethod Algorithm="http://www.w3.org/2001/04/xmlenc#sha256"/>
        <DigestValue>cSglWSWj9FBmy3x7oz4qQlgz4vdIEOywjD0TSCLkbxo=</DigestValue>
      </Reference>
      <Reference URI="/xl/media/image2.emf?ContentType=image/x-emf">
        <DigestMethod Algorithm="http://www.w3.org/2001/04/xmlenc#sha256"/>
        <DigestValue>3XjLM4aDrheT2eFtOQYDdAI3iLbBOq3H+bmbK9A1QPg=</DigestValue>
      </Reference>
      <Reference URI="/xl/media/image3.emf?ContentType=image/x-emf">
        <DigestMethod Algorithm="http://www.w3.org/2001/04/xmlenc#sha256"/>
        <DigestValue>DUWCFsv6DVxoULNzWZB5o7mNLqRgOhQxRFS3jrjUng0=</DigestValue>
      </Reference>
      <Reference URI="/xl/media/image4.emf?ContentType=image/x-emf">
        <DigestMethod Algorithm="http://www.w3.org/2001/04/xmlenc#sha256"/>
        <DigestValue>jq4ri3RPyY8xgGj6kksyJ/grEDOChv7wxf4HIktGPUc=</DigestValue>
      </Reference>
      <Reference URI="/xl/media/image5.emf?ContentType=image/x-emf">
        <DigestMethod Algorithm="http://www.w3.org/2001/04/xmlenc#sha256"/>
        <DigestValue>95GjJLHABie/M+rupWq1jHt2XppeAfHo1u3iBpQs0HY=</DigestValue>
      </Reference>
      <Reference URI="/xl/media/image6.emf?ContentType=image/x-emf">
        <DigestMethod Algorithm="http://www.w3.org/2001/04/xmlenc#sha256"/>
        <DigestValue>TKR4JB+DVW26fkOkRUPKv96BkvsQq6qk2dMkkdWGENo=</DigestValue>
      </Reference>
      <Reference URI="/xl/media/image7.emf?ContentType=image/x-emf">
        <DigestMethod Algorithm="http://www.w3.org/2001/04/xmlenc#sha256"/>
        <DigestValue>okWOdfxWiWyL95MvnLRzqUkr4KUxl6A0+rbrGZKySm8=</DigestValue>
      </Reference>
      <Reference URI="/xl/media/image8.emf?ContentType=image/x-emf">
        <DigestMethod Algorithm="http://www.w3.org/2001/04/xmlenc#sha256"/>
        <DigestValue>LpYJ0XfiGjdmq24D9Efb+MeIZW+Rmp02p2Fhym7UJzg=</DigestValue>
      </Reference>
      <Reference URI="/xl/media/image9.emf?ContentType=image/x-emf">
        <DigestMethod Algorithm="http://www.w3.org/2001/04/xmlenc#sha256"/>
        <DigestValue>JNkk6bUoOUD/hrgPK1TrSRLQygloR+9LvuuchFzJM7c=</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7ZL5mJ5NYdzDfvPqqEG+LCYDK0pqzs59+lTTJCGbBXc=</DigestValue>
      </Reference>
      <Reference URI="/xl/printerSettings/printerSettings4.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BCScs3td7VnHysT7yRVUqxV2+KQRbjUuTXEsKNpECeQ=</DigestValue>
      </Reference>
      <Reference URI="/xl/styles.xml?ContentType=application/vnd.openxmlformats-officedocument.spreadsheetml.styles+xml">
        <DigestMethod Algorithm="http://www.w3.org/2001/04/xmlenc#sha256"/>
        <DigestValue>Cv8Dor7IaaEJvJ7PVu/4aXxGTFu7JG0ssJB5qWtHfAI=</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zYU6bv4yFdcMkuelTYcNdpcg6BCvETVMZeAOuHHHq1Q=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sheet1.xml?ContentType=application/vnd.openxmlformats-officedocument.spreadsheetml.worksheet+xml">
        <DigestMethod Algorithm="http://www.w3.org/2001/04/xmlenc#sha256"/>
        <DigestValue>ueHiUCAQHSOZ+ygmzy0dHh8cwcsKwyt1JkQTNqbjlsc=</DigestValue>
      </Reference>
      <Reference URI="/xl/worksheets/sheet2.xml?ContentType=application/vnd.openxmlformats-officedocument.spreadsheetml.worksheet+xml">
        <DigestMethod Algorithm="http://www.w3.org/2001/04/xmlenc#sha256"/>
        <DigestValue>l0ietd3M+JBIXEspA0oj0Lvv76qfR4HVitRcdzgJSiY=</DigestValue>
      </Reference>
      <Reference URI="/xl/worksheets/sheet3.xml?ContentType=application/vnd.openxmlformats-officedocument.spreadsheetml.worksheet+xml">
        <DigestMethod Algorithm="http://www.w3.org/2001/04/xmlenc#sha256"/>
        <DigestValue>WGXqP7Eg+QmgZHahthI/l6tuyICO/6g4R+9OKCbEbOc=</DigestValue>
      </Reference>
      <Reference URI="/xl/worksheets/sheet4.xml?ContentType=application/vnd.openxmlformats-officedocument.spreadsheetml.worksheet+xml">
        <DigestMethod Algorithm="http://www.w3.org/2001/04/xmlenc#sha256"/>
        <DigestValue>4DXjNdf8+VmO76qJvM9/nE/40+ypNqevq4h0cwiB6/0=</DigestValue>
      </Reference>
      <Reference URI="/xl/worksheets/sheet5.xml?ContentType=application/vnd.openxmlformats-officedocument.spreadsheetml.worksheet+xml">
        <DigestMethod Algorithm="http://www.w3.org/2001/04/xmlenc#sha256"/>
        <DigestValue>L63vVDpMHeQNwYrML+YPBAmiPlnUovP11sXy9yn54kY=</DigestValue>
      </Reference>
    </Manifest>
    <SignatureProperties>
      <SignatureProperty Id="idSignatureTime" Target="#idPackageSignature">
        <mdssi:SignatureTime xmlns:mdssi="http://schemas.openxmlformats.org/package/2006/digital-signature">
          <mdssi:Format>YYYY-MM-DDThh:mm:ssTZD</mdssi:Format>
          <mdssi:Value>2023-03-31T20:55:01Z</mdssi:Value>
        </mdssi:SignatureTime>
      </SignatureProperty>
    </SignatureProperties>
  </Object>
  <Object Id="idOfficeObject">
    <SignatureProperties>
      <SignatureProperty Id="idOfficeV1Details" Target="#idPackageSignature">
        <SignatureInfoV1 xmlns="http://schemas.microsoft.com/office/2006/digsig">
          <SetupID>{50A57099-E360-4AD9-9276-B5595333DA6E}</SetupID>
          <SignatureText>Eduardo Apud</SignatureText>
          <SignatureImage/>
          <SignatureComments/>
          <WindowsVersion>10.0</WindowsVersion>
          <OfficeVersion>16.0.16130/24</OfficeVersion>
          <ApplicationVersion>16.0.16130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2023-03-31T20:55:01Z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oBAACfAAAAAAAAAAAAAAArFwAAOwsAACBFTUYAAAEAeBsAAKo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UAAAAFAAAAMQEAABUAAAD1AAAABQAAAD0AAAARAAAAIQDwAAAAAAAAAAAAAACAPwAAAAAAAAAAAACAPwAAAAAAAAAAAAAAAAAAAAAAAAAAAAAAAAAAAAAAAAAAJQAAAAwAAAAAAACAKAAAAAwAAAABAAAAUgAAAHABAAABAAAA8////wAAAAAAAAAAAAAAAJABAAAAAAABAAAAAHMAZQBnAG8AZQAgAHUAaQAAAAAAAAAAAAAAAAAAAAAAAAAAAAAAAAAAAAAAAAAAAAAAAAAAAAAAAAAAAAAAAAAAAAAAACAAAAAAAAAAEMHk/H8AAAAQweT8fwAAEwAAAAAAAAAAAPFH/X8AAP2+E+T8fwAAMBbxR/1/AAATAAAAAAAAAOAWAAAAAAAAQAAAwPx/AAAAAPFH/X8AAMXBE+T8fwAABAAAAAAAAAAwFvFH/X8AAOC1lAuFAAAAEwAAAAAAAABIAAAAAAAAAExRpOT8fwAAkBPB5Px/AACAVaTk/H8AAAEAAAAAAAAA2Hqk5Px/AAAAAPFH/X8AAAAAAAAAAAAAAAAAAAAAAACAtZQLhQAAAAC5laIWAgAA2+CER/1/AACwtpQLhQAAAEm3lAuFAAAAAAAAAAAAAAAAAAAAZHYACAAAAAAlAAAADAAAAAEAAAAYAAAADAAAAAAAAAASAAAADAAAAAEAAAAeAAAAGAAAAPUAAAAFAAAAMgEAABYAAAAlAAAADAAAAAEAAABUAAAAhAAAAPYAAAAFAAAAMAEAABUAAAABAAAAVVWPQSa0j0H2AAAABQAAAAkAAABMAAAAAAAAAAAAAAAAAAAA//////////9gAAAAMwAxAC8AMwAvADIAMAAyADMALm8HAAAABwAAAAUAAAAHAAAABQAAAAcAAAAHAAAABwAAAAcAAABLAAAAQAAAADAAAAAFAAAAIAAAAAEAAAABAAAAEAAAAAAAAAAAAAAASwEAAKAAAAAAAAAAAAAAAEsBAACgAAAAUgAAAHABAAACAAAAEAAAAAcAAAAAAAAAAAAAALwCAAAAAAAAAQICIlMAeQBzAHQAZQBtAAAAAAAAAAAAAAAAAAAAAAAAAAAAAAAAAAAAAAAAAAAAAAAAAAAAAAAAAAAAAAAAAAAAAAAAAAAAOMET5Px/AACIS5MLhQAAAAABAAAAAAAAiD6oR/1/AAAAAAAAAAAAAAkAAAAAAAAACFgvpxYCAAA4wRPk/H8AAAAAAAAAAAAAAAAAAAAAAACrHBKTjOYAAAhNkwuFAAAAAAAAAAAAAABwhCKZFgIAAAC5laIWAgAAME6TCwAAAAAAAAAAAAAAAAcAAAAAAAAAeCogpxYCAABsTZMLhQAAAKlNkwuFAAAAcc2AR/1/AAABAAAAFgIAAOBQkwsAAAAA/Fcs4UWTAAAAAAAAAAAAAAC5laIWAgAA2+CER/1/AAAQTZMLhQAAAKlNkwuFAAAAwIsimRYC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AABAoI/j/H8AAPC4/sIWAgAA8Lj+wgIAAACIPqhH/X8AAAAAAAAAAAAAmevc4vx/AAAAAAAA/H8AAAAAAAAAAAAAAAAAAAAAAAAAAAAAAAAAAGs7EpOM5gAAAAAAAAAAAADwuP7CFgIAAOD///8AAAAAALmVohYCAAAIcZMLAAAAAAAAAAAAAAAABgAAAAAAAAAgAAAAAAAAACxwkwuFAAAAaXCTC4UAAABxzYBH/X8AANB0kwuFAAAAAAAAAAAAAABwHEOZFgIAALhhZuP8fwAAALmVohYCAADb4IRH/X8AANBvkwuFAAAAaXCTC4UAAABQUuDCFgIAAAAAAABkdgAIAAAAACUAAAAMAAAAAwAAABgAAAAMAAAAAAAAABIAAAAMAAAAAQAAABYAAAAMAAAACAAAAFQAAABUAAAADAAAADcAAAAgAAAAWgAAAAEAAABVVY9BJrSPQQwAAABbAAAAAQAAAEwAAAAEAAAACwAAADcAAAAiAAAAWwAAAFAAAABYAHRwFQAAABYAAAAMAAAAAAAAACUAAAAMAAAAAgAAACcAAAAYAAAABAAAAAAAAAD///8AAAAAACUAAAAMAAAABAAAAEwAAABkAAAAMAAAACAAAAA0AQAAWgAAADAAAAAgAAAABQEAADsAAAAhAPAAAAAAAAAAAAAAAIA/AAAAAAAAAAAAAIA/AAAAAAAAAAAAAAAAAAAAAAAAAAAAAAAAAAAAAAAAAAAlAAAADAAAAAAAAIAoAAAADAAAAAQAAAAnAAAAGAAAAAQAAAAAAAAA////AAAAAAAlAAAADAAAAAQAAABMAAAAZAAAADAAAAAgAAAANAEAAFYAAAAwAAAAIAAAAAUBAAA3AAAAIQDwAAAAAAAAAAAAAACAPwAAAAAAAAAAAACAPwAAAAAAAAAAAAAAAAAAAAAAAAAAAAAAAAAAAAAAAAAAJQAAAAwAAAAAAACAKAAAAAwAAAAEAAAAJwAAABgAAAAEAAAAAAAAAP///wAAAAAAJQAAAAwAAAAEAAAATAAAAGQAAAAwAAAAOwAAALAAAABWAAAAMAAAADsAAACBAAAAHAAAACEA8AAAAAAAAAAAAAAAgD8AAAAAAAAAAAAAgD8AAAAAAAAAAAAAAAAAAAAAAAAAAAAAAAAAAAAAAAAAACUAAAAMAAAAAAAAgCgAAAAMAAAABAAAAFIAAABwAQAABAAAAOz///8AAAAAAAAAAAAAAACQAQAAAAAAAQAAAABzAGUAZwBvAGUAIAB1AGkAAAAAAAAAAAAAAAAAAAAAAAAAAAAAAAAAAAAAAAAAAAAAAAAAAAAAAAAAAAAAAAAAAAAAAHhyZOP8fwAAGufT4vx/AADgeJMLhQAAAIg+qEf9fwAAAAAAAAAAAAAAAAAAAAAAAAB2ZOP8fwAA8Lj+whYCAAAAAAAAAAAAAAAAAAAAAAAASzgSk4zmAAD//////////1B3tsUWAgAA7P///wAAAAAAuZWiFgIAAChykwsAAAAAAAAAAAAAAAAJAAAAAAAAACAAAAAAAAAATHGTC4UAAACJcZMLhQAAAHHNgEf9fwAAAAAAAAAAAAAAAAAAAAAAAAAAAAAAAAAAAAAAAAAAAAAAuZWiFgIAANvghEf9fwAA8HCTC4UAAACJcZMLhQAAALDcnKsWAgAAAAAAAGR2AAgAAAAAJQAAAAwAAAAEAAAAGAAAAAwAAAAAAAAAEgAAAAwAAAABAAAAHgAAABgAAAAwAAAAOwAAALEAAABXAAAAJQAAAAwAAAAEAAAAVAAAAJQAAAAxAAAAOwAAAK8AAABWAAAAAQAAAFVVj0EmtI9BMQAAADsAAAAMAAAATAAAAAAAAAAAAAAAAAAAAP//////////ZAAAAEUAZAB1AGEAcgBkAG8AIABBAHAAdQBkAAoAAAAMAAAACwAAAAoAAAAHAAAADAAAAAwAAAAFAAAADQAAAAwAAAALAAAADAAAAEsAAABAAAAAMAAAAAUAAAAgAAAAAQAAAAEAAAAQAAAAAAAAAAAAAABLAQAAoAAAAAAAAAAAAAAASwEAAKAAAAAlAAAADAAAAAIAAAAnAAAAGAAAAAUAAAAAAAAA////AAAAAAAlAAAADAAAAAUAAABMAAAAZAAAAAAAAABhAAAASgEAAJsAAAAAAAAAYQAAAEsBAAA7AAAAIQDwAAAAAAAAAAAAAACAPwAAAAAAAAAAAACAPwAAAAAAAAAAAAAAAAAAAAAAAAAAAAAAAAAAAAAAAAAAJQAAAAwAAAAAAACAKAAAAAwAAAAFAAAAJwAAABgAAAAFAAAAAAAAAP///wAAAAAAJQAAAAwAAAAFAAAATAAAAGQAAAAOAAAAYQAAADwBAABxAAAADgAAAGEAAAAvAQAAEQAAACEA8AAAAAAAAAAAAAAAgD8AAAAAAAAAAAAAgD8AAAAAAAAAAAAAAAAAAAAAAAAAAAAAAAAAAAAAAAAAACUAAAAMAAAAAAAAgCgAAAAMAAAABQAAACUAAAAMAAAAAQAAABgAAAAMAAAAAAAAABIAAAAMAAAAAQAAAB4AAAAYAAAADgAAAGEAAAA9AQAAcgAAACUAAAAMAAAAAQAAAFQAAACUAAAADwAAAGEAAABjAAAAcQAAAAEAAABVVY9BJrSPQQ8AAABhAAAADAAAAEwAAAAAAAAAAAAAAAAAAAD//////////2QAAABFAGQAdQBhAHIAZABvACAAQQBwAHUAZAAHAAAACAAAAAcAAAAHAAAABQAAAAgAAAAIAAAABAAAAAgAAAAIAAAABwAAAAgAAABLAAAAQAAAADAAAAAFAAAAIAAAAAEAAAABAAAAEAAAAAAAAAAAAAAASwEAAKAAAAAAAAAAAAAAAEsBAACgAAAAJQAAAAwAAAACAAAAJwAAABgAAAAFAAAAAAAAAP///wAAAAAAJQAAAAwAAAAFAAAATAAAAGQAAAAOAAAAdgAAADwBAACGAAAADgAAAHYAAAAvAQAAEQAAACEA8AAAAAAAAAAAAAAAgD8AAAAAAAAAAAAAgD8AAAAAAAAAAAAAAAAAAAAAAAAAAAAAAAAAAAAAAAAAACUAAAAMAAAAAAAAgCgAAAAMAAAABQAAACUAAAAMAAAAAQAAABgAAAAMAAAAAAAAABIAAAAMAAAAAQAAAB4AAAAYAAAADgAAAHYAAAA9AQAAhwAAACUAAAAMAAAAAQAAAFQAAAB4AAAADwAAAHYAAAA4AAAAhgAAAAEAAABVVY9BJrSPQQ8AAAB2AAAABwAAAEwAAAAAAAAAAAAAAAAAAAD//////////1wAAABTAO0AbgBkAGkAYwBvAG8+BwAAAAMAAAAHAAAACAAAAAMAAAAGAAAACAAAAEsAAABAAAAAMAAAAAUAAAAgAAAAAQAAAAEAAAAQAAAAAAAAAAAAAABLAQAAoAAAAAAAAAAAAAAASwEAAKAAAAAlAAAADAAAAAIAAAAnAAAAGAAAAAUAAAAAAAAA////AAAAAAAlAAAADAAAAAUAAABMAAAAZAAAAA4AAACLAAAAPAEAAJsAAAAOAAAAiwAAAC8BAAARAAAAIQDwAAAAAAAAAAAAAACAPwAAAAAAAAAAAACAPwAAAAAAAAAAAAAAAAAAAAAAAAAAAAAAAAAAAAAAAAAAJQAAAAwAAAAAAACAKAAAAAwAAAAFAAAAJQAAAAwAAAABAAAAGAAAAAwAAAAAAAAAEgAAAAwAAAABAAAAFgAAAAwAAAAAAAAAVAAAAEgBAAAPAAAAiwAAADsBAACbAAAAAQAAAFVVj0EmtI9BDwAAAIsAAAAqAAAATAAAAAQAAAAOAAAAiwAAAD0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oBAACfAAAAAAAAAAAAAAArFwAAOwsAACBFTUYAAAEA+CEAALEAAAAGAAAAAAAAAAAAAAAAAAAAgAcAADgEAABYAQAAwgAAAAAAAAAAAAAAAAAAAMA/BQDQ9QIACgAAABAAAAAAAAAAAAAAAEsAAAAQAAAAAAAAAAUAAAAeAAAAGAAAAAAAAAAAAAAASwEAAKAAAAAnAAAAGAAAAAEAAAAAAAAAAAAAAAAAAAAlAAAADAAAAAEAAABMAAAAZAAAAAAAAAAAAAAASgEAAJ8AAAAAAAAAAAAAAEs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8PDwAAAAAAAlAAAADAAAAAEAAABMAAAAZAAAAAAAAAAAAAAASgEAAJ8AAAAAAAAAAAAAAEsBAACgAAAAIQDwAAAAAAAAAAAAAACAPwAAAAAAAAAAAACAPwAAAAAAAAAAAAAAAAAAAAAAAAAAAAAAAAAAAAAAAAAAJQAAAAwAAAAAAACAKAAAAAwAAAABAAAAJwAAABgAAAABAAAAAAAAAPDw8AAAAAAAJQAAAAwAAAABAAAATAAAAGQAAAAAAAAAAAAAAEoBAACfAAAAAAAAAAAAAABLAQAAoAAAACEA8AAAAAAAAAAAAAAAgD8AAAAAAAAAAAAAgD8AAAAAAAAAAAAAAAAAAAAAAAAAAAAAAAAAAAAAAAAAACUAAAAMAAAAAAAAgCgAAAAMAAAAAQAAACcAAAAYAAAAAQAAAAAAAADw8PAAAAAAACUAAAAMAAAAAQAAAEwAAABkAAAAAAAAAAAAAABKAQAAnwAAAAAAAAAAAAAASwEAAKAAAAAhAPAAAAAAAAAAAAAAAIA/AAAAAAAAAAAAAIA/AAAAAAAAAAAAAAAAAAAAAAAAAAAAAAAAAAAAAAAAAAAlAAAADAAAAAAAAIAoAAAADAAAAAEAAAAnAAAAGAAAAAEAAAAAAAAA////AAAAAAAlAAAADAAAAAEAAABMAAAAZAAAAAAAAAAAAAAASgEAAJ8AAAAAAAAAAAAAAEsBAACgAAAAIQDwAAAAAAAAAAAAAACAPwAAAAAAAAAAAACAPwAAAAAAAAAAAAAAAAAAAAAAAAAAAAAAAAAAAAAAAAAAJQAAAAwAAAAAAACAKAAAAAwAAAABAAAAJwAAABgAAAABAAAAAAAAAP///wAAAAAAJQAAAAwAAAABAAAATAAAAGQAAAAAAAAAAAAAAEoBAACfAAAAAAAAAAAAAABL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AQweT8fwAAABDB5Px/AAATAAAAAAAAAAAA8Uf9fwAA/b4T5Px/AAAwFvFH/X8AABMAAAAAAAAA4BYAAAAAAABAAADA/H8AAAAA8Uf9fwAAxcET5Px/AAAEAAAAAAAAADAW8Uf9fwAA4LWUC4UAAAATAAAAAAAAAEgAAAAAAAAATFGk5Px/AACQE8Hk/H8AAIBVpOT8fwAAAQAAAAAAAADYeqTk/H8AAAAA8Uf9fwAAAAAAAAAAAAAAAAAAAAAAAIC1lAuFAAAAALmVohYCAADb4IRH/X8AALC2lAuFAAAASbeUC4U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LAQAAoAAAAAAAAAAAAAAASwEAAKAAAABSAAAAcAEAAAIAAAAQAAAABwAAAAAAAAAAAAAAvAIAAAAAAAABAgIiUwB5AHMAdABlAG0AAAAAAAAAAAAAAAAAAAAAAAAAAAAAAAAAAAAAAAAAAAAAAAAAAAAAAAAAAAAAAAAAAAAAAAAAAAA4wRPk/H8AAIhLkwuFAAAAAAEAAAAAAACIPqhH/X8AAAAAAAAAAAAACQAAAAAAAAAIWC+nFgIAADjBE+T8fwAAAAAAAAAAAAAAAAAAAAAAAKscEpOM5gAACE2TC4UAAAAAAAAAAAAAAHCEIpkWAgAAALmVohYCAAAwTpMLAAAAAAAAAAAAAAAABwAAAAAAAAB4KiCnFgIAAGxNkwuFAAAAqU2TC4UAAABxzYBH/X8AAAEAAAAWAgAA4FCTCwAAAAD8VyzhRZMAAAAAAAAAAAAAALmVohYCAADb4IRH/X8AABBNkwuFAAAAqU2TC4UAAADAiyKZFgI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ECgj+P8fwAA8Lj+whYCAADwuP7CAgAAAIg+qEf9fwAAAAAAAAAAAACZ69zi/H8AAAAAAAD8fwAAAAAAAAAAAAAAAAAAAAAAAAAAAAAAAAAAazsSk4zmAAAAAAAAAAAAAPC4/sIWAgAA4P///wAAAAAAuZWiFgIAAAhxkwsAAAAAAAAAAAAAAAAGAAAAAAAAACAAAAAAAAAALHCTC4UAAABpcJMLhQAAAHHNgEf9fwAA0HSTC4UAAAAAAAAAAAAAAHAcQ5kWAgAAuGFm4/x/AAAAuZWiFgIAANvghEf9fwAA0G+TC4UAAABpcJMLhQAAAFBS4MIWAgAAAAAAAGR2AAgAAAAAJQAAAAwAAAADAAAAGAAAAAwAAAAAAAAAEgAAAAwAAAABAAAAFgAAAAwAAAAIAAAAVAAAAFQAAAAMAAAANwAAACAAAABaAAAAAQAAAFVVj0EmtI9BDAAAAFsAAAABAAAATAAAAAQAAAALAAAANwAAACIAAABbAAAAUAAAAFgAZ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sAAAAFYAAAAwAAAAOwAAAIEAAAAcAAAAIQDwAAAAAAAAAAAAAACAPwAAAAAAAAAAAACAPwAAAAAAAAAAAAAAAAAAAAAAAAAAAAAAAAAAAAAAAAAAJQAAAAwAAAAAAACAKAAAAAwAAAAEAAAAUgAAAHABAAAEAAAA7P///wAAAAAAAAAAAAAAAJABAAAAAAABAAAAAHMAZQBnAG8AZQAgAHUAaQAAAAAAAAAAAAAAAAAAAAAAAAAAAAAAAAAAAAAAAAAAAAAAAAAAAAAAAAAAAAAAAAAAAAAAeHJk4/x/AAAa59Pi/H8AAOB4kwuFAAAAiD6oR/1/AAAAAAAAAAAAAAAAAAAAAAAAAHZk4/x/AADwuP7CFgIAAAAAAAAAAAAAAAAAAAAAAABLOBKTjOYAAP//////////UHe2xRYCAADs////AAAAAAC5laIWAgAAKHKTCwAAAAAAAAAAAAAAAAkAAAAAAAAAIAAAAAAAAABMcZMLhQAAAIlxkwuFAAAAcc2AR/1/AAAAAAAAAAAAAAAAAAAAAAAAAAAAAAAAAAAAAAAAAAAAAAC5laIWAgAA2+CER/1/AADwcJMLhQAAAIlxkwuFAAAAsNycqxYCAAAAAAAAZHYACAAAAAAlAAAADAAAAAQAAAAYAAAADAAAAAAAAAASAAAADAAAAAEAAAAeAAAAGAAAADAAAAA7AAAAsQAAAFcAAAAlAAAADAAAAAQAAABUAAAAlAAAADEAAAA7AAAArwAAAFYAAAABAAAAVVWPQSa0j0ExAAAAOwAAAAwAAABMAAAAAAAAAAAAAAAAAAAA//////////9kAAAARQBkAHUAYQByAGQAbwAgAEEAcAB1AGQACgAAAAwAAAALAAAACgAAAAcAAAAMAAAADAAAAAUAAAANAAAADAAAAAsAAAAMAAAASwAAAEAAAAAwAAAABQAAACAAAAABAAAAAQAAABAAAAAAAAAAAAAAAEsBAACgAAAAAAAAAAAAAABLAQAAoAAAACUAAAAMAAAAAgAAACcAAAAYAAAABQAAAAAAAAD///8AAAAAACUAAAAMAAAABQAAAEwAAABkAAAAAAAAAGEAAABKAQAAmwAAAAAAAABhAAAASwEAADsAAAAhAPAAAAAAAAAAAAAAAIA/AAAAAAAAAAAAAIA/AAAAAAAAAAAAAAAAAAAAAAAAAAAAAAAAAAAAAAAAAAAlAAAADAAAAAAAAIAoAAAADAAAAAUAAAAnAAAAGAAAAAUAAAAAAAAA////AAAAAAAlAAAADAAAAAUAAABMAAAAZAAAAA4AAABhAAAAPAEAAHEAAAAOAAAAYQAAAC8BAAARAAAAIQDwAAAAAAAAAAAAAACAPwAAAAAAAAAAAACAPwAAAAAAAAAAAAAAAAAAAAAAAAAAAAAAAAAAAAAAAAAAJQAAAAwAAAAAAACAKAAAAAwAAAAFAAAAJQAAAAwAAAABAAAAGAAAAAwAAAAAAAAAEgAAAAwAAAABAAAAHgAAABgAAAAOAAAAYQAAAD0BAAByAAAAJQAAAAwAAAABAAAAVAAAAJQAAAAPAAAAYQAAAGMAAABxAAAAAQAAAFVVj0EmtI9BDwAAAGEAAAAMAAAATAAAAAAAAAAAAAAAAAAAAP//////////ZAAAAEUAZAB1AGEAcgBkAG8AIABBAHAAdQBkAAcAAAAIAAAABwAAAAcAAAAFAAAACAAAAAgAAAAEAAAACAAAAAgAAAAHAAAACAAAAEsAAABAAAAAMAAAAAUAAAAgAAAAAQAAAAEAAAAQAAAAAAAAAAAAAABLAQAAoAAAAAAAAAAAAAAASwEAAKAAAAAlAAAADAAAAAIAAAAnAAAAGAAAAAUAAAAAAAAA////AAAAAAAlAAAADAAAAAUAAABMAAAAZAAAAA4AAAB2AAAAPAEAAIYAAAAOAAAAdgAAAC8BAAARAAAAIQDwAAAAAAAAAAAAAACAPwAAAAAAAAAAAACAPwAAAAAAAAAAAAAAAAAAAAAAAAAAAAAAAAAAAAAAAAAAJQAAAAwAAAAAAACAKAAAAAwAAAAFAAAAJQAAAAwAAAABAAAAGAAAAAwAAAAAAAAAEgAAAAwAAAABAAAAHgAAABgAAAAOAAAAdgAAAD0BAACHAAAAJQAAAAwAAAABAAAAVAAAAHgAAAAPAAAAdgAAADgAAACGAAAAAQAAAFVVj0EmtI9BDwAAAHYAAAAHAAAATAAAAAAAAAAAAAAAAAAAAP//////////XAAAAFMA7QBuAGQAaQBjAG8AZD4HAAAAAwAAAAcAAAAIAAAAAwAAAAYAAAAIAAAASwAAAEAAAAAwAAAABQAAACAAAAABAAAAAQAAABAAAAAAAAAAAAAAAEsBAACgAAAAAAAAAAAAAABLAQAAoAAAACUAAAAMAAAAAgAAACcAAAAYAAAABQAAAAAAAAD///8AAAAAACUAAAAMAAAABQAAAEwAAABkAAAADgAAAIsAAAA8AQAAmwAAAA4AAACLAAAALwEAABEAAAAhAPAAAAAAAAAAAAAAAIA/AAAAAAAAAAAAAIA/AAAAAAAAAAAAAAAAAAAAAAAAAAAAAAAAAAAAAAAAAAAlAAAADAAAAAAAAIAoAAAADAAAAAUAAAAlAAAADAAAAAEAAAAYAAAADAAAAAAAAAASAAAADAAAAAEAAAAWAAAADAAAAAAAAABUAAAASAEAAA8AAACLAAAAOwEAAJsAAAABAAAAVVWPQSa0j0EPAAAAiwAAACoAAABMAAAABAAAAA4AAACLAAAAPQEAAJwAAACgAAAARgBpAHIAbQBhAGQAbwAgAHAAbwByADoAIABFAEQAVQBBAFIARABPACAAQQBMAEYAUgBFAEQATwAgAEEAUABVAEQAIABNAEEAUgBUAEkATgBFAFoABgAAAAMAAAAFAAAACwAAAAcAAAAIAAAACAAAAAQAAAAIAAAACAAAAAUAAAADAAAABAAAAAcAAAAJAAAACQAAAAgAAAAIAAAACQAAAAoAAAAEAAAACAAAAAYAAAAGAAAACAAAAAcAAAAJAAAACgAAAAQAAAAIAAAABwAAAAkAAAAJAAAABAAAAAwAAAAIAAAACAAAAAcAAAADAAAACgAAAAcAAAAH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e8945e0-4060-434a-9296-88ec39959342" xsi:nil="true"/>
    <lcf76f155ced4ddcb4097134ff3c332f xmlns="d5845aff-2e4f-4185-9b6c-b7ccf4ea8de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FF3B8BB-05C9-421F-970C-1D8CAE0B5462}"/>
</file>

<file path=customXml/itemProps2.xml><?xml version="1.0" encoding="utf-8"?>
<ds:datastoreItem xmlns:ds="http://schemas.openxmlformats.org/officeDocument/2006/customXml" ds:itemID="{D1E630C5-DCC8-44E3-B328-690B9F37FAFC}"/>
</file>

<file path=customXml/itemProps3.xml><?xml version="1.0" encoding="utf-8"?>
<ds:datastoreItem xmlns:ds="http://schemas.openxmlformats.org/officeDocument/2006/customXml" ds:itemID="{08098F05-A648-4A59-A205-EC4FD57553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Información General</vt:lpstr>
      <vt:lpstr>Beneficiarios Finales</vt:lpstr>
      <vt:lpstr>Balance General</vt:lpstr>
      <vt:lpstr>Estado de Resultados</vt:lpstr>
      <vt:lpstr>Notas</vt:lpstr>
      <vt:lpstr>'Balance General'!Área_de_impresión</vt:lpstr>
      <vt:lpstr>'Estado de Resultados'!Área_de_impresión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Dahiana Barboza</cp:lastModifiedBy>
  <cp:lastPrinted>2021-08-12T20:18:40Z</cp:lastPrinted>
  <dcterms:created xsi:type="dcterms:W3CDTF">2017-03-20T17:23:58Z</dcterms:created>
  <dcterms:modified xsi:type="dcterms:W3CDTF">2023-03-31T19:43:20Z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0x01010022A04D5FD80433458B2C003629D34133</vt:lpwstr>
  </property>
  <property fmtid="{D5CDD505-2E9C-101B-9397-08002B2CF9AE}" pid="3" name="MediaServiceImageTags">
    <vt:lpwstr/>
  </property>
</Properties>
</file>