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ables/table1.xml" ContentType="application/vnd.openxmlformats-officedocument.spreadsheetml.table+xml"/>
  <Override PartName="/xl/tables/table2.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_xmlsignatures/sig2.xml" ContentType="application/vnd.openxmlformats-package.digital-signature-xmlsignature+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inpositivapy-my.sharepoint.com/personal/sady_pereira_inpositiva_com_py/Documents/10.Investor SA/Contabilidad/CNV_EEFF_Informes/2022/CNV_Informes/09.2022/"/>
    </mc:Choice>
  </mc:AlternateContent>
  <xr:revisionPtr revIDLastSave="0" documentId="10_ncr:200_{D6D8F8EE-2CB2-429D-B51D-87DC483E558F}" xr6:coauthVersionLast="47" xr6:coauthVersionMax="47" xr10:uidLastSave="{00000000-0000-0000-0000-000000000000}"/>
  <bookViews>
    <workbookView xWindow="-108" yWindow="-108" windowWidth="23256" windowHeight="12576" activeTab="1" xr2:uid="{4318BB19-B564-4BEA-BCF7-77B609EAE86B}"/>
  </bookViews>
  <sheets>
    <sheet name="% de Participación" sheetId="8" r:id="rId1"/>
    <sheet name="Balance Consolidado 30 06 2022" sheetId="6" r:id="rId2"/>
    <sheet name="Variación PN Consolidado" sheetId="7" r:id="rId3"/>
    <sheet name="5,Notas a los EEFF AFPISA 30 09" sheetId="13" r:id="rId4"/>
    <sheet name="5.Notas a los EEFF PROCAMPO" sheetId="9" r:id="rId5"/>
    <sheet name="5,Notas CNV MD 30 09" sheetId="11" r:id="rId6"/>
    <sheet name="5 Notas a los EEFF IN FI 30 09" sheetId="12" r:id="rId7"/>
    <sheet name="5,Notas a los EEFF CODESA 30 09" sheetId="10" r:id="rId8"/>
  </sheets>
  <externalReferences>
    <externalReference r:id="rId9"/>
    <externalReference r:id="rId10"/>
    <externalReference r:id="rId11"/>
    <externalReference r:id="rId12"/>
    <externalReference r:id="rId13"/>
    <externalReference r:id="rId14"/>
    <externalReference r:id="rId15"/>
    <externalReference r:id="rId16"/>
  </externalReferences>
  <definedNames>
    <definedName name="a" localSheetId="6">#REF!</definedName>
    <definedName name="a" localSheetId="7">#REF!</definedName>
    <definedName name="a" localSheetId="5">#REF!</definedName>
    <definedName name="a" localSheetId="4">#REF!</definedName>
    <definedName name="a">#REF!</definedName>
    <definedName name="aa" localSheetId="6">#REF!</definedName>
    <definedName name="aa" localSheetId="7">#REF!</definedName>
    <definedName name="aa" localSheetId="5">#REF!</definedName>
    <definedName name="aa" localSheetId="4">#REF!</definedName>
    <definedName name="aa">#REF!</definedName>
    <definedName name="Broker" localSheetId="5">#REF!</definedName>
    <definedName name="Broker" localSheetId="4">#REF!</definedName>
    <definedName name="Broker">#REF!</definedName>
    <definedName name="BuiltIn_Print_Area" localSheetId="6">[1]anexos!#REF!</definedName>
    <definedName name="BuiltIn_Print_Area" localSheetId="5">[1]anexos!#REF!</definedName>
    <definedName name="BuiltIn_Print_Area">[2]anexos!#REF!</definedName>
    <definedName name="BuiltIn_Print_Area___0" localSheetId="6">'[1]Balance General Resol 950'!#REF!</definedName>
    <definedName name="BuiltIn_Print_Area___0" localSheetId="3">'[2]Balance General'!#REF!</definedName>
    <definedName name="BuiltIn_Print_Area___0" localSheetId="7">'[2]Balance General'!#REF!</definedName>
    <definedName name="BuiltIn_Print_Area___0" localSheetId="5">'[1]Balance General Resol 950'!#REF!</definedName>
    <definedName name="BuiltIn_Print_Area___0" localSheetId="4">'[3]2º Balance General'!#REF!</definedName>
    <definedName name="BuiltIn_Print_Area___0">'[3]2º Balance General'!#REF!</definedName>
    <definedName name="BuiltIn_Print_Area___0___0" localSheetId="6">#N/A</definedName>
    <definedName name="BuiltIn_Print_Area___0___0" localSheetId="5">#N/A</definedName>
    <definedName name="BuiltIn_Print_Area___0___0">'[2]Flujos de efectivo'!#REF!</definedName>
    <definedName name="BuiltIn_Print_Area___0___0___0___0" localSheetId="6">'[4]Flujos de efectivo'!#REF!</definedName>
    <definedName name="BuiltIn_Print_Area___0___0___0___0" localSheetId="5">'[5]Flujos de efectivo'!#REF!</definedName>
    <definedName name="BuiltIn_Print_Area___0___0___0___0">'[3]1º OJITO Flujos de efectivo'!#REF!</definedName>
    <definedName name="BuiltIn_Print_Area___0___0___0___0___0" localSheetId="6">#N/A</definedName>
    <definedName name="BuiltIn_Print_Area___0___0___0___0___0" localSheetId="7">#REF!</definedName>
    <definedName name="BuiltIn_Print_Area___0___0___0___0___0" localSheetId="5">#N/A</definedName>
    <definedName name="BuiltIn_Print_Area___0___0___0___0___0" localSheetId="4">#REF!</definedName>
    <definedName name="BuiltIn_Print_Area___0___0___0___0___0">#REF!</definedName>
    <definedName name="Calculo" localSheetId="6">#REF!</definedName>
    <definedName name="Calculo">#REF!</definedName>
    <definedName name="Clientes" localSheetId="6">#REF!</definedName>
    <definedName name="Clientes" localSheetId="7">#REF!</definedName>
    <definedName name="Clientes" localSheetId="5">#REF!</definedName>
    <definedName name="Clientes" localSheetId="4">#REF!</definedName>
    <definedName name="Clientes">#REF!</definedName>
    <definedName name="DATA16" localSheetId="6">#REF!</definedName>
    <definedName name="DATA16" localSheetId="7">#REF!</definedName>
    <definedName name="DATA16" localSheetId="5">#REF!</definedName>
    <definedName name="DATA16" localSheetId="4">#REF!</definedName>
    <definedName name="DATA16">#REF!</definedName>
    <definedName name="DATA17" localSheetId="6">#REF!</definedName>
    <definedName name="DATA17" localSheetId="7">#REF!</definedName>
    <definedName name="DATA17" localSheetId="5">#REF!</definedName>
    <definedName name="DATA17" localSheetId="4">#REF!</definedName>
    <definedName name="DATA17">#REF!</definedName>
    <definedName name="DATA18" localSheetId="6">#REF!</definedName>
    <definedName name="DATA18" localSheetId="7">#REF!</definedName>
    <definedName name="DATA18" localSheetId="5">#REF!</definedName>
    <definedName name="DATA18" localSheetId="4">#REF!</definedName>
    <definedName name="DATA18">#REF!</definedName>
    <definedName name="DATA20" localSheetId="6">#REF!</definedName>
    <definedName name="DATA20" localSheetId="7">#REF!</definedName>
    <definedName name="DATA20" localSheetId="5">#REF!</definedName>
    <definedName name="DATA20" localSheetId="4">#REF!</definedName>
    <definedName name="DATA20">#REF!</definedName>
    <definedName name="datos" localSheetId="6">#REF!</definedName>
    <definedName name="datos" localSheetId="7">#REF!</definedName>
    <definedName name="datos" localSheetId="5">#REF!</definedName>
    <definedName name="datos" localSheetId="4">#REF!</definedName>
    <definedName name="datos">#REF!</definedName>
    <definedName name="de" localSheetId="4">[2]anexos!#REF!</definedName>
    <definedName name="de">[2]anexos!#REF!</definedName>
    <definedName name="Enero" localSheetId="6">#REF!</definedName>
    <definedName name="Enero" localSheetId="3">#REF!</definedName>
    <definedName name="Enero" localSheetId="7">#REF!</definedName>
    <definedName name="Enero" localSheetId="5">#REF!</definedName>
    <definedName name="Enero" localSheetId="4">#REF!</definedName>
    <definedName name="Enero">#REF!</definedName>
    <definedName name="k" localSheetId="6">#REF!</definedName>
    <definedName name="k" localSheetId="7">#REF!</definedName>
    <definedName name="k" localSheetId="5">#REF!</definedName>
    <definedName name="k" localSheetId="4">#REF!</definedName>
    <definedName name="k">#REF!</definedName>
    <definedName name="KKKKK" localSheetId="7">#REF!</definedName>
    <definedName name="KKKKK" localSheetId="5">#REF!</definedName>
    <definedName name="KKKKK" localSheetId="4">#REF!</definedName>
    <definedName name="KKKKK">#REF!</definedName>
    <definedName name="klkl" localSheetId="6">#REF!</definedName>
    <definedName name="klkl" localSheetId="7">#REF!</definedName>
    <definedName name="klkl" localSheetId="5">#REF!</definedName>
    <definedName name="klkl" localSheetId="4">#REF!</definedName>
    <definedName name="klkl">#REF!</definedName>
    <definedName name="klll" localSheetId="6">#REF!</definedName>
    <definedName name="klll" localSheetId="7">#REF!</definedName>
    <definedName name="klll" localSheetId="5">#REF!</definedName>
    <definedName name="klll" localSheetId="4">#REF!</definedName>
    <definedName name="klll">#REF!</definedName>
    <definedName name="Meses" localSheetId="7">#REF!</definedName>
    <definedName name="Meses" localSheetId="5">#REF!</definedName>
    <definedName name="Meses" localSheetId="4">#REF!</definedName>
    <definedName name="Meses">#REF!</definedName>
    <definedName name="Precios" localSheetId="7">#REF!</definedName>
    <definedName name="Precios" localSheetId="5">#REF!</definedName>
    <definedName name="Precios" localSheetId="4">#REF!</definedName>
    <definedName name="Precios">#REF!</definedName>
    <definedName name="ver" localSheetId="6">#REF!</definedName>
    <definedName name="ver" localSheetId="7">#REF!</definedName>
    <definedName name="ver" localSheetId="5">#REF!</definedName>
    <definedName name="ver" localSheetId="4">#REF!</definedName>
    <definedName name="ver">#REF!</definedName>
    <definedName name="verificar" localSheetId="6">#REF!</definedName>
    <definedName name="verificar" localSheetId="7">#REF!</definedName>
    <definedName name="verificar" localSheetId="5">#REF!</definedName>
    <definedName name="verificar" localSheetId="4">#REF!</definedName>
    <definedName name="verificar">#REF!</definedName>
    <definedName name="zz" localSheetId="6">#REF!</definedName>
    <definedName name="zz" localSheetId="7">#REF!</definedName>
    <definedName name="zz" localSheetId="5">#REF!</definedName>
    <definedName name="zz" localSheetId="4">#REF!</definedName>
    <definedName name="z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39" i="13" l="1"/>
  <c r="C339" i="13"/>
  <c r="D335" i="13"/>
  <c r="C335" i="13"/>
  <c r="D329" i="13"/>
  <c r="C329" i="13"/>
  <c r="D318" i="13"/>
  <c r="C318" i="13"/>
  <c r="D305" i="13"/>
  <c r="C305" i="13"/>
  <c r="D297" i="13"/>
  <c r="C297" i="13"/>
  <c r="D286" i="13"/>
  <c r="C286" i="13"/>
  <c r="D281" i="13"/>
  <c r="C281" i="13"/>
  <c r="D276" i="13"/>
  <c r="C276" i="13"/>
  <c r="E257" i="13"/>
  <c r="D257" i="13"/>
  <c r="C257" i="13"/>
  <c r="F256" i="13"/>
  <c r="F255" i="13"/>
  <c r="F254" i="13"/>
  <c r="F253" i="13"/>
  <c r="F252" i="13"/>
  <c r="F247" i="13"/>
  <c r="D247" i="13"/>
  <c r="C247" i="13"/>
  <c r="E246" i="13"/>
  <c r="E245" i="13"/>
  <c r="E244" i="13"/>
  <c r="E243" i="13"/>
  <c r="E242" i="13"/>
  <c r="E241" i="13"/>
  <c r="E240" i="13"/>
  <c r="E234" i="13"/>
  <c r="D234" i="13"/>
  <c r="C217" i="13"/>
  <c r="D209" i="13"/>
  <c r="E201" i="13"/>
  <c r="D171" i="13"/>
  <c r="E155" i="13"/>
  <c r="D155" i="13"/>
  <c r="C155" i="13"/>
  <c r="F154" i="13"/>
  <c r="F153" i="13"/>
  <c r="F152" i="13"/>
  <c r="J142" i="13"/>
  <c r="I142" i="13"/>
  <c r="F142" i="13"/>
  <c r="E142" i="13"/>
  <c r="K141" i="13"/>
  <c r="G141" i="13"/>
  <c r="L141" i="13" s="1"/>
  <c r="K140" i="13"/>
  <c r="G140" i="13"/>
  <c r="L140" i="13" s="1"/>
  <c r="K139" i="13"/>
  <c r="G139" i="13"/>
  <c r="K138" i="13"/>
  <c r="D138" i="13"/>
  <c r="G138" i="13" s="1"/>
  <c r="H137" i="13"/>
  <c r="K137" i="13" s="1"/>
  <c r="C137" i="13"/>
  <c r="C142" i="13" s="1"/>
  <c r="K136" i="13"/>
  <c r="G136" i="13"/>
  <c r="L136" i="13" s="1"/>
  <c r="G128" i="13"/>
  <c r="F128" i="13"/>
  <c r="E110" i="13"/>
  <c r="D110" i="13"/>
  <c r="E106" i="13"/>
  <c r="D106" i="13"/>
  <c r="E101" i="13"/>
  <c r="D101" i="13"/>
  <c r="C347" i="12"/>
  <c r="C346" i="12" s="1"/>
  <c r="C345" i="12" s="1"/>
  <c r="C344" i="12"/>
  <c r="C342" i="12" s="1"/>
  <c r="C341" i="12" s="1"/>
  <c r="C343" i="12"/>
  <c r="C340" i="12"/>
  <c r="C339" i="12"/>
  <c r="C338" i="12" s="1"/>
  <c r="C337" i="12" s="1"/>
  <c r="C336" i="12"/>
  <c r="C335" i="12"/>
  <c r="C334" i="12" s="1"/>
  <c r="C333" i="12"/>
  <c r="C332" i="12"/>
  <c r="C331" i="12"/>
  <c r="C330" i="12"/>
  <c r="C329" i="12"/>
  <c r="C328" i="12"/>
  <c r="C327" i="12"/>
  <c r="C326" i="12"/>
  <c r="C325" i="12"/>
  <c r="C324" i="12"/>
  <c r="C323" i="12"/>
  <c r="C322" i="12"/>
  <c r="C321" i="12"/>
  <c r="C320" i="12"/>
  <c r="C319" i="12"/>
  <c r="C316" i="12"/>
  <c r="C315" i="12"/>
  <c r="C314" i="12" s="1"/>
  <c r="C313" i="12"/>
  <c r="C312" i="12" s="1"/>
  <c r="C311" i="12" s="1"/>
  <c r="C305" i="12"/>
  <c r="B305" i="12"/>
  <c r="C304" i="12"/>
  <c r="B304" i="12"/>
  <c r="C303" i="12"/>
  <c r="B303" i="12"/>
  <c r="C302" i="12"/>
  <c r="B302" i="12"/>
  <c r="C300" i="12"/>
  <c r="C299" i="12" s="1"/>
  <c r="C298" i="12"/>
  <c r="C297" i="12" s="1"/>
  <c r="C296" i="12" s="1"/>
  <c r="G290" i="12"/>
  <c r="E290" i="12"/>
  <c r="C290" i="12"/>
  <c r="D287" i="12"/>
  <c r="D290" i="12" s="1"/>
  <c r="F284" i="12"/>
  <c r="E279" i="12"/>
  <c r="D279" i="12"/>
  <c r="C279" i="12"/>
  <c r="F278" i="12"/>
  <c r="F277" i="12"/>
  <c r="F276" i="12"/>
  <c r="F275" i="12"/>
  <c r="F274" i="12"/>
  <c r="D269" i="12"/>
  <c r="C269" i="12"/>
  <c r="E268" i="12"/>
  <c r="E267" i="12"/>
  <c r="E266" i="12"/>
  <c r="F264" i="12"/>
  <c r="F263" i="12"/>
  <c r="F262" i="12"/>
  <c r="D260" i="12"/>
  <c r="F256" i="12"/>
  <c r="F255" i="12"/>
  <c r="F254" i="12"/>
  <c r="F253" i="12"/>
  <c r="E250" i="12"/>
  <c r="E252" i="12" s="1"/>
  <c r="F248" i="12"/>
  <c r="F247" i="12"/>
  <c r="F246" i="12"/>
  <c r="E245" i="12"/>
  <c r="D245" i="12"/>
  <c r="E237" i="12"/>
  <c r="G232" i="12"/>
  <c r="G231" i="12"/>
  <c r="G230" i="12"/>
  <c r="E229" i="12"/>
  <c r="D229" i="12"/>
  <c r="D222" i="12"/>
  <c r="D220" i="12"/>
  <c r="D233" i="12" s="1"/>
  <c r="D249" i="12" s="1"/>
  <c r="G219" i="12"/>
  <c r="G218" i="12"/>
  <c r="G217" i="12"/>
  <c r="G211" i="12"/>
  <c r="D208" i="12"/>
  <c r="C208" i="12"/>
  <c r="D195" i="12"/>
  <c r="D199" i="12" s="1"/>
  <c r="D190" i="12"/>
  <c r="D185" i="12"/>
  <c r="D194" i="12" s="1"/>
  <c r="F180" i="12"/>
  <c r="E179" i="12"/>
  <c r="D179" i="12"/>
  <c r="C179" i="12"/>
  <c r="F178" i="12"/>
  <c r="F177" i="12"/>
  <c r="J171" i="12"/>
  <c r="I171" i="12"/>
  <c r="H171" i="12"/>
  <c r="G171" i="12"/>
  <c r="F171" i="12"/>
  <c r="E171" i="12"/>
  <c r="D171" i="12"/>
  <c r="C171" i="12"/>
  <c r="K170" i="12"/>
  <c r="L170" i="12" s="1"/>
  <c r="K169" i="12"/>
  <c r="L169" i="12" s="1"/>
  <c r="K168" i="12"/>
  <c r="G168" i="12"/>
  <c r="K167" i="12"/>
  <c r="L167" i="12" s="1"/>
  <c r="K166" i="12"/>
  <c r="L166" i="12" s="1"/>
  <c r="K165" i="12"/>
  <c r="I159" i="12"/>
  <c r="I158" i="12"/>
  <c r="G157" i="12"/>
  <c r="F152" i="12"/>
  <c r="F148" i="12"/>
  <c r="F157" i="12" s="1"/>
  <c r="I146" i="12"/>
  <c r="I145" i="12"/>
  <c r="I144" i="12"/>
  <c r="G143" i="12"/>
  <c r="F143" i="12"/>
  <c r="E143" i="12"/>
  <c r="G141" i="12"/>
  <c r="I139" i="12"/>
  <c r="I138" i="12"/>
  <c r="I137" i="12"/>
  <c r="G136" i="12"/>
  <c r="E136" i="12"/>
  <c r="F132" i="12"/>
  <c r="F136" i="12" s="1"/>
  <c r="G126" i="12"/>
  <c r="E125" i="12"/>
  <c r="F124" i="12"/>
  <c r="E124" i="12" s="1"/>
  <c r="E123" i="12"/>
  <c r="E122" i="12"/>
  <c r="F121" i="12"/>
  <c r="E121" i="12" s="1"/>
  <c r="F120" i="12"/>
  <c r="D110" i="12"/>
  <c r="D108" i="12"/>
  <c r="D101" i="12"/>
  <c r="D100" i="12"/>
  <c r="D105" i="12" s="1"/>
  <c r="D99" i="12"/>
  <c r="D107" i="12" s="1"/>
  <c r="E119" i="12" s="1"/>
  <c r="E131" i="12" s="1"/>
  <c r="E140" i="12" s="1"/>
  <c r="D95" i="12"/>
  <c r="D97" i="12" s="1"/>
  <c r="D82" i="12"/>
  <c r="C82" i="12"/>
  <c r="D80" i="12"/>
  <c r="C80" i="12"/>
  <c r="E73" i="12"/>
  <c r="E71" i="12"/>
  <c r="F71" i="12" s="1"/>
  <c r="E68" i="12"/>
  <c r="F68" i="12" s="1"/>
  <c r="E67" i="12"/>
  <c r="F67" i="12" s="1"/>
  <c r="C368" i="11"/>
  <c r="C294" i="11"/>
  <c r="G290" i="11"/>
  <c r="E290" i="11"/>
  <c r="C290" i="11"/>
  <c r="F289" i="11"/>
  <c r="F288" i="11"/>
  <c r="D287" i="11"/>
  <c r="D290" i="11" s="1"/>
  <c r="F286" i="11"/>
  <c r="F285" i="11"/>
  <c r="F284" i="11"/>
  <c r="F290" i="11" s="1"/>
  <c r="E279" i="11"/>
  <c r="D278" i="11"/>
  <c r="D277" i="11"/>
  <c r="F276" i="11"/>
  <c r="F275" i="11"/>
  <c r="F279" i="11" s="1"/>
  <c r="D274" i="11"/>
  <c r="D269" i="11"/>
  <c r="C269" i="11"/>
  <c r="E268" i="11"/>
  <c r="E267" i="11"/>
  <c r="E266" i="11"/>
  <c r="E265" i="11"/>
  <c r="E260" i="11"/>
  <c r="D260" i="11"/>
  <c r="B255" i="11"/>
  <c r="B249" i="11"/>
  <c r="E236" i="11"/>
  <c r="D236" i="11"/>
  <c r="B233" i="11"/>
  <c r="G228" i="11"/>
  <c r="E223" i="11"/>
  <c r="D223" i="11"/>
  <c r="G217" i="11"/>
  <c r="G216" i="11"/>
  <c r="E214" i="11"/>
  <c r="D214" i="11"/>
  <c r="D197" i="11"/>
  <c r="C197" i="11"/>
  <c r="D185" i="11"/>
  <c r="F175" i="11"/>
  <c r="E174" i="11"/>
  <c r="C174" i="11"/>
  <c r="F173" i="11"/>
  <c r="F172" i="11"/>
  <c r="F174" i="11" s="1"/>
  <c r="D171" i="11"/>
  <c r="D170" i="11"/>
  <c r="J165" i="11"/>
  <c r="I165" i="11"/>
  <c r="H165" i="11"/>
  <c r="F165" i="11"/>
  <c r="E165" i="11"/>
  <c r="L164" i="11"/>
  <c r="K164" i="11"/>
  <c r="G163" i="11"/>
  <c r="G162" i="11"/>
  <c r="K161" i="11"/>
  <c r="D161" i="11"/>
  <c r="G160" i="11"/>
  <c r="K159" i="11"/>
  <c r="D159" i="11"/>
  <c r="D165" i="11" s="1"/>
  <c r="L158" i="11"/>
  <c r="K158" i="11"/>
  <c r="G158" i="11"/>
  <c r="G152" i="11"/>
  <c r="F152" i="11"/>
  <c r="F135" i="11"/>
  <c r="E135" i="11"/>
  <c r="G133" i="11"/>
  <c r="G135" i="11" s="1"/>
  <c r="G128" i="11"/>
  <c r="F128" i="11"/>
  <c r="E128" i="11"/>
  <c r="G119" i="11"/>
  <c r="F119" i="11"/>
  <c r="E119" i="11"/>
  <c r="D104" i="11"/>
  <c r="D100" i="11"/>
  <c r="D90" i="11" s="1"/>
  <c r="D94" i="11"/>
  <c r="D102" i="11" s="1"/>
  <c r="E112" i="11" s="1"/>
  <c r="E123" i="11" s="1"/>
  <c r="E132" i="11" s="1"/>
  <c r="D89" i="11"/>
  <c r="C78" i="11"/>
  <c r="C76" i="11"/>
  <c r="C77" i="11" s="1"/>
  <c r="E68" i="11"/>
  <c r="D68" i="11"/>
  <c r="F65" i="11"/>
  <c r="E65" i="11"/>
  <c r="E64" i="11"/>
  <c r="D64" i="11" s="1"/>
  <c r="C385" i="10"/>
  <c r="G307" i="10"/>
  <c r="E307" i="10"/>
  <c r="D307" i="10"/>
  <c r="C307" i="10"/>
  <c r="F304" i="10"/>
  <c r="F301" i="10"/>
  <c r="F296" i="10"/>
  <c r="E295" i="10"/>
  <c r="E296" i="10" s="1"/>
  <c r="D294" i="10"/>
  <c r="D293" i="10"/>
  <c r="D291" i="10"/>
  <c r="E285" i="10"/>
  <c r="D283" i="10"/>
  <c r="E283" i="10" s="1"/>
  <c r="D282" i="10"/>
  <c r="C282" i="10"/>
  <c r="D281" i="10"/>
  <c r="E281" i="10" s="1"/>
  <c r="C280" i="10"/>
  <c r="C286" i="10" s="1"/>
  <c r="D279" i="10"/>
  <c r="E279" i="10" s="1"/>
  <c r="F277" i="10"/>
  <c r="F276" i="10"/>
  <c r="F275" i="10"/>
  <c r="E272" i="10"/>
  <c r="D272" i="10"/>
  <c r="C272" i="10"/>
  <c r="B272" i="10"/>
  <c r="E271" i="10"/>
  <c r="D271" i="10"/>
  <c r="C271" i="10"/>
  <c r="B271" i="10"/>
  <c r="E270" i="10"/>
  <c r="D270" i="10"/>
  <c r="C270" i="10"/>
  <c r="B270" i="10"/>
  <c r="E269" i="10"/>
  <c r="D269" i="10"/>
  <c r="C269" i="10"/>
  <c r="B269" i="10"/>
  <c r="E268" i="10"/>
  <c r="D268" i="10"/>
  <c r="E267" i="10"/>
  <c r="D267" i="10"/>
  <c r="C267" i="10"/>
  <c r="B267" i="10"/>
  <c r="E266" i="10"/>
  <c r="D266" i="10"/>
  <c r="C266" i="10"/>
  <c r="B266" i="10"/>
  <c r="E265" i="10"/>
  <c r="D265" i="10"/>
  <c r="C265" i="10"/>
  <c r="B265" i="10"/>
  <c r="E264" i="10"/>
  <c r="D264" i="10"/>
  <c r="B264" i="10"/>
  <c r="E263" i="10"/>
  <c r="D263" i="10"/>
  <c r="C263" i="10"/>
  <c r="B263" i="10"/>
  <c r="E262" i="10"/>
  <c r="D262" i="10"/>
  <c r="C262" i="10"/>
  <c r="B262" i="10"/>
  <c r="F260" i="10"/>
  <c r="F259" i="10"/>
  <c r="F258" i="10"/>
  <c r="F257" i="10"/>
  <c r="E256" i="10"/>
  <c r="D256" i="10"/>
  <c r="F252" i="10"/>
  <c r="F251" i="10"/>
  <c r="F250" i="10"/>
  <c r="E249" i="10"/>
  <c r="D249" i="10"/>
  <c r="D233" i="10"/>
  <c r="C233" i="10"/>
  <c r="D225" i="10"/>
  <c r="C225" i="10"/>
  <c r="G216" i="10"/>
  <c r="G215" i="10"/>
  <c r="G214" i="10"/>
  <c r="D205" i="10"/>
  <c r="C205" i="10"/>
  <c r="D196" i="10"/>
  <c r="C196" i="10"/>
  <c r="F187" i="10"/>
  <c r="E187" i="10"/>
  <c r="C187" i="10"/>
  <c r="D186" i="10"/>
  <c r="D183" i="10"/>
  <c r="F177" i="10"/>
  <c r="D176" i="10"/>
  <c r="C176" i="10"/>
  <c r="E175" i="10"/>
  <c r="F175" i="10" s="1"/>
  <c r="E174" i="10"/>
  <c r="J168" i="10"/>
  <c r="I168" i="10"/>
  <c r="H168" i="10"/>
  <c r="G168" i="10"/>
  <c r="F168" i="10"/>
  <c r="E168" i="10"/>
  <c r="K167" i="10"/>
  <c r="L167" i="10" s="1"/>
  <c r="D167" i="10"/>
  <c r="K166" i="10"/>
  <c r="L166" i="10" s="1"/>
  <c r="D166" i="10"/>
  <c r="K165" i="10"/>
  <c r="L165" i="10" s="1"/>
  <c r="D165" i="10"/>
  <c r="K164" i="10"/>
  <c r="L164" i="10" s="1"/>
  <c r="D164" i="10"/>
  <c r="K163" i="10"/>
  <c r="L163" i="10" s="1"/>
  <c r="D163" i="10"/>
  <c r="K162" i="10"/>
  <c r="L162" i="10" s="1"/>
  <c r="D162" i="10"/>
  <c r="D154" i="10"/>
  <c r="C154" i="10"/>
  <c r="I141" i="10"/>
  <c r="I140" i="10"/>
  <c r="I139" i="10"/>
  <c r="D138" i="10"/>
  <c r="C138" i="10"/>
  <c r="I131" i="10"/>
  <c r="I130" i="10"/>
  <c r="I129" i="10"/>
  <c r="D128" i="10"/>
  <c r="C128" i="10"/>
  <c r="D118" i="10"/>
  <c r="C118" i="10"/>
  <c r="C102" i="10"/>
  <c r="C97" i="10"/>
  <c r="C90" i="10"/>
  <c r="C99" i="10" s="1"/>
  <c r="C86" i="10"/>
  <c r="C85" i="10"/>
  <c r="C73" i="10"/>
  <c r="C75" i="10" s="1"/>
  <c r="C72" i="10"/>
  <c r="C74" i="10" s="1"/>
  <c r="E66" i="10"/>
  <c r="D66" i="10" s="1"/>
  <c r="E64" i="10"/>
  <c r="D64" i="10" s="1"/>
  <c r="E61" i="10"/>
  <c r="F61" i="10" s="1"/>
  <c r="E60" i="10"/>
  <c r="D60" i="10"/>
  <c r="C357" i="9"/>
  <c r="C356" i="9"/>
  <c r="B356" i="9"/>
  <c r="C355" i="9"/>
  <c r="B355" i="9"/>
  <c r="C354" i="9"/>
  <c r="B354" i="9"/>
  <c r="C353" i="9"/>
  <c r="B353" i="9"/>
  <c r="C352" i="9"/>
  <c r="B352" i="9"/>
  <c r="C351" i="9"/>
  <c r="B351" i="9"/>
  <c r="C350" i="9"/>
  <c r="B350" i="9"/>
  <c r="C349" i="9"/>
  <c r="B349" i="9"/>
  <c r="C348" i="9"/>
  <c r="B348" i="9"/>
  <c r="C347" i="9"/>
  <c r="B347" i="9"/>
  <c r="C346" i="9"/>
  <c r="B346" i="9"/>
  <c r="C345" i="9"/>
  <c r="B345" i="9"/>
  <c r="C344" i="9"/>
  <c r="B344" i="9"/>
  <c r="C343" i="9"/>
  <c r="B343" i="9"/>
  <c r="C342" i="9"/>
  <c r="B342" i="9"/>
  <c r="C341" i="9"/>
  <c r="B341" i="9"/>
  <c r="C340" i="9"/>
  <c r="B340" i="9"/>
  <c r="C339" i="9"/>
  <c r="B339" i="9"/>
  <c r="C338" i="9"/>
  <c r="B338" i="9"/>
  <c r="C337" i="9"/>
  <c r="B337" i="9"/>
  <c r="C336" i="9"/>
  <c r="B336" i="9"/>
  <c r="C335" i="9"/>
  <c r="B335" i="9"/>
  <c r="C334" i="9"/>
  <c r="B334" i="9"/>
  <c r="C333" i="9"/>
  <c r="B333" i="9"/>
  <c r="C332" i="9"/>
  <c r="B332" i="9"/>
  <c r="C331" i="9"/>
  <c r="B331" i="9"/>
  <c r="C330" i="9"/>
  <c r="B330" i="9"/>
  <c r="C329" i="9"/>
  <c r="B329" i="9"/>
  <c r="C328" i="9"/>
  <c r="B328" i="9"/>
  <c r="C327" i="9"/>
  <c r="B327" i="9"/>
  <c r="C326" i="9"/>
  <c r="B326" i="9"/>
  <c r="C325" i="9"/>
  <c r="B325" i="9"/>
  <c r="C324" i="9"/>
  <c r="B324" i="9"/>
  <c r="C323" i="9"/>
  <c r="B323" i="9"/>
  <c r="C322" i="9"/>
  <c r="B322" i="9"/>
  <c r="C321" i="9"/>
  <c r="B321" i="9"/>
  <c r="C320" i="9"/>
  <c r="B320" i="9"/>
  <c r="C319" i="9"/>
  <c r="B319" i="9"/>
  <c r="C318" i="9"/>
  <c r="B318" i="9"/>
  <c r="C317" i="9"/>
  <c r="B317" i="9"/>
  <c r="C316" i="9"/>
  <c r="B316" i="9"/>
  <c r="C315" i="9"/>
  <c r="B315" i="9"/>
  <c r="C314" i="9"/>
  <c r="B314" i="9"/>
  <c r="C313" i="9"/>
  <c r="B313" i="9"/>
  <c r="C312" i="9"/>
  <c r="B312" i="9"/>
  <c r="C311" i="9"/>
  <c r="B311" i="9"/>
  <c r="C310" i="9"/>
  <c r="B310" i="9"/>
  <c r="C309" i="9"/>
  <c r="B309" i="9"/>
  <c r="C308" i="9"/>
  <c r="B308" i="9"/>
  <c r="C307" i="9"/>
  <c r="B307" i="9"/>
  <c r="C306" i="9"/>
  <c r="B306" i="9"/>
  <c r="C305" i="9"/>
  <c r="B305" i="9"/>
  <c r="C304" i="9"/>
  <c r="B304" i="9"/>
  <c r="C303" i="9"/>
  <c r="B303" i="9"/>
  <c r="C302" i="9"/>
  <c r="B302" i="9"/>
  <c r="C301" i="9"/>
  <c r="B301" i="9"/>
  <c r="C296" i="9"/>
  <c r="B296" i="9"/>
  <c r="C295" i="9"/>
  <c r="B295" i="9"/>
  <c r="C294" i="9"/>
  <c r="B294" i="9"/>
  <c r="C293" i="9"/>
  <c r="B293" i="9"/>
  <c r="C292" i="9"/>
  <c r="B292" i="9"/>
  <c r="C291" i="9"/>
  <c r="B291" i="9"/>
  <c r="C290" i="9"/>
  <c r="B290" i="9"/>
  <c r="C289" i="9"/>
  <c r="B289" i="9"/>
  <c r="C288" i="9"/>
  <c r="B288" i="9"/>
  <c r="C287" i="9"/>
  <c r="B287" i="9"/>
  <c r="C286" i="9"/>
  <c r="B286" i="9"/>
  <c r="C285" i="9"/>
  <c r="B285" i="9"/>
  <c r="C284" i="9"/>
  <c r="B284" i="9"/>
  <c r="C283" i="9"/>
  <c r="B283" i="9"/>
  <c r="C282" i="9"/>
  <c r="B282" i="9"/>
  <c r="C281" i="9"/>
  <c r="B281" i="9"/>
  <c r="C280" i="9"/>
  <c r="B280" i="9"/>
  <c r="C279" i="9"/>
  <c r="B279" i="9"/>
  <c r="G274" i="9"/>
  <c r="E274" i="9"/>
  <c r="C274" i="9"/>
  <c r="F273" i="9"/>
  <c r="F272" i="9"/>
  <c r="D271" i="9"/>
  <c r="D274" i="9" s="1"/>
  <c r="F270" i="9"/>
  <c r="F269" i="9"/>
  <c r="F268" i="9"/>
  <c r="E264" i="9"/>
  <c r="C264" i="9"/>
  <c r="D263" i="9"/>
  <c r="F263" i="9" s="1"/>
  <c r="F262" i="9"/>
  <c r="F261" i="9"/>
  <c r="D260" i="9"/>
  <c r="D256" i="9"/>
  <c r="C256" i="9"/>
  <c r="E255" i="9"/>
  <c r="E254" i="9"/>
  <c r="E253" i="9"/>
  <c r="E252" i="9"/>
  <c r="E248" i="9"/>
  <c r="D245" i="9"/>
  <c r="D248" i="9" s="1"/>
  <c r="F236" i="9"/>
  <c r="D236" i="9"/>
  <c r="F234" i="9"/>
  <c r="E234" i="9"/>
  <c r="B234" i="9"/>
  <c r="D233" i="9"/>
  <c r="B233" i="9"/>
  <c r="E232" i="9"/>
  <c r="E236" i="9" s="1"/>
  <c r="D231" i="9"/>
  <c r="B231" i="9"/>
  <c r="E226" i="9"/>
  <c r="D224" i="9"/>
  <c r="D223" i="9"/>
  <c r="E218" i="9"/>
  <c r="D217" i="9"/>
  <c r="D216" i="9"/>
  <c r="D215" i="9"/>
  <c r="D214" i="9"/>
  <c r="D213" i="9"/>
  <c r="D212" i="9"/>
  <c r="D211" i="9"/>
  <c r="D210" i="9"/>
  <c r="D209" i="9"/>
  <c r="D208" i="9"/>
  <c r="D203" i="9"/>
  <c r="C203" i="9"/>
  <c r="D196" i="9"/>
  <c r="C195" i="9"/>
  <c r="C194" i="9"/>
  <c r="C193" i="9"/>
  <c r="B193" i="9"/>
  <c r="C192" i="9"/>
  <c r="N191" i="9"/>
  <c r="N190" i="9"/>
  <c r="N189" i="9"/>
  <c r="N188" i="9"/>
  <c r="N187" i="9"/>
  <c r="N186" i="9"/>
  <c r="N185" i="9"/>
  <c r="D184" i="9"/>
  <c r="E183" i="9"/>
  <c r="E184" i="9" s="1"/>
  <c r="E180" i="9"/>
  <c r="N178" i="9"/>
  <c r="N177" i="9"/>
  <c r="N176" i="9"/>
  <c r="N175" i="9"/>
  <c r="F175" i="9"/>
  <c r="D174" i="9"/>
  <c r="F173" i="9"/>
  <c r="E172" i="9"/>
  <c r="E174" i="9" s="1"/>
  <c r="C172" i="9"/>
  <c r="C174" i="9" s="1"/>
  <c r="N170" i="9"/>
  <c r="N169" i="9"/>
  <c r="N168" i="9"/>
  <c r="J167" i="9"/>
  <c r="I167" i="9"/>
  <c r="F167" i="9"/>
  <c r="E167" i="9"/>
  <c r="G166" i="9"/>
  <c r="L166" i="9" s="1"/>
  <c r="H165" i="9"/>
  <c r="K165" i="9" s="1"/>
  <c r="D165" i="9"/>
  <c r="G165" i="9" s="1"/>
  <c r="H164" i="9"/>
  <c r="K164" i="9" s="1"/>
  <c r="D164" i="9"/>
  <c r="G164" i="9" s="1"/>
  <c r="C164" i="9"/>
  <c r="H163" i="9"/>
  <c r="K163" i="9" s="1"/>
  <c r="D163" i="9"/>
  <c r="C163" i="9"/>
  <c r="H162" i="9"/>
  <c r="K162" i="9" s="1"/>
  <c r="D162" i="9"/>
  <c r="C162" i="9"/>
  <c r="G162" i="9" s="1"/>
  <c r="L162" i="9" s="1"/>
  <c r="K161" i="9"/>
  <c r="H161" i="9"/>
  <c r="D161" i="9"/>
  <c r="C161" i="9"/>
  <c r="H160" i="9"/>
  <c r="D160" i="9"/>
  <c r="C160" i="9"/>
  <c r="C167" i="9" s="1"/>
  <c r="G154" i="9"/>
  <c r="F153" i="9"/>
  <c r="F152" i="9"/>
  <c r="F151" i="9"/>
  <c r="F149" i="9"/>
  <c r="F148" i="9"/>
  <c r="F147" i="9"/>
  <c r="F146" i="9"/>
  <c r="F145" i="9"/>
  <c r="F144" i="9"/>
  <c r="I142" i="9"/>
  <c r="I141" i="9"/>
  <c r="I140" i="9"/>
  <c r="E139" i="9"/>
  <c r="F138" i="9"/>
  <c r="F136" i="9"/>
  <c r="F135" i="9"/>
  <c r="F134" i="9"/>
  <c r="F133" i="9"/>
  <c r="F139" i="9" s="1"/>
  <c r="E132" i="9"/>
  <c r="I131" i="9"/>
  <c r="I130" i="9"/>
  <c r="I129" i="9"/>
  <c r="F128" i="9"/>
  <c r="E128" i="9"/>
  <c r="I122" i="9"/>
  <c r="I121" i="9"/>
  <c r="E119" i="9"/>
  <c r="F118" i="9"/>
  <c r="F119" i="9" s="1"/>
  <c r="E108" i="9"/>
  <c r="D106" i="9"/>
  <c r="D108" i="9" s="1"/>
  <c r="D97" i="9"/>
  <c r="D92" i="9"/>
  <c r="D88" i="9"/>
  <c r="D87" i="9"/>
  <c r="D90" i="9" s="1"/>
  <c r="D75" i="9"/>
  <c r="C74" i="9"/>
  <c r="C76" i="9" s="1"/>
  <c r="D73" i="9"/>
  <c r="C73" i="9"/>
  <c r="C75" i="9" s="1"/>
  <c r="F68" i="9"/>
  <c r="F67" i="9"/>
  <c r="F66" i="9"/>
  <c r="F65" i="9"/>
  <c r="E65" i="9"/>
  <c r="D65" i="9"/>
  <c r="F64" i="9"/>
  <c r="F63" i="9"/>
  <c r="E62" i="9"/>
  <c r="F62" i="9" s="1"/>
  <c r="F61" i="9"/>
  <c r="E61" i="9"/>
  <c r="D61" i="9" s="1"/>
  <c r="G161" i="9" l="1"/>
  <c r="L161" i="9" s="1"/>
  <c r="G163" i="9"/>
  <c r="L163" i="9" s="1"/>
  <c r="L165" i="9"/>
  <c r="D226" i="9"/>
  <c r="E256" i="9"/>
  <c r="F271" i="9"/>
  <c r="F274" i="9" s="1"/>
  <c r="D187" i="10"/>
  <c r="D296" i="10"/>
  <c r="E76" i="9"/>
  <c r="F154" i="9"/>
  <c r="E176" i="10"/>
  <c r="L168" i="12"/>
  <c r="C295" i="12"/>
  <c r="F174" i="10"/>
  <c r="F176" i="10" s="1"/>
  <c r="F279" i="12"/>
  <c r="F290" i="12"/>
  <c r="C301" i="12"/>
  <c r="L138" i="13"/>
  <c r="F155" i="13"/>
  <c r="E282" i="10"/>
  <c r="D92" i="11"/>
  <c r="E247" i="13"/>
  <c r="D167" i="9"/>
  <c r="C196" i="9"/>
  <c r="D218" i="9"/>
  <c r="C88" i="10"/>
  <c r="D273" i="10"/>
  <c r="D286" i="10"/>
  <c r="F307" i="10"/>
  <c r="D174" i="11"/>
  <c r="F126" i="12"/>
  <c r="F287" i="12"/>
  <c r="L139" i="13"/>
  <c r="H142" i="13"/>
  <c r="E273" i="10"/>
  <c r="E269" i="11"/>
  <c r="K171" i="12"/>
  <c r="C318" i="12"/>
  <c r="C317" i="12" s="1"/>
  <c r="C310" i="12" s="1"/>
  <c r="C348" i="12" s="1"/>
  <c r="F257" i="13"/>
  <c r="G160" i="9"/>
  <c r="H167" i="9"/>
  <c r="F264" i="9"/>
  <c r="D168" i="10"/>
  <c r="D279" i="11"/>
  <c r="L165" i="12"/>
  <c r="L171" i="12" s="1"/>
  <c r="L172" i="12" s="1"/>
  <c r="F179" i="12"/>
  <c r="E269" i="12"/>
  <c r="K142" i="13"/>
  <c r="G137" i="13"/>
  <c r="L137" i="13" s="1"/>
  <c r="L142" i="13" s="1"/>
  <c r="D142" i="13"/>
  <c r="C294" i="12"/>
  <c r="E120" i="12"/>
  <c r="E126" i="12" s="1"/>
  <c r="L163" i="11"/>
  <c r="K162" i="11"/>
  <c r="L162" i="11" s="1"/>
  <c r="G165" i="11"/>
  <c r="K160" i="11"/>
  <c r="K163" i="11"/>
  <c r="L168" i="10"/>
  <c r="K168" i="10"/>
  <c r="E280" i="10"/>
  <c r="E286" i="10" s="1"/>
  <c r="L164" i="9"/>
  <c r="G167" i="9"/>
  <c r="K160" i="9"/>
  <c r="K167" i="9" s="1"/>
  <c r="L160" i="9"/>
  <c r="F172" i="9"/>
  <c r="F174" i="9" s="1"/>
  <c r="D261" i="9"/>
  <c r="D264" i="9" s="1"/>
  <c r="L167" i="9" l="1"/>
  <c r="K165" i="11"/>
  <c r="G142" i="13"/>
  <c r="L160" i="11"/>
  <c r="L165" i="11" s="1"/>
</calcChain>
</file>

<file path=xl/sharedStrings.xml><?xml version="1.0" encoding="utf-8"?>
<sst xmlns="http://schemas.openxmlformats.org/spreadsheetml/2006/main" count="2036" uniqueCount="761">
  <si>
    <t>Descripción</t>
  </si>
  <si>
    <t>Saldo</t>
  </si>
  <si>
    <t>NOTAS A LOS ESTADOS FINANCIEROS</t>
  </si>
  <si>
    <t>Activo</t>
  </si>
  <si>
    <t>Ingresos</t>
  </si>
  <si>
    <t>Nota 1.- INFORMACIÓN BÁSICA DE LA SOCIEDAD</t>
  </si>
  <si>
    <t>Activo Corriente</t>
  </si>
  <si>
    <t>Ingresos Operativos</t>
  </si>
  <si>
    <t>Disponibilidades</t>
  </si>
  <si>
    <t>Ventas De Mercaderías Gravadas Por el IVA</t>
  </si>
  <si>
    <t>1.1 Naturaleza jurídica de las Actividades de la sociedad:</t>
  </si>
  <si>
    <t>Fondos Fijos</t>
  </si>
  <si>
    <t>Venta de  Ganados Vacunos - Gravadas</t>
  </si>
  <si>
    <t>PROCAMPO GERENCIAMIENTOS SOCIEDAD ANÓNIMA ha sido constituida legalmente bajo las leyes de la República del Paraguay. Su constitución ha sido formalizada ante el escribano Publico Luis Enrique Peroni Giralt  por Escritura Publica N.º 243 en fecha 21 de marzo de 2019. Se encuentra inscripta en los Registros Públicos de Comercio, bajo el Número 18767 serie 1 folio 1 y siguientes, de la sección contratos de fecha 24 de abril  de 2019. .</t>
  </si>
  <si>
    <t>Fondos Fijos M/L</t>
  </si>
  <si>
    <t>Servicios Gravados</t>
  </si>
  <si>
    <t>Bancos</t>
  </si>
  <si>
    <t>Servicios De Administración de Campo</t>
  </si>
  <si>
    <t>Banco M/L</t>
  </si>
  <si>
    <t>Ingresos a Recuperar Cuarzo</t>
  </si>
  <si>
    <t>Inversiones Financieras Temporarales</t>
  </si>
  <si>
    <t>Recupero De Gastos</t>
  </si>
  <si>
    <t>Nota 2.- Principales políticas y prácticas contables aplicadas.</t>
  </si>
  <si>
    <t>Inversiones Financieras M/L - Temporales</t>
  </si>
  <si>
    <t>Intereses Cobrados por Inversiones Temporarias</t>
  </si>
  <si>
    <t>Inversiones Financieras M/E - Temporales</t>
  </si>
  <si>
    <t>Utilidad por Valuación VPP -  Inversiones Permanentes</t>
  </si>
  <si>
    <t>Créditos</t>
  </si>
  <si>
    <t>Venta de Instrumentos Financieros</t>
  </si>
  <si>
    <t>Deudores Por Ventas</t>
  </si>
  <si>
    <t>Intereses Devengados a Accionistas, Directores y Entidades Vinculadas</t>
  </si>
  <si>
    <t xml:space="preserve">2.2. La moneda de cuenta </t>
  </si>
  <si>
    <t>Cuentas A Cobrar A Socios O A Entidades Vinculadas</t>
  </si>
  <si>
    <t>Nacimientos</t>
  </si>
  <si>
    <t>Cuentas A Cobrar Accionistas M/L</t>
  </si>
  <si>
    <t>Valuación VM Activos Biologicos</t>
  </si>
  <si>
    <t xml:space="preserve">Cuentas a Cobrar a Cattle Investment M/L </t>
  </si>
  <si>
    <t>(-) Descuentos Concedidos y Obtenidos</t>
  </si>
  <si>
    <t>Créditos Por Impuestos Corrientes</t>
  </si>
  <si>
    <t>Descuentos Concedidos a Clientes y de Proveedores</t>
  </si>
  <si>
    <t>2.3 Política de Constitución de Previsiones:</t>
  </si>
  <si>
    <t>Iva - Crédito Fiscal 10%</t>
  </si>
  <si>
    <t>Egresos Operativos</t>
  </si>
  <si>
    <t>Anticipo A Proveedores</t>
  </si>
  <si>
    <t>Costo De Ventas</t>
  </si>
  <si>
    <t>La entidad no realiza constitución de previsiones.</t>
  </si>
  <si>
    <t>Anticipos A Proveedores Locales. M/L</t>
  </si>
  <si>
    <t>Costo De Ventas - Otros Ingresos-</t>
  </si>
  <si>
    <t>Cuentas a Cobrar a Terceros (Recuperos)</t>
  </si>
  <si>
    <t xml:space="preserve">Costos de Ventas de Instrumentos Financieros - Inversiones </t>
  </si>
  <si>
    <t xml:space="preserve">2.4 Bienes de Uso </t>
  </si>
  <si>
    <t>Cuentas a Cobrar a Cuarzo M/L</t>
  </si>
  <si>
    <t>Costos - Gastos Recuperados- Cuarzo</t>
  </si>
  <si>
    <t xml:space="preserve"> </t>
  </si>
  <si>
    <t>Cuentas a Cobrar a Fondo Ganadero M/L</t>
  </si>
  <si>
    <t>Costo De Ventas Ganado Vacuno por Tenencia</t>
  </si>
  <si>
    <t>Los bienes de uso se exponen a sus costos históricos. La política de depreciación adoptada es a partir del año siguiente a la incorporación. Lo bienes de uso serán depreciados por un sistema lineal, de conformidad con los años de vida útil estimada, aplicada sobre el saldo neto del valor residual. La firma no realiza ajustes por inflación. A partir, del ejercicio 2020, los bienes del Activo Fijo  no fueron revaluados, atendiendo las reglamentaciones de la Administración Tributaria.</t>
  </si>
  <si>
    <t>Inventarios</t>
  </si>
  <si>
    <t>Costo de Venta Ganado Vacuno - Compras</t>
  </si>
  <si>
    <t>Activos Biológicos En Producción</t>
  </si>
  <si>
    <t>Mortandad y Consumo de Ganado Vacuno</t>
  </si>
  <si>
    <t>Ganado Vacuno en Producción - Cría y Engorde</t>
  </si>
  <si>
    <t>Costo por Absorción - Ganado Vacuno -</t>
  </si>
  <si>
    <t>2.5 – Valuación de las Inversiones</t>
  </si>
  <si>
    <t>(+) Nacimientos</t>
  </si>
  <si>
    <t>Gastos De Ventas O Comercialización</t>
  </si>
  <si>
    <t>(-) Mortandad</t>
  </si>
  <si>
    <t xml:space="preserve">Otros Gastos de Ventas </t>
  </si>
  <si>
    <t xml:space="preserve"> Las inversiones (Bonos y CDA en cartera), se exponen a sus valores nominales. Las diferencias  se reconocen en el estado de resultados en el rubro intereses ganados.</t>
  </si>
  <si>
    <t>Costos de Transformación Diferidos</t>
  </si>
  <si>
    <t>Formularios y Guías  por ventas</t>
  </si>
  <si>
    <t>Vacunas</t>
  </si>
  <si>
    <t>Gastos De Administración</t>
  </si>
  <si>
    <t>2.6 Política de Reconocimiento de Ingresos:</t>
  </si>
  <si>
    <t>Antiparasitarios y Reconstituyentes</t>
  </si>
  <si>
    <t>Sueldos Y Otras Remuneraciones Al Person</t>
  </si>
  <si>
    <t>Instrumentos, Materiales para análisis</t>
  </si>
  <si>
    <t>Sueldos Y Jornales</t>
  </si>
  <si>
    <t>Los ingresos son reconocidos con base en el criterio de lo devengado, de conformidad con las disposiciones de las Normas Contables, y las disposiciones de la Administración Tributaria.</t>
  </si>
  <si>
    <t>Inseminación Artificial</t>
  </si>
  <si>
    <t>Aporte Patronal</t>
  </si>
  <si>
    <t>Caravanas y Carimbos</t>
  </si>
  <si>
    <t>Otros Beneficios Al Personal</t>
  </si>
  <si>
    <t>Balanceados y Otros</t>
  </si>
  <si>
    <t>Aguinaldos</t>
  </si>
  <si>
    <t>2.7 Normas a para  Consolidación de estados financieros:</t>
  </si>
  <si>
    <t>(-) Costos por Absorción del Ejercicio - Costeo</t>
  </si>
  <si>
    <t>Sueldos y Jornales GND</t>
  </si>
  <si>
    <t>Gastos Pagados Por Adelantado</t>
  </si>
  <si>
    <t>Aguinaldos GND</t>
  </si>
  <si>
    <t>La entidad No ha consolidado estados financieros, con Cattle SA y Repro SRL, en este periodo.</t>
  </si>
  <si>
    <t>Intereses a Devengar M/L</t>
  </si>
  <si>
    <t>Remuneración Personal Superior</t>
  </si>
  <si>
    <t>Activo No Corriente</t>
  </si>
  <si>
    <t xml:space="preserve">2.8 Gastos de Constitución y Organización </t>
  </si>
  <si>
    <t>Inversiones Financieras Permanentes</t>
  </si>
  <si>
    <t>Otros Gastos Administrativos</t>
  </si>
  <si>
    <t>Inversiones Permanentes  En Entidades Vinculadas</t>
  </si>
  <si>
    <t>Servicios Contratados</t>
  </si>
  <si>
    <t xml:space="preserve">Representa los gastos preoperativos efectuados en el periodo de formación, y corresponden a trámites inherentes a la gestión de apertura. </t>
  </si>
  <si>
    <t>Inversiones Permanentes  En Entidades Vinculadas M/L</t>
  </si>
  <si>
    <t>Servicios Personales</t>
  </si>
  <si>
    <t>Inversiones Permanentes - Acciones en Catlte SA</t>
  </si>
  <si>
    <t>Alquileres</t>
  </si>
  <si>
    <t>Nota 3.- Cambio de políticas y procedimientos de contabilidad</t>
  </si>
  <si>
    <t>Valuación VPP  de  Acciones en Empresas Vinculadas</t>
  </si>
  <si>
    <t>Agua, Luz, Teléfono E Internet</t>
  </si>
  <si>
    <t>(-) Devaluación VPP de Acciones en Empresas Vinculadas</t>
  </si>
  <si>
    <t>Movilidad</t>
  </si>
  <si>
    <t>La Sociedad  no ha cambiado, ni tiene previsto cambiar sus políticas y/o procedimientos contables.</t>
  </si>
  <si>
    <t>Inversiones Permanentes - Acciones en REPRO</t>
  </si>
  <si>
    <t>Reparaciones Y Mantenimientos</t>
  </si>
  <si>
    <t>Propiedad, Planta Y Equipo</t>
  </si>
  <si>
    <t>Seguros Devengados</t>
  </si>
  <si>
    <t xml:space="preserve">Nota 4.- Criterios específicos de valuación </t>
  </si>
  <si>
    <t>Rodados /Transportes</t>
  </si>
  <si>
    <t>Útiles De Oficina</t>
  </si>
  <si>
    <t>Muebles, Útiles Y Enseres</t>
  </si>
  <si>
    <t>Impuestos, Patentes, Tasas Y Otras Contr</t>
  </si>
  <si>
    <t>A-   Valuación en moneda extranjera</t>
  </si>
  <si>
    <t>Equipos De Informática</t>
  </si>
  <si>
    <t>Multas Y Sanciones</t>
  </si>
  <si>
    <t>Equipos de telecomunicación</t>
  </si>
  <si>
    <t>Comunicaciones Y Progagandas</t>
  </si>
  <si>
    <t>Periodo Actual</t>
  </si>
  <si>
    <t>Ejercicio Anterior</t>
  </si>
  <si>
    <t>(-) Depreciación Acumulada</t>
  </si>
  <si>
    <t>Uniforme</t>
  </si>
  <si>
    <t>Tipo de cambio comprador</t>
  </si>
  <si>
    <t>(-) Depreciación Acumulada Propiedad, Planta Y Equipo</t>
  </si>
  <si>
    <t>Gastos No Deducibles</t>
  </si>
  <si>
    <t>Tipo de cambio vendedor</t>
  </si>
  <si>
    <t>Cargos Diferidos</t>
  </si>
  <si>
    <t>Dominios Y Suscripciones</t>
  </si>
  <si>
    <t>Gastos De Constitución</t>
  </si>
  <si>
    <t>Gastos de Estancia</t>
  </si>
  <si>
    <t>B-   Posición en moneda extranjera</t>
  </si>
  <si>
    <t>(-) Amortización Acumulada</t>
  </si>
  <si>
    <t>Iva Gnd</t>
  </si>
  <si>
    <t>Licencias, Marcas Y Patentes</t>
  </si>
  <si>
    <t>Gastos De Mensajeria</t>
  </si>
  <si>
    <t>ACTIVOS Y PASIVOS EN MONEDA EXTRANJERA</t>
  </si>
  <si>
    <t>Movilidad y Gastos de viajes al interior - Estancia</t>
  </si>
  <si>
    <t>Detalle</t>
  </si>
  <si>
    <t>Moneda extranjera clase</t>
  </si>
  <si>
    <t>Moneda extranjera monto</t>
  </si>
  <si>
    <t>Cambio vigente</t>
  </si>
  <si>
    <t>Saldo periodo actual (Guaraníes)</t>
  </si>
  <si>
    <t>Pasivo</t>
  </si>
  <si>
    <t>Gastos Varios</t>
  </si>
  <si>
    <t xml:space="preserve">Activos </t>
  </si>
  <si>
    <t>Pasivo Corriente</t>
  </si>
  <si>
    <t>Gastos de Provistas Estancia</t>
  </si>
  <si>
    <t>Activos Corrientes</t>
  </si>
  <si>
    <t>USD</t>
  </si>
  <si>
    <t>Acreedores Comerciales</t>
  </si>
  <si>
    <t>IVA Gastos</t>
  </si>
  <si>
    <t>Comisiones a cobrar corto plazo</t>
  </si>
  <si>
    <t>Proveedores Locales M/L</t>
  </si>
  <si>
    <t>Gastos Bancarios Y Financieros</t>
  </si>
  <si>
    <t>Activos No Corrientes</t>
  </si>
  <si>
    <t>Proveedores Locales M/E</t>
  </si>
  <si>
    <t>Intereses Pagados A Entidades Bancarias</t>
  </si>
  <si>
    <t>(Detallar)</t>
  </si>
  <si>
    <t>Tarjeta de Crédito a Pagar - Banco Itaú</t>
  </si>
  <si>
    <t>Pasivos Corrientes</t>
  </si>
  <si>
    <t>Deudas Financieras</t>
  </si>
  <si>
    <t>Otros Intereses Pagados</t>
  </si>
  <si>
    <t>Préstamos Del Dueño, Socios O Entidades Vinculadas</t>
  </si>
  <si>
    <t>Diferencia De Cambio</t>
  </si>
  <si>
    <t>Pasivos No Corrientes</t>
  </si>
  <si>
    <t>Préstamos Del Dueño, Socios O Entidades Vinculadas  M/L</t>
  </si>
  <si>
    <t xml:space="preserve">Intereses A Pagar </t>
  </si>
  <si>
    <t>Utilidad Por Diferencia De Cambio</t>
  </si>
  <si>
    <t>Intereses A Pagar M/L</t>
  </si>
  <si>
    <t>Perdida Por Diferencia De Cambio</t>
  </si>
  <si>
    <t>C-   Diferencia de cambio en moneda extranjera</t>
  </si>
  <si>
    <t>Otras Cuentas Por Pagar</t>
  </si>
  <si>
    <t>Depreciaciones Y Amortizaciones De Activ</t>
  </si>
  <si>
    <t>Impuesto A La Renta A Pagar</t>
  </si>
  <si>
    <t>Depreciaciones Del Ejercicio</t>
  </si>
  <si>
    <t>Concepto</t>
  </si>
  <si>
    <t>Tipo de Cambio Actual</t>
  </si>
  <si>
    <t>Monto ajustado periodo actual guaraníes</t>
  </si>
  <si>
    <t>Provisiones</t>
  </si>
  <si>
    <t>Amortizaciones Del Ejercicio</t>
  </si>
  <si>
    <t>Ganancias por valuación de activos monetarios en moneda extranjera(*)</t>
  </si>
  <si>
    <t>Sueldos A Pagar</t>
  </si>
  <si>
    <t>Otros Resultados No Operativos</t>
  </si>
  <si>
    <t>Ganancias por valuación de pasivos monetarios en moneda extranjera</t>
  </si>
  <si>
    <t>Ips A Pagar</t>
  </si>
  <si>
    <t>Pérdida Extraordinarias</t>
  </si>
  <si>
    <t>Perdidas por valuación de activos monetarios en moneda extranjera (*)</t>
  </si>
  <si>
    <t>Ingresos Diferidos</t>
  </si>
  <si>
    <t>Pérdida En Devaluación  De Inversiones Permanentes</t>
  </si>
  <si>
    <t>Perdidas por valuación de pasivos monetarios en moneda extranjera</t>
  </si>
  <si>
    <t>Anticipos De Clientes</t>
  </si>
  <si>
    <t>Impuesto A La Renta</t>
  </si>
  <si>
    <t>Anticipos De Clientes M/L</t>
  </si>
  <si>
    <t>Interes a Devengar</t>
  </si>
  <si>
    <t>Nota 5.- Composición de cuentas</t>
  </si>
  <si>
    <t>Interes a Devengar M/L</t>
  </si>
  <si>
    <t>Reserva Legal</t>
  </si>
  <si>
    <t>Patrimonio Neto</t>
  </si>
  <si>
    <t>Reserva Legal del Ejercicio</t>
  </si>
  <si>
    <t>5.1-   DIPONIBILIDADES</t>
  </si>
  <si>
    <t>Capital</t>
  </si>
  <si>
    <t>Capital Integrado</t>
  </si>
  <si>
    <t>Efectivos en moneda nacional y extranjera en bancos disponibles en la empresa y bancos de plaza</t>
  </si>
  <si>
    <t>Capital Suscripto</t>
  </si>
  <si>
    <t>Reservas</t>
  </si>
  <si>
    <t>DISPONIBILIDADES</t>
  </si>
  <si>
    <t>Fondo Fijo</t>
  </si>
  <si>
    <t>Resultados</t>
  </si>
  <si>
    <t>Resultado Del Ejercicio</t>
  </si>
  <si>
    <t>Valores al Cobro</t>
  </si>
  <si>
    <t>TOTAL</t>
  </si>
  <si>
    <t>BANCOS</t>
  </si>
  <si>
    <t>Banco Itaú Cta.Cte.u$s.</t>
  </si>
  <si>
    <t>Banco Itaú Cta.Cte.Gs.</t>
  </si>
  <si>
    <t>Banco Regional Cta.Cte.u$s.</t>
  </si>
  <si>
    <t>Banco Regional Cta.Cte.Gs.</t>
  </si>
  <si>
    <t xml:space="preserve">5.2 -  INVERSIONES: </t>
  </si>
  <si>
    <t>Saldo en cartera de  bonos y certificado de depósitos de ahorros, valuados al precio de mercado de acuerdo al siguiente detalle:</t>
  </si>
  <si>
    <t>Inversiones en Cuenta Cash</t>
  </si>
  <si>
    <t>CORTO PLAZO</t>
  </si>
  <si>
    <t>LARGO PLAZO</t>
  </si>
  <si>
    <t>Investor Casa de Bolsa S.A. Gs</t>
  </si>
  <si>
    <t>Investor Casa de Bolsa S.A. U$S</t>
  </si>
  <si>
    <r>
      <t xml:space="preserve">A)    </t>
    </r>
    <r>
      <rPr>
        <b/>
        <sz val="9"/>
        <color indexed="8"/>
        <rFont val="Calibri"/>
        <family val="2"/>
        <scheme val="minor"/>
      </rPr>
      <t>TITULOS DE RENTA FIJA GS</t>
    </r>
  </si>
  <si>
    <t>TITULOS EN CARTERA GS.</t>
  </si>
  <si>
    <t>Bonos Corporativos</t>
  </si>
  <si>
    <t>Ganancias A Realizar Bonos Corp.</t>
  </si>
  <si>
    <t>Bonos Subordinados</t>
  </si>
  <si>
    <t>Ganancias A Realizar Bonos Sub.</t>
  </si>
  <si>
    <t>Colocaciones Privadas</t>
  </si>
  <si>
    <t>Intereses A Cobrar Por Inversiones</t>
  </si>
  <si>
    <t>TOTAL TITULOS EN CARTERA GS.</t>
  </si>
  <si>
    <r>
      <t xml:space="preserve">B)    </t>
    </r>
    <r>
      <rPr>
        <b/>
        <sz val="9"/>
        <color indexed="8"/>
        <rFont val="Calibri"/>
        <family val="2"/>
        <scheme val="minor"/>
      </rPr>
      <t>TITULOS DE RENTA VARIABLE GS</t>
    </r>
  </si>
  <si>
    <t xml:space="preserve">Acciones </t>
  </si>
  <si>
    <t>Ganancias A Realizar Cda</t>
  </si>
  <si>
    <t>TOTAL ACCIONES EN CARTERA GS.</t>
  </si>
  <si>
    <r>
      <t>C)    INVERSIONES PERMANENTES EN EMPRESAS VINCULADAS</t>
    </r>
    <r>
      <rPr>
        <b/>
        <sz val="9"/>
        <color indexed="8"/>
        <rFont val="Calibri"/>
        <family val="2"/>
        <scheme val="minor"/>
      </rPr>
      <t xml:space="preserve"> GS</t>
    </r>
  </si>
  <si>
    <t>Acciones En Cattle Investments</t>
  </si>
  <si>
    <t>Valuación Vpp</t>
  </si>
  <si>
    <t>DeValuación Vpp</t>
  </si>
  <si>
    <t>Inversiones en Repro</t>
  </si>
  <si>
    <t>5.3 - CUENTAS A COBRAR</t>
  </si>
  <si>
    <t>CREDITOS</t>
  </si>
  <si>
    <t>Clientes Gs</t>
  </si>
  <si>
    <t>Clientes U$S</t>
  </si>
  <si>
    <t>Anticipo Impuesto A La Renta</t>
  </si>
  <si>
    <t>Iva Crédito Fiscal</t>
  </si>
  <si>
    <t>Cuentas A Cobrar Otros Gs</t>
  </si>
  <si>
    <t>Cuentas A Cobrar Otros U$S</t>
  </si>
  <si>
    <t>Anticipos A Proveedores Locales Gs</t>
  </si>
  <si>
    <t>Anticipos A Proveedores Locales U$S</t>
  </si>
  <si>
    <t>Anticipo al Personal</t>
  </si>
  <si>
    <t>5.4-  BIENES DE USOS</t>
  </si>
  <si>
    <t>CUENTAS</t>
  </si>
  <si>
    <t>VALORES ORIGINALES</t>
  </si>
  <si>
    <t>DEPRECIACIONES</t>
  </si>
  <si>
    <t>VALOR NETO CONT.</t>
  </si>
  <si>
    <t>SALDO ANT.</t>
  </si>
  <si>
    <t>ALTAS</t>
  </si>
  <si>
    <t xml:space="preserve">BAJAS </t>
  </si>
  <si>
    <t>REVALUO</t>
  </si>
  <si>
    <t>SALDO AL CIERRE DEL EJERCICIO</t>
  </si>
  <si>
    <t>SALDO AL CIERRE</t>
  </si>
  <si>
    <t>Rodados</t>
  </si>
  <si>
    <t>Muebles Y Útiles</t>
  </si>
  <si>
    <t>Equipos de Telecomunicaciones</t>
  </si>
  <si>
    <t>Herramientas</t>
  </si>
  <si>
    <t>Maquinarias</t>
  </si>
  <si>
    <t>Mejora En Predio Ajeno</t>
  </si>
  <si>
    <t>5.5-  CARGOS DIFERIDOS</t>
  </si>
  <si>
    <t>CONCEPTO</t>
  </si>
  <si>
    <t>SALDO INICIAL</t>
  </si>
  <si>
    <t xml:space="preserve">AUMENTOS </t>
  </si>
  <si>
    <t xml:space="preserve">AMORTIZACIONES </t>
  </si>
  <si>
    <t>SALDO NETO FINAL</t>
  </si>
  <si>
    <t>Gastos De Desarrollo</t>
  </si>
  <si>
    <t>Total actual</t>
  </si>
  <si>
    <t>Total ejercicio anterior</t>
  </si>
  <si>
    <t>5.6- INTANGIBLES</t>
  </si>
  <si>
    <t>ACTIVOS INTANGIBLES</t>
  </si>
  <si>
    <t>Sistemas Informáticos</t>
  </si>
  <si>
    <t>Desarrollo De Sistema Web</t>
  </si>
  <si>
    <t>Menos Amortizaciones</t>
  </si>
  <si>
    <t>5.7- OTROS ACTIVOS CORRIENTES Y NO CORRIENTES</t>
  </si>
  <si>
    <t>N/A</t>
  </si>
  <si>
    <t>5.8- PRESTAMOS FINANCIEROS A CORTO Y LARGO PLAZO</t>
  </si>
  <si>
    <t>INSTITUCION</t>
  </si>
  <si>
    <t xml:space="preserve">Incubate Sa </t>
  </si>
  <si>
    <t>Intereses a Pagar - GS</t>
  </si>
  <si>
    <t>Intereses a Pagar-USD</t>
  </si>
  <si>
    <t>5.9- DOCUMENTOS Y CUENTAS POR PAGAR (CORTO Y LARGO PLAZO)</t>
  </si>
  <si>
    <t>CONCEPTO (TIPO DE OPERACIÓN O SERVICIO)</t>
  </si>
  <si>
    <t>Impuestos A Pagar</t>
  </si>
  <si>
    <t>Otras Cuentas Por Pagar M/L</t>
  </si>
  <si>
    <t xml:space="preserve">Total </t>
  </si>
  <si>
    <t>G - CUENTAS VARIAS A PAGAR</t>
  </si>
  <si>
    <t>Proveedor</t>
  </si>
  <si>
    <t>Proveedores En Gs</t>
  </si>
  <si>
    <t>Proveedores En U$S</t>
  </si>
  <si>
    <t>Tarjeta de Crédito</t>
  </si>
  <si>
    <t>Sobregiro de Banco y Otras Entidades Financieras M/E</t>
  </si>
  <si>
    <t>Anticipos a Clientes Gs</t>
  </si>
  <si>
    <t>Anticipos A Clientes U$S</t>
  </si>
  <si>
    <t>Intereses a Devengar Gs.</t>
  </si>
  <si>
    <t>H.- PROVISIONES</t>
  </si>
  <si>
    <t>DEUDAS FISCALES Y SOCIALES</t>
  </si>
  <si>
    <t>5.10- CUENTAS A PAGAR A PERSONAS Y EMPRESAS RELACIONADAS (CORTO Y LARGO PLAZO)</t>
  </si>
  <si>
    <t xml:space="preserve">CONCEPTO </t>
  </si>
  <si>
    <t xml:space="preserve">TIPO DE OPERACIONES </t>
  </si>
  <si>
    <t>Gs</t>
  </si>
  <si>
    <t>Dólares</t>
  </si>
  <si>
    <t xml:space="preserve">Prestamo </t>
  </si>
  <si>
    <t>5.11- OTROS PASIVOS CORRIENTES Y NO CORRIENTES</t>
  </si>
  <si>
    <t>5.12- SALDOS Y TRANSACCIONES CON PERSONAS Y EMPRESAS RELACIONADAS (CORRIENTES Y NO CORRIENTES)</t>
  </si>
  <si>
    <t>NOMBRE DE PERSONA  RELACIONADA</t>
  </si>
  <si>
    <t>Jesus Baez</t>
  </si>
  <si>
    <t>Ctas a cobrar</t>
  </si>
  <si>
    <t>Cattle</t>
  </si>
  <si>
    <t>Investor CBSA</t>
  </si>
  <si>
    <t>5.13- RESULTADO CON PERSONAS Y EMPRESAS VINCULADAS</t>
  </si>
  <si>
    <t>NOMBRE DE PERSONA  RELCIONADA</t>
  </si>
  <si>
    <t>TOTAL INGRESOS</t>
  </si>
  <si>
    <t>TOTAL EGRESOS</t>
  </si>
  <si>
    <t>RESULTADO DEL EJERCICIO ACTUAL</t>
  </si>
  <si>
    <t>INVESTOR CASA DE BOLSA SA- a Cta de Terceros</t>
  </si>
  <si>
    <t>JESUS BAEZ</t>
  </si>
  <si>
    <t>CATTLE SA</t>
  </si>
  <si>
    <t>REPRO SRL</t>
  </si>
  <si>
    <t>5.14- PATRIMONIO</t>
  </si>
  <si>
    <t xml:space="preserve">SALDO AL INICIO DEL EJERCICIO </t>
  </si>
  <si>
    <t>AUMENTOS</t>
  </si>
  <si>
    <t>DISMINUCION</t>
  </si>
  <si>
    <t>Resultados acumulados</t>
  </si>
  <si>
    <t>Resultados del ejercicio</t>
  </si>
  <si>
    <t>5.15- PROVISIONES</t>
  </si>
  <si>
    <t>SALDO PERIODO ACTUAL</t>
  </si>
  <si>
    <t>SALDO PERIODO ANTERIOR</t>
  </si>
  <si>
    <t>- Deducidas del activo</t>
  </si>
  <si>
    <t>- Incluidas en el pasivo</t>
  </si>
  <si>
    <t>Total</t>
  </si>
  <si>
    <t>5.16- INGRESOS</t>
  </si>
  <si>
    <t>ESTADOS DE RESULTADOS</t>
  </si>
  <si>
    <t>Ingresos No Operativos</t>
  </si>
  <si>
    <t>Ingresos Extraordinarios</t>
  </si>
  <si>
    <t>5.17- EGRESOS</t>
  </si>
  <si>
    <t>Vacaciones</t>
  </si>
  <si>
    <t>Honorarios Profesionales</t>
  </si>
  <si>
    <t>Combustibles Y Lubricantes</t>
  </si>
  <si>
    <t>Comunicaciones Y Propagandas</t>
  </si>
  <si>
    <t>Gastos De Escribania</t>
  </si>
  <si>
    <t>Resultado del Ejercicio</t>
  </si>
  <si>
    <t>6- INFORMACION REFERENTE A LAS CONTINGENCIAS Y COMPROMISOS</t>
  </si>
  <si>
    <r>
      <t xml:space="preserve">A)    </t>
    </r>
    <r>
      <rPr>
        <b/>
        <sz val="9"/>
        <color indexed="8"/>
        <rFont val="Calibri"/>
        <family val="2"/>
        <scheme val="minor"/>
      </rPr>
      <t>COMPROMISOS DIRECTOS</t>
    </r>
  </si>
  <si>
    <t>No Aplicable. La empresa No Registra Compromisos Directos.</t>
  </si>
  <si>
    <r>
      <t xml:space="preserve">B)    </t>
    </r>
    <r>
      <rPr>
        <b/>
        <sz val="9"/>
        <color indexed="8"/>
        <rFont val="Calibri"/>
        <family val="2"/>
        <scheme val="minor"/>
      </rPr>
      <t>CONTINGENCIAS LEGALES</t>
    </r>
  </si>
  <si>
    <t>No Aplicable. La empresa No Registra Contingencias Legales.</t>
  </si>
  <si>
    <t>7 - HECHOS POSTERIORES AL CIERRE</t>
  </si>
  <si>
    <t>No existen hechos posteriores que pudieran modificar significativamente la posición financiera de la entidad.</t>
  </si>
  <si>
    <t>CODESARROLLOS SA  ha sido constituida legalmente bajo las leyes de la República del Paraguay. Su constitución ha sido formalizada ante el escribano Publico Luis Enrique Peroni Giralt  por Escritura Publica N.º 447 en fecha 24 de julio de 2018. Se encuentra inscripta en los Registros Públicos de Comercio, bajo el Número 8974500 serie 1 folio 1 y siguientes, de la sección contratos de fecha 21 de agosto  de 2018.</t>
  </si>
  <si>
    <t>Ingresos de Constructora</t>
  </si>
  <si>
    <t>Ingreso por Certificación de Obras</t>
  </si>
  <si>
    <t>Banco Familiar M/L</t>
  </si>
  <si>
    <t>Ingresos por Administración y Dirección de Obra</t>
  </si>
  <si>
    <t>Banco Atlas M/E</t>
  </si>
  <si>
    <t>Inversiones Temporarias</t>
  </si>
  <si>
    <t>Clientes Locales Gs</t>
  </si>
  <si>
    <t>Costo De Obras</t>
  </si>
  <si>
    <t>Costo De Ventas Exentas Del Iva</t>
  </si>
  <si>
    <t>Costos de ingresos No Operativos</t>
  </si>
  <si>
    <t>Costo por Recupero de Gastos</t>
  </si>
  <si>
    <t>Otros Gastos de Ventas</t>
  </si>
  <si>
    <t>Publicidad Y Propaganda</t>
  </si>
  <si>
    <t>Otros Gastos De Ventas</t>
  </si>
  <si>
    <t>Comisiones por Venta de Departamento</t>
  </si>
  <si>
    <t>La entidad no ha consolidado estados financieros, en este periodo.</t>
  </si>
  <si>
    <t>Seguros Pagados</t>
  </si>
  <si>
    <t>Impuestos, Patentes, Tasas Y Otras Contribuciones</t>
  </si>
  <si>
    <t>Papeleria E Impresos</t>
  </si>
  <si>
    <t>Gastos de Expensa</t>
  </si>
  <si>
    <t>IVA Costo</t>
  </si>
  <si>
    <t>Herramientas Menores</t>
  </si>
  <si>
    <t>Activos Intangibles</t>
  </si>
  <si>
    <t>Deudas Fiscales Corrientes</t>
  </si>
  <si>
    <t>Iva A Pagar</t>
  </si>
  <si>
    <t>Caja</t>
  </si>
  <si>
    <t>Banco Itaú M/L</t>
  </si>
  <si>
    <t>Resultados Acumulados</t>
  </si>
  <si>
    <t>Banco Itaú M/E</t>
  </si>
  <si>
    <t>Banco Atlas M/L</t>
  </si>
  <si>
    <t>Resultados Acumulados 2020</t>
  </si>
  <si>
    <t>Banco Sudameris Bank SAECA</t>
  </si>
  <si>
    <t>Investor Casa de Bolsa S.A.</t>
  </si>
  <si>
    <t>Fondos de Inversion M/L</t>
  </si>
  <si>
    <t xml:space="preserve">Cda </t>
  </si>
  <si>
    <t>Fondo Mutuo Corto Plazo Gs.</t>
  </si>
  <si>
    <t>Acciones En Otras Empresas Be Live</t>
  </si>
  <si>
    <t>Acciones En Otras Empresas Cafetto</t>
  </si>
  <si>
    <t>Acciones En Otras Empresas Land Invest</t>
  </si>
  <si>
    <t>5.3 -CUENTAS A COBRAR :</t>
  </si>
  <si>
    <t>Cuentas a Cobrar Empresas Vinculadas Gs</t>
  </si>
  <si>
    <t>Anticipo Impuesto a la Renta</t>
  </si>
  <si>
    <t>IVA Crédito Fiscal</t>
  </si>
  <si>
    <t>Documentos a cobrar</t>
  </si>
  <si>
    <t>Otras Cuentas a Cobrar Landinvest</t>
  </si>
  <si>
    <t>Cuentas a Cobrar a Be Live M/L</t>
  </si>
  <si>
    <t>Anticipos a Proveedores Locales Gs</t>
  </si>
  <si>
    <t>Anticipos a Proveedores Locales U$S</t>
  </si>
  <si>
    <t>Otras Cuentas a  Cobrar Esencia</t>
  </si>
  <si>
    <t>Maquinarias Y Equipos</t>
  </si>
  <si>
    <t>Amortizaciones</t>
  </si>
  <si>
    <t>Obra En Curso Pre Construcción</t>
  </si>
  <si>
    <t>Costo De Obra En Curso</t>
  </si>
  <si>
    <t>Retencion Caucional</t>
  </si>
  <si>
    <t>Menos Obras Certificadas</t>
  </si>
  <si>
    <t>NO APLICABLE</t>
  </si>
  <si>
    <t>Total anterior</t>
  </si>
  <si>
    <t>Corto Plazo</t>
  </si>
  <si>
    <t>Largo Plazo</t>
  </si>
  <si>
    <t>Anticipos De Clientes Gs</t>
  </si>
  <si>
    <t>Anticipos De Clientes U$S</t>
  </si>
  <si>
    <t>Señas De Trato Gs</t>
  </si>
  <si>
    <t>Señas De Trato U$S</t>
  </si>
  <si>
    <t>Dirección General De Recaudaciones</t>
  </si>
  <si>
    <t>Provisiones Varias</t>
  </si>
  <si>
    <t>Aportes Y -Reten. A Pagar Ips</t>
  </si>
  <si>
    <t>Investor Casa De Bolsa SA</t>
  </si>
  <si>
    <t>Cuentas a Cobrar</t>
  </si>
  <si>
    <t>Belive</t>
  </si>
  <si>
    <t>Cafetto</t>
  </si>
  <si>
    <t>Albaro Acosta</t>
  </si>
  <si>
    <t>Marcos Fernandez</t>
  </si>
  <si>
    <t>Land Invest</t>
  </si>
  <si>
    <t>Veronica Porro</t>
  </si>
  <si>
    <t>Cuentas a Pagar</t>
  </si>
  <si>
    <t>Anticipo de Cliente - Obra</t>
  </si>
  <si>
    <t>Ziba</t>
  </si>
  <si>
    <t>ACREEDORES /CUENTAS A PAGAR</t>
  </si>
  <si>
    <t>Venta de Dptos</t>
  </si>
  <si>
    <t>Investor Casa De Bolsa Sa</t>
  </si>
  <si>
    <t>Jazmín Suarez</t>
  </si>
  <si>
    <t>Aportes no capitalizados</t>
  </si>
  <si>
    <t>Post Venta Constructora</t>
  </si>
  <si>
    <t>Intereses y Rendimientos de Inversiones</t>
  </si>
  <si>
    <t>Otros Ingresos Extraordinarios</t>
  </si>
  <si>
    <t>Estados de Resultados</t>
  </si>
  <si>
    <t xml:space="preserve">Egresos </t>
  </si>
  <si>
    <t>Costo De Obras Gravadas de IVA</t>
  </si>
  <si>
    <t>Costo de Obra Certificadas</t>
  </si>
  <si>
    <t>Obsequios por Venta de Departamento</t>
  </si>
  <si>
    <t>Capacitacion Al Personal</t>
  </si>
  <si>
    <t xml:space="preserve">Servicios Personales Independientes </t>
  </si>
  <si>
    <t>Refrigerio Y Cafeteria</t>
  </si>
  <si>
    <t>Gastos de Limpieza</t>
  </si>
  <si>
    <t>A)    COMPROMISOS DIRECTOS</t>
  </si>
  <si>
    <t>No Aplicable, La empresa Registra Compromisos Directos.</t>
  </si>
  <si>
    <t>B)    CONTINGENCIAS LEGALES</t>
  </si>
  <si>
    <t>Venta de Valores</t>
  </si>
  <si>
    <t>IN FI SA  ha sido constituida legalmente bajo las leyes de la República del Paraguay. Su constitución ha sido formalizada ante el escribano Publico Luis Enrique Peroni Giralt  por Escritura Publica N.º 921 en fecha 23 de junio de 2021. Se encuentra inscripta en los Registros Públicos de Comercio, bajo el Número 11231642 serie 1 folio 1 y siguientes, de la sección contratos de fecha 20/07/2021.</t>
  </si>
  <si>
    <t xml:space="preserve">Banco Familiar M/L </t>
  </si>
  <si>
    <t xml:space="preserve">Intereses Devengados por Rendimientos de Inversiones	</t>
  </si>
  <si>
    <t>Intereses Devengados por Rendimientos de Inversiones</t>
  </si>
  <si>
    <t>Intereses Cobrados por Préstamos</t>
  </si>
  <si>
    <t>Intereses, Regalías Y Otros Rendimientos</t>
  </si>
  <si>
    <t>Intereses, Regalías Y Otros Rendimientos M/L</t>
  </si>
  <si>
    <t>(-) Ganancias a Realizar por Intereses, Regalías y otros Rendimientos M/L</t>
  </si>
  <si>
    <t>(-) Ganancias a Realizar por  Cupón Cero - Bco FamiliarM/L</t>
  </si>
  <si>
    <t>Costo de Venta de Instrumentos Financieros</t>
  </si>
  <si>
    <t>Otros Gastos de Ventas.</t>
  </si>
  <si>
    <t>Aranceles y Comisiones por Venta de Valores</t>
  </si>
  <si>
    <t>IVA Crédito Fiscal Saldo a Favor</t>
  </si>
  <si>
    <t>Servicios Personales - Personas Físicas no Profesionales</t>
  </si>
  <si>
    <t>Alquileres Devengados</t>
  </si>
  <si>
    <t>Equipos De Informatica</t>
  </si>
  <si>
    <t>Gastos De Proyectos De Inversión</t>
  </si>
  <si>
    <t>Publicidad y Propaganda- Administracion</t>
  </si>
  <si>
    <t>Proveedores Locales</t>
  </si>
  <si>
    <t>IVA Gasto</t>
  </si>
  <si>
    <t>Ingresos Financieros Diferidos</t>
  </si>
  <si>
    <t>Ingresos Diferidos por Compra Renta Fija M/L</t>
  </si>
  <si>
    <t>(-) Capital A Integrar</t>
  </si>
  <si>
    <t>Aporte para Futuras Capitalizaciones</t>
  </si>
  <si>
    <t>Otras Reservas</t>
  </si>
  <si>
    <t>Reserva Especial</t>
  </si>
  <si>
    <t>Acciones En Otras Empresas</t>
  </si>
  <si>
    <t>Deudores Por Préstamos</t>
  </si>
  <si>
    <t>Intereses A Cobrar M/L</t>
  </si>
  <si>
    <t>Instalaciones</t>
  </si>
  <si>
    <t>Gastos De Proyectos</t>
  </si>
  <si>
    <t>Garantía de Alquileres</t>
  </si>
  <si>
    <t/>
  </si>
  <si>
    <t>Retenciones De Impuestos A Ingresar</t>
  </si>
  <si>
    <t>Emilio Rojas</t>
  </si>
  <si>
    <t xml:space="preserve">Ingresos No Operativos	</t>
  </si>
  <si>
    <t>Servicios Contratados - Para Empresas paga IRE-</t>
  </si>
  <si>
    <t>Ingresos por Servicios (Gravadas de IVA)</t>
  </si>
  <si>
    <t>Ingresos por Servicios de Publicidad</t>
  </si>
  <si>
    <t>MARKET DATA SOCIEDAD ANÓNIMA ha sido constituida legalmente bajo las leyes de la República del Paraguay. Su constitución ha sido formalizada ante el escribano Publico Luis Enrique Peroni Giralt  por Escritura Publica N.º 444 en fecha 13 de mayo de 2020. Se encuentra inscripta en los Registros Públicos de Comercio, bajo el Número 29656 serie 1 folio 1 y siguientes, de la sección contratos de fecha 23 de junio  de 2020.</t>
  </si>
  <si>
    <t>Ingresos Academy MD</t>
  </si>
  <si>
    <t>Ingresos por Cursos y Capacitaciones</t>
  </si>
  <si>
    <t xml:space="preserve">Banco Itau M/L </t>
  </si>
  <si>
    <t>Tarjeta de Crédito a Cobrar</t>
  </si>
  <si>
    <t>Equipos De Informáticos</t>
  </si>
  <si>
    <t>Costo De Ventas Gravadas Por El Iva</t>
  </si>
  <si>
    <t>Anticipos Y Retenciones De Impuesto A La Renta</t>
  </si>
  <si>
    <t>Costo de Venta Servicios Gravados</t>
  </si>
  <si>
    <t>Costos de Capacitaciones y Cursos</t>
  </si>
  <si>
    <t>Otros Gastos Diferidos ICBSA</t>
  </si>
  <si>
    <t xml:space="preserve">Materiales para Cursos </t>
  </si>
  <si>
    <t>Alquileres de Bienes para Cursos</t>
  </si>
  <si>
    <t>Refrigerio y Cafetería para Cursos</t>
  </si>
  <si>
    <t>Servicios Personales -Cursos - Personas Físicas no Profesionales</t>
  </si>
  <si>
    <t>Impresiones para la Revista</t>
  </si>
  <si>
    <t>Materiales para Revista</t>
  </si>
  <si>
    <t>Cuentas a Pagar a Empresas y Personas Relacionadas- M/L</t>
  </si>
  <si>
    <t>Costos de Servicios de Diario Digital</t>
  </si>
  <si>
    <t>Tarjetas de Crédito a Pagar</t>
  </si>
  <si>
    <t>Servicios Personales -Diario Digital - Personas Físicas no Profesionales</t>
  </si>
  <si>
    <t>Retenciones Ley 881</t>
  </si>
  <si>
    <t>Gastos De Cobranzas</t>
  </si>
  <si>
    <t>Publicidad y Progaganda</t>
  </si>
  <si>
    <t>Banco Itaú u$s. Caja de ahorro</t>
  </si>
  <si>
    <t>Financiera Solar SAECA Caja de ahorro Gs.</t>
  </si>
  <si>
    <t>Cuentas a Cobrar Empresas Vinculadas USD</t>
  </si>
  <si>
    <t>Tarjetas de Crédito</t>
  </si>
  <si>
    <t>ACUMULADO DEPRECIACIONES</t>
  </si>
  <si>
    <t>Herramientas y Equipos</t>
  </si>
  <si>
    <t>Otros Gastos Diferidos</t>
  </si>
  <si>
    <t>Amortizaciones Acumuladas</t>
  </si>
  <si>
    <t xml:space="preserve">                   No existen otros activos corrientes y no corrientes que reportar</t>
  </si>
  <si>
    <t>Tarjetas de Credito Gs</t>
  </si>
  <si>
    <t>Otras Cuentas a Pagar</t>
  </si>
  <si>
    <t>Retención Impuesto a la Publicidad</t>
  </si>
  <si>
    <t>Sueldos a Pagar</t>
  </si>
  <si>
    <t xml:space="preserve">Investor Casa de Bolsa SA </t>
  </si>
  <si>
    <t>Recupero de Gastos a Pagar</t>
  </si>
  <si>
    <t>Cafetto SA</t>
  </si>
  <si>
    <t>Alquiler de Maquina + Insumos</t>
  </si>
  <si>
    <t xml:space="preserve">Edge SA </t>
  </si>
  <si>
    <t>Servicios Prestados</t>
  </si>
  <si>
    <t xml:space="preserve">Incubate SA </t>
  </si>
  <si>
    <t>Cesion de Uso y Utilizacion de Espacio</t>
  </si>
  <si>
    <t>Inpositiva SA</t>
  </si>
  <si>
    <t>Codesarrollos</t>
  </si>
  <si>
    <t>Traders Pro</t>
  </si>
  <si>
    <t>Investor</t>
  </si>
  <si>
    <t>Mayra Antonella Roux</t>
  </si>
  <si>
    <t>Ma. Veronica Porro</t>
  </si>
  <si>
    <t>Intereses Caja de Ahorro</t>
  </si>
  <si>
    <t>Honorarios Profesionales - Cursos - Persona Fisica</t>
  </si>
  <si>
    <t>Servicios Contratados - Cursos</t>
  </si>
  <si>
    <t>Gastos de Movilidad para Cursos</t>
  </si>
  <si>
    <t>Costos de Servicios de Revista</t>
  </si>
  <si>
    <t>Servicios Personales -Revista - Personas Físicas no Profesionales</t>
  </si>
  <si>
    <t>Costos de Market Data Week</t>
  </si>
  <si>
    <t>Publicidad y Propaganda Market Data Week</t>
  </si>
  <si>
    <t>Preaviso</t>
  </si>
  <si>
    <t>Indemnización</t>
  </si>
  <si>
    <t>Alquileres Devengados (Edificios)</t>
  </si>
  <si>
    <t>Publicidad y Propaganda</t>
  </si>
  <si>
    <t>Impuestos a la Renta No Residentes - GND</t>
  </si>
  <si>
    <t>Nota 1.- INFORMACIÓN BÁSICA DE LA ADMINISTRADORA</t>
  </si>
  <si>
    <t>INVESTOR ADMINISTRADORA DE FONDOS PATRIMONIALES DE INVERSION  SOCIEDAD ANÓNIMA ha sido constituida legalmente bajo las leyes de la República del Paraguay. Su constitución ha sido formalizada ante el escribano Publico Luis Enrique Peroni Giralt  por Escritura Publica Nº 1.201 en fecha 20 de diciembre de 2016. Se encuentra inscripta en los Registros Públicos de Comercio, bajo el Número 7612 serie 1 folio 1 y siguientes, de la sección contratos de fecha 18 de enero de 2017. Aprobada mediante Resolución CNV N° 34E/17 de fecha 24 de agosto de 2017.</t>
  </si>
  <si>
    <t>La entidad no consolida estados financieros, pues no es controlante de ninguna sociedad.</t>
  </si>
  <si>
    <t>La Administradora no ha cambiado, ni tiene previsto cambiar sus políticas y/o procedimientos contables.</t>
  </si>
  <si>
    <t xml:space="preserve">Nota 4.- Criterios especificos de valuacion </t>
  </si>
  <si>
    <t>Saldo periodo actual (Guaranies)</t>
  </si>
  <si>
    <t>Saldo al cierre ejercico anterior (Guaranies)</t>
  </si>
  <si>
    <t>Monto ajustado periodo actual guaranies</t>
  </si>
  <si>
    <t>Ganancias por valuacion de activos monetarios en moneda extranjera(*)</t>
  </si>
  <si>
    <t>Ganancias por valuacion de pasivos monetarios en moneda extranjera</t>
  </si>
  <si>
    <t>Perdidas por valuacion de activos monetarios en moneda extranjera (*)</t>
  </si>
  <si>
    <t>Perdidas por valuacion de pasivos monetarios en moneda extranjera</t>
  </si>
  <si>
    <t>(*)Se originan exclusivamente en las comisiones provisionadas al cierre de cada mes, y percibidas con posterioridad</t>
  </si>
  <si>
    <t>Nota 5.- Composicion de cuentas</t>
  </si>
  <si>
    <t xml:space="preserve">Banco Regional Cta. Cte. </t>
  </si>
  <si>
    <t>Ver cuadro de Inversiones</t>
  </si>
  <si>
    <t>5.3 -  CREDITOS:</t>
  </si>
  <si>
    <t>Derechos contra terceros de acuerdo al siguiente detalle:</t>
  </si>
  <si>
    <t>Comisiones a Cobrar</t>
  </si>
  <si>
    <t>IVA CREDITO FISCAL</t>
  </si>
  <si>
    <t>Préstamo al personal</t>
  </si>
  <si>
    <t>SALDO AL INICIO</t>
  </si>
  <si>
    <t xml:space="preserve">ALTAS </t>
  </si>
  <si>
    <t>BAJAS</t>
  </si>
  <si>
    <t>MUEBLES</t>
  </si>
  <si>
    <t>MAQUINARIAS</t>
  </si>
  <si>
    <t>EQUIPOS DE INFORMÁTICA</t>
  </si>
  <si>
    <t>ELECTRODOMESTICO</t>
  </si>
  <si>
    <t>MEJORA EN PREDIO AJENO</t>
  </si>
  <si>
    <t>TOTAL EJ. ANT.</t>
  </si>
  <si>
    <t>Representa gastos preoperativos y demás trámites necesarios para la formalización de la administradora, que por sus características serán afectados a resultados en cinco años. En el cuadro siguiente se detalla la composición.</t>
  </si>
  <si>
    <t>HONORARIOS A DEVENGAR</t>
  </si>
  <si>
    <t>GASTOS DE DESARROLLO</t>
  </si>
  <si>
    <t>Representa importes abonados a Multi Soft por licencia y gastos de mano de obra y cargas sociales del personal técnico contratado para desarrollo de sistemas para la administración de los fondos de inversión, de acuerdo a las necesidades. En el cuadro siguiente se detallan dichas partidas:</t>
  </si>
  <si>
    <t>Sistema en Desarrollo</t>
  </si>
  <si>
    <t>Licencia Office</t>
  </si>
  <si>
    <t>No existen otros activos corrientes y no corrientes que reportar</t>
  </si>
  <si>
    <t>NO APLICABLE NO SE TIENE PRESAMOS FINANCIEROS</t>
  </si>
  <si>
    <t xml:space="preserve"> CUENTAS VARIAS A PAGAR</t>
  </si>
  <si>
    <t>Proveedores</t>
  </si>
  <si>
    <t>INVESTOR CASA DE BOLSA</t>
  </si>
  <si>
    <t>EDGE</t>
  </si>
  <si>
    <t>TOTAL AÑO ANTERIOR</t>
  </si>
  <si>
    <t xml:space="preserve"> PROVISIONES</t>
  </si>
  <si>
    <t>DIRECCION GENERAL DE RECAUDACIONES</t>
  </si>
  <si>
    <t>APORTES Y -RETEN. A PAGAR IPS</t>
  </si>
  <si>
    <t>5.10- (*)CUENTAS A PAGAR A PERSONAS Y EMPRESAS RELACIONADAS (CORTO Y LARGO PLAZO)</t>
  </si>
  <si>
    <t>EDGE SA</t>
  </si>
  <si>
    <t>INVESTOR CASA DE BOLSA SA</t>
  </si>
  <si>
    <t>NO APLICABLE, no existen otros pasivos que reportar</t>
  </si>
  <si>
    <t>SALDO Y TRANSACCIONES CON PERSONAS Y EMPRESAS RELACIONADAS</t>
  </si>
  <si>
    <t>PERIODO ACTUAL</t>
  </si>
  <si>
    <t>PERIODO ANTERIOR</t>
  </si>
  <si>
    <t>SOPORTE INFORMÁTICO</t>
  </si>
  <si>
    <t>IN POSITIVA</t>
  </si>
  <si>
    <t>ASESORIA</t>
  </si>
  <si>
    <t>MARKET DATA</t>
  </si>
  <si>
    <t>PUBLICIDAD</t>
  </si>
  <si>
    <t>EXPENSAS / ALQUILERES</t>
  </si>
  <si>
    <t>RESULTADO CON OPERACIONES Y EMPRESAS VINCULADAS</t>
  </si>
  <si>
    <t>RESULTADO DEL EJERCICIO ANTERIOR</t>
  </si>
  <si>
    <t>INFI SA</t>
  </si>
  <si>
    <t>PROCAMPO GERENCIAMIENTO SA</t>
  </si>
  <si>
    <t>Reserva legal</t>
  </si>
  <si>
    <t>INGRESOS POR SERVICIOS</t>
  </si>
  <si>
    <t>COMISIONES COBRADAS</t>
  </si>
  <si>
    <t>INGRESOS FINANCIEROS</t>
  </si>
  <si>
    <t>INTERESES GANADOS</t>
  </si>
  <si>
    <t>INGRESOS POR OPERACIONES Y SERVICIOS A PERSONAS RELACIONADAS</t>
  </si>
  <si>
    <t>INGRESOS VARIOS</t>
  </si>
  <si>
    <t xml:space="preserve">OTROS INGRESOS </t>
  </si>
  <si>
    <t>GANANCIAS EN OPERACIONES</t>
  </si>
  <si>
    <t>DESCUENTO AL PERSONAL</t>
  </si>
  <si>
    <t>INTERESES POR SERVICIOS</t>
  </si>
  <si>
    <t>DIFERENCIA DE CAMBIOS</t>
  </si>
  <si>
    <t>INGR. DIVIDENDOS PERCIBIDOS</t>
  </si>
  <si>
    <t>VENTA DE ACTIVOS FIJOS</t>
  </si>
  <si>
    <t xml:space="preserve">Gastos de venta </t>
  </si>
  <si>
    <t>COMISIONES PAGADAS</t>
  </si>
  <si>
    <t>OTROS BENEFICIOS AL PERSONAL</t>
  </si>
  <si>
    <t>Gastos de administracion</t>
  </si>
  <si>
    <t>REMUNERACIONES Y CARGAS SOCIALES</t>
  </si>
  <si>
    <t>HONORARIOS PROFESIONALES Y TÉCNICOS</t>
  </si>
  <si>
    <t>ALQUILERES PAGADOS</t>
  </si>
  <si>
    <t>SERVICIOS BÁSICOS</t>
  </si>
  <si>
    <t>GASTOS DE MOVILIDAD</t>
  </si>
  <si>
    <t>UTILES, PAPELERÍA E IMPRESOS</t>
  </si>
  <si>
    <t>IMPUESTOS, PATENTES TASAS</t>
  </si>
  <si>
    <t>GASOS DE ESCRIBANÍA</t>
  </si>
  <si>
    <t>GASTOS VARIOS</t>
  </si>
  <si>
    <t>GASTOS DE SEMINARIOS Y CAPACITACIÓN</t>
  </si>
  <si>
    <t>GASTOS NO DEDUCIBLES</t>
  </si>
  <si>
    <t>Gastos Financieros</t>
  </si>
  <si>
    <t>INTERESES PAGADOS A BANCOS</t>
  </si>
  <si>
    <t>COMISIONES PAGADAS A BANCOS</t>
  </si>
  <si>
    <t>COMISIONES PAGADAS A CASA DE BOLSA</t>
  </si>
  <si>
    <t>ARANCELES PAGADOS BVPASA</t>
  </si>
  <si>
    <t>ARANCELES PAGADOS CNV</t>
  </si>
  <si>
    <t>CANON ANUAL SEPRELAD</t>
  </si>
  <si>
    <t>Egresos por operaciones y servicios de personas relacionadas</t>
  </si>
  <si>
    <t>Otros egresos</t>
  </si>
  <si>
    <t>DEPRECIACIÓN BIENES DE USO</t>
  </si>
  <si>
    <t xml:space="preserve">AMORTIZACIÓN CARGOS DIFERIDOS E INTANGIBLES </t>
  </si>
  <si>
    <t>NO APLICABLE, LA ADMINISTRADORA REGISTRA COMPROMISOS DIRECTOS.</t>
  </si>
  <si>
    <t>NO APLICABLE, NO SE TIENEN RIESGOS CONTINGENTES.</t>
  </si>
  <si>
    <t>7 - HECHOS POSTERIORES AL CIERRE TRIMESTRE</t>
  </si>
  <si>
    <t>CONSOLIDACION DE BALANCES 2022</t>
  </si>
  <si>
    <t>Acciones en Empresas</t>
  </si>
  <si>
    <t>Domicilio</t>
  </si>
  <si>
    <t>Actividad</t>
  </si>
  <si>
    <t>% Participación</t>
  </si>
  <si>
    <t>Investor AFPISA</t>
  </si>
  <si>
    <t>Brasilia 764-Asunción</t>
  </si>
  <si>
    <t>Admin de Fondos</t>
  </si>
  <si>
    <t>Procampo</t>
  </si>
  <si>
    <t>Admin. Estab. Ganad</t>
  </si>
  <si>
    <t>Market Data</t>
  </si>
  <si>
    <t>Comunicaciones</t>
  </si>
  <si>
    <t>IN FI SA</t>
  </si>
  <si>
    <t>Asesoramiento</t>
  </si>
  <si>
    <t xml:space="preserve">Codesarrollos </t>
  </si>
  <si>
    <t>Constructora</t>
  </si>
  <si>
    <t>Los estados financieros están preparados en la moneda de curso legal en el país. Los saldos en moneda extranjera son convertidos al tipo de cambio comprador y/o vendedor de la fecha de transacción, emitidos por la SET, y ajustados al tipo de cambio de cierre: Tipo comprador para valuación de activos 1USD = 7078,87 Gs., Tipo Vendedor  para los pasivos 1 USD = 7090,2</t>
  </si>
  <si>
    <t>Sobregiro de Banco y Otras Entidades Financieras M/L</t>
  </si>
  <si>
    <t>Préstamos Del Dueño, Socios O Entidades Vinculadas M/E</t>
  </si>
  <si>
    <t>Cattle S.A.</t>
  </si>
  <si>
    <t xml:space="preserve">No Aplicable. </t>
  </si>
  <si>
    <t xml:space="preserve"> 3.752.515.668 </t>
  </si>
  <si>
    <t xml:space="preserve"> 2.417.687.092 </t>
  </si>
  <si>
    <r>
      <rPr>
        <b/>
        <sz val="9"/>
        <rFont val="Calibri"/>
        <family val="2"/>
        <scheme val="minor"/>
      </rPr>
      <t>2.1</t>
    </r>
    <r>
      <rPr>
        <sz val="9"/>
        <rFont val="Calibri"/>
        <family val="2"/>
        <scheme val="minor"/>
      </rPr>
      <t xml:space="preserve"> Los Estados Financieros han sido preparados de acuerdo al Capitulo 9.  Normas para la elaboración y presentación de Estados Financieros de las Casasas de Bolsa, de la Resolución 30/21  y corresponden al ejercicio cerrado</t>
    </r>
    <r>
      <rPr>
        <b/>
        <sz val="9"/>
        <rFont val="Calibri"/>
        <family val="2"/>
        <scheme val="minor"/>
      </rPr>
      <t xml:space="preserve"> el 30 de setiembre de 2022.</t>
    </r>
  </si>
  <si>
    <r>
      <t xml:space="preserve">Los estados financieros están preparados en la moneda de curso legal en el país. Los saldos en moneda extranjera son convertidos al tipo de cambio comprador y/o vendedor de la fecha de transacción, emitidos por la SET, y ajustados al tipo de cambio de cierre:Tipo comprador para valuación de activos </t>
    </r>
    <r>
      <rPr>
        <b/>
        <sz val="9"/>
        <rFont val="Calibri"/>
        <family val="2"/>
        <scheme val="minor"/>
      </rPr>
      <t>1USD =7.078,87</t>
    </r>
    <r>
      <rPr>
        <sz val="9"/>
        <rFont val="Calibri"/>
        <family val="2"/>
        <scheme val="minor"/>
      </rPr>
      <t xml:space="preserve"> Gs., Tipo Vendedor  para los pasivos</t>
    </r>
    <r>
      <rPr>
        <b/>
        <sz val="9"/>
        <rFont val="Calibri"/>
        <family val="2"/>
        <scheme val="minor"/>
      </rPr>
      <t xml:space="preserve"> 1 USD = 7.090,20</t>
    </r>
  </si>
  <si>
    <t>Acciones En Otras Empresas Sebaste S.A.</t>
  </si>
  <si>
    <t>30/9/2022</t>
  </si>
  <si>
    <t>Gastos De Representación</t>
  </si>
  <si>
    <r>
      <rPr>
        <b/>
        <sz val="9"/>
        <rFont val="Calibri"/>
        <family val="2"/>
        <scheme val="minor"/>
      </rPr>
      <t>2.1</t>
    </r>
    <r>
      <rPr>
        <sz val="9"/>
        <rFont val="Calibri"/>
        <family val="2"/>
        <scheme val="minor"/>
      </rPr>
      <t xml:space="preserve"> Los Estados Financieros han sido preparados de acuerdo al Capitulo 9.  Normas para la elaboración y presentación de Estados Financieros de las Casasas de Bolsa, de la Resolución 30/21  y corresponden al ejercicio cerrado el</t>
    </r>
    <r>
      <rPr>
        <b/>
        <sz val="9"/>
        <rFont val="Calibri"/>
        <family val="2"/>
        <scheme val="minor"/>
      </rPr>
      <t xml:space="preserve"> 30 de setiembre de 2022</t>
    </r>
    <r>
      <rPr>
        <sz val="9"/>
        <rFont val="Calibri"/>
        <family val="2"/>
        <scheme val="minor"/>
      </rPr>
      <t>.</t>
    </r>
  </si>
  <si>
    <r>
      <t>Los estados financieros están preparados en la moneda de curso legal en el país. Los saldos en moneda extranjera son convertidos al tipo de cambio comprador y/o vendedor de la fecha de transacción, emitidos por la SET, y ajustados al tipo de cambio de cierre: Tipo comprador para valuación de activos</t>
    </r>
    <r>
      <rPr>
        <b/>
        <sz val="9"/>
        <rFont val="Calibri"/>
        <family val="2"/>
        <scheme val="minor"/>
      </rPr>
      <t xml:space="preserve"> 1USD = 7.078,87</t>
    </r>
    <r>
      <rPr>
        <sz val="9"/>
        <rFont val="Calibri"/>
        <family val="2"/>
        <scheme val="minor"/>
      </rPr>
      <t xml:space="preserve"> Gs., Tipo Vendedor  para los pasivos </t>
    </r>
    <r>
      <rPr>
        <b/>
        <sz val="9"/>
        <rFont val="Calibri"/>
        <family val="2"/>
        <scheme val="minor"/>
      </rPr>
      <t>1 USD = 7.090,20</t>
    </r>
  </si>
  <si>
    <t>Banco Itau Gs. Caja de Ahorro</t>
  </si>
  <si>
    <t>30/09/2022</t>
  </si>
  <si>
    <t>Resultado del ejercicio</t>
  </si>
  <si>
    <t>Banco Familiar M/E</t>
  </si>
  <si>
    <t>Inversiones Financieras</t>
  </si>
  <si>
    <t>Cuenta Cash Traders Pro - M/L</t>
  </si>
  <si>
    <t>Venta De Activos Fijos</t>
  </si>
  <si>
    <t>Ajustes por Valuación en Inversiones Temporales</t>
  </si>
  <si>
    <t>(+) Ajuste por Valor de Compra Inversiones Temporales M/L</t>
  </si>
  <si>
    <t>Intereses cobrados Caja de Ahorro</t>
  </si>
  <si>
    <t>(+) Ajuste por Valor de Compra Inversiones Temporales M/E</t>
  </si>
  <si>
    <t>Inversiones de Valores y Títulos</t>
  </si>
  <si>
    <t>Los estados financieros están preparados en la moneda de curso legal en el país. Los saldos en moneda extranjera son convertidos al tipo de cambio comprador y/o vendedor de la fecha de transacción, emitidos por la SET, y ajustados al tipo de cambio de cierre: Tipo comprador para valuación de activos 1USD = 7.078,87 Gs., Tipo Vendedor  para los pasivos 1 USD = 7.090,20</t>
  </si>
  <si>
    <t>Inversiones de Valores y Títulos M/L</t>
  </si>
  <si>
    <t>Inversiones de Valores y Títulos M/E</t>
  </si>
  <si>
    <t>Otros Activos</t>
  </si>
  <si>
    <t>Los bienes de uso se exponen a sus costos históricos. La política de depreciación adoptada es a partir del año siguiente a la incorporación. Los bienes de uso serán depreciados por un sistema lineal, de conformidad con los años de vida útil estimada, aplicada sobre el saldo neto del valor residual. La firma no realiza ajustes por inflación. A partir, del ejercicio 2020, los bienes del Activo Fijo  no fueron revaluados, atendiendo las reglamentaciones de la Administración Tributaria.</t>
  </si>
  <si>
    <t>Costos En Venta De Activos Fijos</t>
  </si>
  <si>
    <t>INVENTARIOS</t>
  </si>
  <si>
    <t xml:space="preserve">	Intereses Pagados A Entidades Bancarias</t>
  </si>
  <si>
    <t xml:space="preserve">	Gastos Bancarios Y Financieros</t>
  </si>
  <si>
    <t xml:space="preserve">	Depreciaciones Del Ejercicio</t>
  </si>
  <si>
    <r>
      <rPr>
        <b/>
        <sz val="12"/>
        <rFont val="Arial"/>
        <family val="2"/>
      </rPr>
      <t>2.1</t>
    </r>
    <r>
      <rPr>
        <sz val="12"/>
        <rFont val="Arial"/>
        <family val="2"/>
      </rPr>
      <t xml:space="preserve"> Los Estados Financieros han sido preparados de acuerdo a las normas establecidas por la comisión Nacional de Valores y Normas  de Información Financiera emitidas por el Consejop de Contadores Públicos del Paraguay,  y corresponden al ejercicio cerrado el 30 de setiembre 2022,</t>
    </r>
  </si>
  <si>
    <t>Los estados financieros están preparados en la moneda de curso legal en el país. Los saldos en moneda extranjera son convertidos al tipo de cambio comprador y/o vendedor de la fecha de transacción, emitidos por la SET, y ajustados al tipo de cambio de cierre: Tipo comprador para valuación de activos 1USD = 7078,87 gs., Tipo Vendedor  para los pasivos 1 USD = 7090,20</t>
  </si>
  <si>
    <t xml:space="preserve">La entidad no tiene saldos de clientes, por tanto no existen partidas que requieran la constitución de previsiones. </t>
  </si>
  <si>
    <t>Los bienes de uso se exponen a sus costos históricos. La política de revalúo y depreciación adoptada es a partir del año siguiente a la incorporación. Lo bienes de uso serán depreciados por un sistema lineal, de conformidad con los años de vida útil estimado, y revaluados al cierre del ejercicio de conformidad con los coeficientes publicados por la Administración Tributaria.</t>
  </si>
  <si>
    <r>
      <t xml:space="preserve"> </t>
    </r>
    <r>
      <rPr>
        <sz val="12"/>
        <rFont val="Arial"/>
        <family val="2"/>
      </rPr>
      <t>Las inversiones (Bonos y CDA en cartera), se exponen a sus valores actualizados. Las diferencias  se exponen en el estado de resultados en el rubro intereses ganados</t>
    </r>
    <r>
      <rPr>
        <sz val="11"/>
        <rFont val="Calibri"/>
        <family val="2"/>
      </rPr>
      <t>.</t>
    </r>
  </si>
  <si>
    <r>
      <t>Los ingresos son reconocidos con base en el criterio de lo devengado, de conformidad con las disposiciones de las Normas Contables, emitidas por el Consejo de Contadores Públicos del Paraguay</t>
    </r>
    <r>
      <rPr>
        <b/>
        <sz val="12"/>
        <rFont val="Arial"/>
        <family val="2"/>
      </rPr>
      <t>.</t>
    </r>
  </si>
  <si>
    <t xml:space="preserve">Representa los gastos preoperativos efectuados en el periodo de formación, y corresponden a trámites legales. </t>
  </si>
  <si>
    <r>
      <t>A-</t>
    </r>
    <r>
      <rPr>
        <b/>
        <sz val="7"/>
        <rFont val="Times New Roman"/>
        <family val="1"/>
      </rPr>
      <t xml:space="preserve">   </t>
    </r>
    <r>
      <rPr>
        <b/>
        <sz val="12"/>
        <rFont val="Arial"/>
        <family val="2"/>
      </rPr>
      <t>Valuacion en moneda extranjera</t>
    </r>
  </si>
  <si>
    <r>
      <t>B-</t>
    </r>
    <r>
      <rPr>
        <b/>
        <sz val="7"/>
        <rFont val="Times New Roman"/>
        <family val="1"/>
      </rPr>
      <t xml:space="preserve">   </t>
    </r>
    <r>
      <rPr>
        <b/>
        <sz val="12"/>
        <rFont val="Arial"/>
        <family val="2"/>
      </rPr>
      <t>Posicion en moneda extranjera</t>
    </r>
  </si>
  <si>
    <t>Cambio cierre ejercicio anterior</t>
  </si>
  <si>
    <t>NO APLICABLE LA ENTIDAD NO TIENE ACTIVOS NI PASIVOS EN MONEDA EXTRANJERA</t>
  </si>
  <si>
    <r>
      <t>C-</t>
    </r>
    <r>
      <rPr>
        <b/>
        <sz val="7"/>
        <rFont val="Times New Roman"/>
        <family val="1"/>
      </rPr>
      <t xml:space="preserve">   </t>
    </r>
    <r>
      <rPr>
        <b/>
        <sz val="12"/>
        <rFont val="Arial"/>
        <family val="2"/>
      </rPr>
      <t>Diferencia de cambio en moneda extranjera</t>
    </r>
  </si>
  <si>
    <t xml:space="preserve">tipo de cambio periodo anterior </t>
  </si>
  <si>
    <t>saldo al cierre del ejercicio anterior (Guaranies)</t>
  </si>
  <si>
    <r>
      <t>5.1-</t>
    </r>
    <r>
      <rPr>
        <b/>
        <sz val="7"/>
        <rFont val="Times New Roman"/>
        <family val="1"/>
      </rPr>
      <t xml:space="preserve">   </t>
    </r>
    <r>
      <rPr>
        <b/>
        <sz val="12"/>
        <rFont val="Arial"/>
        <family val="2"/>
      </rPr>
      <t>DIPONIBILIDADES</t>
    </r>
  </si>
  <si>
    <t>Saldo al 30/09/2022</t>
  </si>
  <si>
    <t>Saldo al 30/09/2021</t>
  </si>
  <si>
    <t>ANTICIPO IMPUESTO A LA RENTA</t>
  </si>
  <si>
    <t xml:space="preserve">Cuentas a Cobrar a entidades vinculadas </t>
  </si>
  <si>
    <t>GASTOS DE CONSTITUCIÓN</t>
  </si>
  <si>
    <t>Licencia Software</t>
  </si>
  <si>
    <t>MAFRE S.A.DE SEGUROS</t>
  </si>
  <si>
    <t>TRADERS PRO CASA DE BOLSA</t>
  </si>
  <si>
    <t>SEPAN AUDITORES</t>
  </si>
  <si>
    <t>MARIA AGUSTINA GARCÍA</t>
  </si>
  <si>
    <t>TRADER PRO CASA DE BOLSA</t>
  </si>
  <si>
    <t>ASESORAMIENTO LEGAL, OTROS SERV PERSONALES</t>
  </si>
  <si>
    <t>SERV DE ADMIN</t>
  </si>
  <si>
    <t xml:space="preserve">GASTOS </t>
  </si>
  <si>
    <t>MARKER DATA</t>
  </si>
  <si>
    <t>OTROS GASTOS BANCARIOS</t>
  </si>
  <si>
    <t>PÉRDIDA POR DIFERENCIA DE CAMBIO</t>
  </si>
  <si>
    <r>
      <t>A)</t>
    </r>
    <r>
      <rPr>
        <b/>
        <sz val="7"/>
        <rFont val="Times New Roman"/>
        <family val="1"/>
      </rPr>
      <t xml:space="preserve">    </t>
    </r>
    <r>
      <rPr>
        <b/>
        <sz val="11"/>
        <color indexed="8"/>
        <rFont val="Arial"/>
        <family val="2"/>
      </rPr>
      <t>COMPROMISOS DIRECTOS</t>
    </r>
  </si>
  <si>
    <r>
      <t>B)</t>
    </r>
    <r>
      <rPr>
        <b/>
        <sz val="7"/>
        <rFont val="Times New Roman"/>
        <family val="1"/>
      </rPr>
      <t xml:space="preserve">    </t>
    </r>
    <r>
      <rPr>
        <b/>
        <sz val="11"/>
        <color indexed="8"/>
        <rFont val="Arial"/>
        <family val="2"/>
      </rPr>
      <t>CONTINGENCIAS LEGALES</t>
    </r>
  </si>
  <si>
    <t>No existen hechos relevantes posteriores al cierre del trimestre,</t>
  </si>
  <si>
    <r>
      <rPr>
        <b/>
        <sz val="9"/>
        <rFont val="Calibri"/>
        <family val="2"/>
        <scheme val="minor"/>
      </rPr>
      <t>2.1</t>
    </r>
    <r>
      <rPr>
        <sz val="9"/>
        <rFont val="Calibri"/>
        <family val="2"/>
        <scheme val="minor"/>
      </rPr>
      <t xml:space="preserve"> Los Estados Financieros han sido preparados de acuerdo al Capitulo 9.  Normas para la elaboración y presentación de Estados Financieros de las Casasas de Bolsa, de la Resolución 30/21  y corresponden al ejercicio cerrado el </t>
    </r>
    <r>
      <rPr>
        <b/>
        <sz val="9"/>
        <rFont val="Calibri"/>
        <family val="2"/>
        <scheme val="minor"/>
      </rPr>
      <t>30 de setiembre de 2022.</t>
    </r>
  </si>
  <si>
    <r>
      <t xml:space="preserve">2.1 Los Estados Financieros han sido preparados de acuerdo a las normas contables  y fiscales vigentes establecidas,  y corresponden al ejercicio cerrado el </t>
    </r>
    <r>
      <rPr>
        <b/>
        <sz val="9"/>
        <rFont val="Calibri"/>
        <family val="2"/>
        <scheme val="minor"/>
      </rPr>
      <t>30 de setiembre de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</si>
</sst>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 #,##0_ ;_ * \-#,##0_ ;_ * &quot;-&quot;_ ;_ @_ "/>
    <numFmt numFmtId="43" formatCode="_ * #,##0.00_ ;_ * \-#,##0.00_ ;_ * &quot;-&quot;??_ ;_ @_ "/>
    <numFmt numFmtId="164" formatCode="_ * #,##0.00_ ;_ * \-#,##0.00_ ;_ * &quot;-&quot;_ ;_ @_ "/>
    <numFmt numFmtId="165" formatCode="_-* #,##0\ _€_-;\-* #,##0\ _€_-;_-* &quot;-&quot;??\ _€_-;_-@_-"/>
    <numFmt numFmtId="166" formatCode="_-* #,##0_-;\-* #,##0_-;_-* &quot;-&quot;_-;_-@_-"/>
    <numFmt numFmtId="167" formatCode="_-* #,##0.00\ _€_-;\-* #,##0.00\ _€_-;_-* &quot;-&quot;??\ _€_-;_-@_-"/>
    <numFmt numFmtId="168" formatCode="_-* #,##0.00_-;\-* #,##0.00_-;_-* &quot;-&quot;??_-;_-@_-"/>
    <numFmt numFmtId="169" formatCode="_-* #,##0_-;\-* #,##0_-;_-* &quot;-&quot;??_-;_-@_-"/>
    <numFmt numFmtId="170" formatCode="_(* #,##0.00_);_(* \(#,##0.00\);_(* &quot;-&quot;??_);_(@_)"/>
    <numFmt numFmtId="171" formatCode="_(* #,##0_);_(* \(#,##0\);_(* &quot;-&quot;??_);_(@_)"/>
    <numFmt numFmtId="172" formatCode="_ * #,##0.0_ ;_ * \-#,##0.0_ ;_ * &quot;-&quot;_ ;_ @_ "/>
  </numFmts>
  <fonts count="46" x14ac:knownFonts="1">
    <font>
      <sz val="11"/>
      <color theme="1"/>
      <name val="Calibri"/>
      <family val="2"/>
      <scheme val="minor"/>
    </font>
    <font>
      <sz val="11"/>
      <color theme="1"/>
      <name val="Calibri"/>
      <family val="2"/>
      <scheme val="minor"/>
    </font>
    <font>
      <sz val="10"/>
      <name val="Arial"/>
      <family val="2"/>
    </font>
    <font>
      <sz val="9"/>
      <name val="Calibri"/>
      <family val="2"/>
      <scheme val="minor"/>
    </font>
    <font>
      <sz val="9"/>
      <color rgb="FFFFFFFF"/>
      <name val="Calibri"/>
      <family val="2"/>
      <scheme val="minor"/>
    </font>
    <font>
      <b/>
      <sz val="9"/>
      <name val="Calibri"/>
      <family val="2"/>
      <scheme val="minor"/>
    </font>
    <font>
      <sz val="9"/>
      <color theme="1"/>
      <name val="Calibri"/>
      <family val="2"/>
      <scheme val="minor"/>
    </font>
    <font>
      <sz val="9"/>
      <color theme="0"/>
      <name val="Calibri"/>
      <family val="2"/>
      <scheme val="minor"/>
    </font>
    <font>
      <b/>
      <i/>
      <sz val="9"/>
      <name val="Calibri"/>
      <family val="2"/>
      <scheme val="minor"/>
    </font>
    <font>
      <b/>
      <sz val="9"/>
      <color rgb="FF000000"/>
      <name val="Calibri"/>
      <family val="2"/>
      <scheme val="minor"/>
    </font>
    <font>
      <sz val="9"/>
      <color rgb="FF000000"/>
      <name val="Calibri"/>
      <family val="2"/>
      <scheme val="minor"/>
    </font>
    <font>
      <b/>
      <sz val="9"/>
      <color indexed="8"/>
      <name val="Calibri"/>
      <family val="2"/>
      <scheme val="minor"/>
    </font>
    <font>
      <sz val="9"/>
      <color rgb="FF003F59"/>
      <name val="Arial"/>
      <family val="2"/>
    </font>
    <font>
      <b/>
      <sz val="9"/>
      <color rgb="FFFFFFFF"/>
      <name val="Calibri"/>
      <family val="2"/>
      <scheme val="minor"/>
    </font>
    <font>
      <b/>
      <sz val="9"/>
      <color theme="1"/>
      <name val="Calibri"/>
      <family val="2"/>
      <scheme val="minor"/>
    </font>
    <font>
      <sz val="11"/>
      <color theme="0"/>
      <name val="Calibri"/>
      <family val="2"/>
      <scheme val="minor"/>
    </font>
    <font>
      <b/>
      <sz val="9"/>
      <color rgb="FF003F59"/>
      <name val="Arial"/>
      <family val="2"/>
    </font>
    <font>
      <u/>
      <sz val="10"/>
      <color theme="10"/>
      <name val="Arial"/>
      <family val="2"/>
    </font>
    <font>
      <u/>
      <sz val="9"/>
      <color theme="1"/>
      <name val="Calibri"/>
      <family val="2"/>
      <scheme val="minor"/>
    </font>
    <font>
      <sz val="10"/>
      <name val="Arial"/>
      <family val="2"/>
    </font>
    <font>
      <sz val="8"/>
      <color rgb="FF000000"/>
      <name val="Arial"/>
      <family val="2"/>
    </font>
    <font>
      <sz val="10"/>
      <color rgb="FF000000"/>
      <name val="Arial"/>
      <family val="2"/>
    </font>
    <font>
      <sz val="18"/>
      <color theme="0"/>
      <name val="Calibri"/>
      <family val="2"/>
      <scheme val="minor"/>
    </font>
    <font>
      <b/>
      <sz val="11"/>
      <color theme="1"/>
      <name val="Calibri"/>
      <family val="2"/>
      <scheme val="minor"/>
    </font>
    <font>
      <b/>
      <u val="double"/>
      <sz val="11"/>
      <color theme="1"/>
      <name val="Calibri"/>
      <family val="2"/>
      <scheme val="minor"/>
    </font>
    <font>
      <b/>
      <sz val="12"/>
      <name val="Arial"/>
      <family val="2"/>
    </font>
    <font>
      <sz val="12"/>
      <name val="Arial"/>
      <family val="2"/>
    </font>
    <font>
      <sz val="11"/>
      <name val="Calibri"/>
      <family val="2"/>
    </font>
    <font>
      <b/>
      <sz val="7"/>
      <name val="Times New Roman"/>
      <family val="1"/>
    </font>
    <font>
      <sz val="11"/>
      <name val="Arial"/>
      <family val="2"/>
    </font>
    <font>
      <b/>
      <sz val="11"/>
      <name val="Arial"/>
      <family val="2"/>
    </font>
    <font>
      <b/>
      <sz val="10"/>
      <name val="Arial"/>
      <family val="2"/>
    </font>
    <font>
      <b/>
      <i/>
      <sz val="8"/>
      <name val="Arial"/>
      <family val="2"/>
    </font>
    <font>
      <b/>
      <sz val="11"/>
      <color rgb="FF000000"/>
      <name val="Calibri"/>
      <family val="2"/>
    </font>
    <font>
      <b/>
      <sz val="11"/>
      <color rgb="FF000000"/>
      <name val="Arial"/>
      <family val="2"/>
    </font>
    <font>
      <sz val="11"/>
      <color rgb="FF000000"/>
      <name val="Arial"/>
      <family val="2"/>
    </font>
    <font>
      <u/>
      <sz val="10"/>
      <name val="Arial"/>
      <family val="2"/>
    </font>
    <font>
      <sz val="11"/>
      <color theme="1"/>
      <name val="Arial"/>
      <family val="2"/>
    </font>
    <font>
      <b/>
      <sz val="8"/>
      <color rgb="FF000000"/>
      <name val="Arial"/>
      <family val="2"/>
    </font>
    <font>
      <b/>
      <sz val="8"/>
      <name val="Arial"/>
      <family val="2"/>
    </font>
    <font>
      <sz val="8"/>
      <name val="Arial"/>
      <family val="2"/>
    </font>
    <font>
      <b/>
      <sz val="11"/>
      <color rgb="FF000000"/>
      <name val="Calibri"/>
      <family val="2"/>
      <scheme val="minor"/>
    </font>
    <font>
      <sz val="11"/>
      <color rgb="FF000000"/>
      <name val="Calibri"/>
      <family val="2"/>
      <scheme val="minor"/>
    </font>
    <font>
      <sz val="11"/>
      <color rgb="FF000000"/>
      <name val="Calibri"/>
      <family val="2"/>
    </font>
    <font>
      <b/>
      <sz val="10"/>
      <color rgb="FF000000"/>
      <name val="Arial"/>
      <family val="2"/>
    </font>
    <font>
      <b/>
      <sz val="11"/>
      <color indexed="8"/>
      <name val="Arial"/>
      <family val="2"/>
    </font>
  </fonts>
  <fills count="13">
    <fill>
      <patternFill patternType="none"/>
    </fill>
    <fill>
      <patternFill patternType="gray125"/>
    </fill>
    <fill>
      <patternFill patternType="solid">
        <fgColor theme="6" tint="0.79998168889431442"/>
        <bgColor indexed="64"/>
      </patternFill>
    </fill>
    <fill>
      <patternFill patternType="solid">
        <fgColor theme="2" tint="-0.499984740745262"/>
        <bgColor indexed="64"/>
      </patternFill>
    </fill>
    <fill>
      <patternFill patternType="solid">
        <fgColor rgb="FF7A7A7A"/>
      </patternFill>
    </fill>
    <fill>
      <patternFill patternType="solid">
        <fgColor theme="4"/>
      </patternFill>
    </fill>
    <fill>
      <patternFill patternType="solid">
        <fgColor rgb="FFFFC000"/>
        <bgColor indexed="64"/>
      </patternFill>
    </fill>
    <fill>
      <patternFill patternType="solid">
        <fgColor theme="9" tint="0.79998168889431442"/>
        <bgColor theme="9" tint="0.79998168889431442"/>
      </patternFill>
    </fill>
    <fill>
      <patternFill patternType="solid">
        <fgColor theme="6" tint="0.79998168889431442"/>
        <bgColor theme="6" tint="0.79998168889431442"/>
      </patternFill>
    </fill>
    <fill>
      <patternFill patternType="solid">
        <fgColor rgb="FF92D050"/>
        <bgColor indexed="64"/>
      </patternFill>
    </fill>
    <fill>
      <patternFill patternType="solid">
        <fgColor theme="6" tint="0.39997558519241921"/>
        <bgColor indexed="64"/>
      </patternFill>
    </fill>
    <fill>
      <patternFill patternType="solid">
        <fgColor theme="9" tint="0.79998168889431442"/>
        <bgColor indexed="65"/>
      </patternFill>
    </fill>
    <fill>
      <patternFill patternType="solid">
        <fgColor theme="6" tint="0.59999389629810485"/>
        <bgColor theme="6" tint="0.59999389629810485"/>
      </patternFill>
    </fill>
  </fills>
  <borders count="2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top style="thin">
        <color theme="1"/>
      </top>
      <bottom/>
      <diagonal/>
    </border>
    <border>
      <left/>
      <right style="thin">
        <color theme="1"/>
      </right>
      <top style="thin">
        <color theme="1"/>
      </top>
      <bottom/>
      <diagonal/>
    </border>
    <border>
      <left style="medium">
        <color rgb="FFBBDCEB"/>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bottom/>
      <diagonal/>
    </border>
    <border>
      <left style="thin">
        <color theme="6"/>
      </left>
      <right style="thin">
        <color theme="6"/>
      </right>
      <top style="thin">
        <color theme="6"/>
      </top>
      <bottom style="medium">
        <color theme="6"/>
      </bottom>
      <diagonal/>
    </border>
    <border>
      <left style="thin">
        <color theme="9" tint="0.39997558519241921"/>
      </left>
      <right/>
      <top style="thin">
        <color theme="9" tint="0.39997558519241921"/>
      </top>
      <bottom style="thin">
        <color theme="9" tint="0.39997558519241921"/>
      </bottom>
      <diagonal/>
    </border>
    <border>
      <left style="thin">
        <color theme="9" tint="0.39997558519241921"/>
      </left>
      <right/>
      <top/>
      <bottom style="thin">
        <color theme="9" tint="0.39997558519241921"/>
      </bottom>
      <diagonal/>
    </border>
    <border>
      <left style="thin">
        <color theme="6"/>
      </left>
      <right style="thin">
        <color theme="6"/>
      </right>
      <top style="thin">
        <color theme="6"/>
      </top>
      <bottom style="thin">
        <color theme="6"/>
      </bottom>
      <diagonal/>
    </border>
    <border>
      <left/>
      <right style="thin">
        <color theme="9" tint="0.39997558519241921"/>
      </right>
      <top style="thin">
        <color theme="9" tint="0.39997558519241921"/>
      </top>
      <bottom style="thin">
        <color theme="9" tint="0.39997558519241921"/>
      </bottom>
      <diagonal/>
    </border>
    <border>
      <left/>
      <right style="thin">
        <color theme="9" tint="0.39997558519241921"/>
      </right>
      <top/>
      <bottom style="thin">
        <color theme="9" tint="0.39997558519241921"/>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s>
  <cellStyleXfs count="22">
    <xf numFmtId="0" fontId="0" fillId="0" borderId="0"/>
    <xf numFmtId="0" fontId="2" fillId="0" borderId="0"/>
    <xf numFmtId="41" fontId="1" fillId="0" borderId="0" applyFont="0" applyFill="0" applyBorder="0" applyAlignment="0" applyProtection="0"/>
    <xf numFmtId="41" fontId="2"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0" fontId="15" fillId="5" borderId="0" applyNumberFormat="0" applyBorder="0" applyAlignment="0" applyProtection="0"/>
    <xf numFmtId="0" fontId="2" fillId="0" borderId="0"/>
    <xf numFmtId="170" fontId="1" fillId="0" borderId="0" applyFont="0" applyFill="0" applyBorder="0" applyAlignment="0" applyProtection="0"/>
    <xf numFmtId="0" fontId="17" fillId="0" borderId="0" applyNumberFormat="0" applyFill="0" applyBorder="0" applyAlignment="0" applyProtection="0"/>
    <xf numFmtId="168" fontId="1" fillId="0" borderId="0" applyFont="0" applyFill="0" applyBorder="0" applyAlignment="0" applyProtection="0"/>
    <xf numFmtId="41" fontId="2" fillId="0" borderId="0" applyFont="0" applyFill="0" applyBorder="0" applyAlignment="0" applyProtection="0"/>
    <xf numFmtId="168"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0" fontId="19" fillId="0" borderId="0"/>
    <xf numFmtId="43" fontId="19" fillId="0" borderId="0" applyFont="0" applyFill="0" applyBorder="0" applyAlignment="0" applyProtection="0"/>
    <xf numFmtId="41" fontId="19" fillId="0" borderId="0" applyFont="0" applyFill="0" applyBorder="0" applyAlignment="0" applyProtection="0"/>
    <xf numFmtId="0" fontId="1" fillId="11" borderId="0" applyNumberFormat="0" applyBorder="0" applyAlignment="0" applyProtection="0"/>
    <xf numFmtId="166"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cellStyleXfs>
  <cellXfs count="734">
    <xf numFmtId="0" fontId="0" fillId="0" borderId="0" xfId="0"/>
    <xf numFmtId="0" fontId="3" fillId="0" borderId="0" xfId="1" applyFont="1"/>
    <xf numFmtId="41" fontId="3" fillId="0" borderId="0" xfId="2" applyFont="1"/>
    <xf numFmtId="0" fontId="4" fillId="2" borderId="0" xfId="0" applyFont="1" applyFill="1"/>
    <xf numFmtId="41" fontId="4" fillId="2" borderId="0" xfId="2" applyFont="1" applyFill="1"/>
    <xf numFmtId="0" fontId="4" fillId="3" borderId="0" xfId="0" applyFont="1" applyFill="1"/>
    <xf numFmtId="41" fontId="4" fillId="3" borderId="0" xfId="2" applyFont="1" applyFill="1"/>
    <xf numFmtId="0" fontId="6" fillId="2" borderId="0" xfId="0" applyFont="1" applyFill="1"/>
    <xf numFmtId="41" fontId="6" fillId="2" borderId="0" xfId="2" applyFont="1" applyFill="1"/>
    <xf numFmtId="0" fontId="6" fillId="3" borderId="0" xfId="0" applyFont="1" applyFill="1"/>
    <xf numFmtId="41" fontId="6" fillId="3" borderId="0" xfId="2" applyFont="1" applyFill="1"/>
    <xf numFmtId="0" fontId="3" fillId="0" borderId="0" xfId="1" applyFont="1" applyAlignment="1">
      <alignment horizontal="left" vertical="top"/>
    </xf>
    <xf numFmtId="0" fontId="5" fillId="0" borderId="0" xfId="1" applyFont="1" applyAlignment="1">
      <alignment vertical="center"/>
    </xf>
    <xf numFmtId="0" fontId="3" fillId="0" borderId="0" xfId="1" applyFont="1" applyAlignment="1">
      <alignment vertical="top" wrapText="1"/>
    </xf>
    <xf numFmtId="0" fontId="3" fillId="0" borderId="0" xfId="1" applyFont="1" applyAlignment="1">
      <alignment horizontal="left" vertical="center"/>
    </xf>
    <xf numFmtId="41" fontId="3" fillId="0" borderId="0" xfId="2" applyFont="1" applyAlignment="1">
      <alignment vertical="top" wrapText="1"/>
    </xf>
    <xf numFmtId="0" fontId="5" fillId="0" borderId="0" xfId="1" applyFont="1" applyAlignment="1">
      <alignment horizontal="left" vertical="top"/>
    </xf>
    <xf numFmtId="41" fontId="3" fillId="0" borderId="0" xfId="2" applyFont="1" applyAlignment="1">
      <alignment vertical="center" wrapText="1"/>
    </xf>
    <xf numFmtId="0" fontId="3" fillId="0" borderId="0" xfId="1" applyFont="1" applyAlignment="1">
      <alignment vertical="center" wrapText="1"/>
    </xf>
    <xf numFmtId="0" fontId="5" fillId="0" borderId="0" xfId="1" applyFont="1"/>
    <xf numFmtId="41" fontId="3" fillId="0" borderId="0" xfId="2" applyFont="1" applyAlignment="1">
      <alignment horizontal="left" vertical="center" wrapText="1"/>
    </xf>
    <xf numFmtId="0" fontId="5" fillId="0" borderId="0" xfId="1" applyFont="1" applyAlignment="1">
      <alignment horizontal="left" vertical="center" indent="4"/>
    </xf>
    <xf numFmtId="0" fontId="3" fillId="0" borderId="0" xfId="1" applyFont="1" applyAlignment="1">
      <alignment vertical="top"/>
    </xf>
    <xf numFmtId="41" fontId="5" fillId="0" borderId="3" xfId="2" applyFont="1" applyBorder="1" applyAlignment="1">
      <alignment horizontal="center" vertical="center" wrapText="1"/>
    </xf>
    <xf numFmtId="164" fontId="5" fillId="0" borderId="3" xfId="2" applyNumberFormat="1" applyFont="1" applyBorder="1" applyAlignment="1">
      <alignment vertical="center"/>
    </xf>
    <xf numFmtId="0" fontId="5" fillId="0" borderId="0" xfId="1" applyFont="1" applyAlignment="1">
      <alignment horizontal="left" vertical="center" wrapText="1"/>
    </xf>
    <xf numFmtId="0" fontId="5" fillId="0" borderId="3" xfId="1" applyFont="1" applyBorder="1" applyAlignment="1">
      <alignment horizontal="center" vertical="center" wrapText="1"/>
    </xf>
    <xf numFmtId="41" fontId="5" fillId="0" borderId="0" xfId="2" applyFont="1" applyBorder="1" applyAlignment="1">
      <alignment horizontal="center" vertical="center" wrapText="1"/>
    </xf>
    <xf numFmtId="0" fontId="5" fillId="0" borderId="0" xfId="1" applyFont="1" applyAlignment="1">
      <alignment horizontal="center" vertical="center" wrapText="1"/>
    </xf>
    <xf numFmtId="0" fontId="3" fillId="0" borderId="0" xfId="1" applyFont="1" applyAlignment="1">
      <alignment wrapText="1"/>
    </xf>
    <xf numFmtId="0" fontId="3" fillId="0" borderId="3" xfId="1" applyFont="1" applyBorder="1" applyAlignment="1">
      <alignment horizontal="center" vertical="center"/>
    </xf>
    <xf numFmtId="41" fontId="3" fillId="0" borderId="2" xfId="2" applyFont="1" applyBorder="1" applyAlignment="1">
      <alignment horizontal="left" vertical="center"/>
    </xf>
    <xf numFmtId="41" fontId="3" fillId="0" borderId="3" xfId="2" applyFont="1" applyBorder="1" applyAlignment="1">
      <alignment horizontal="left" vertical="center"/>
    </xf>
    <xf numFmtId="4" fontId="3" fillId="0" borderId="0" xfId="1" applyNumberFormat="1" applyFont="1" applyAlignment="1">
      <alignment horizontal="left" vertical="center"/>
    </xf>
    <xf numFmtId="41" fontId="3" fillId="0" borderId="2" xfId="2" applyFont="1" applyBorder="1" applyAlignment="1">
      <alignment horizontal="center" vertical="center"/>
    </xf>
    <xf numFmtId="41" fontId="3" fillId="0" borderId="2" xfId="2" applyFont="1" applyBorder="1" applyAlignment="1">
      <alignment horizontal="right" vertical="center"/>
    </xf>
    <xf numFmtId="164" fontId="3" fillId="0" borderId="3" xfId="2" applyNumberFormat="1" applyFont="1" applyBorder="1" applyAlignment="1">
      <alignment vertical="center"/>
    </xf>
    <xf numFmtId="41" fontId="3" fillId="0" borderId="3" xfId="2" applyFont="1" applyBorder="1" applyAlignment="1">
      <alignment horizontal="right" vertical="center"/>
    </xf>
    <xf numFmtId="165" fontId="6" fillId="0" borderId="0" xfId="0" applyNumberFormat="1" applyFont="1"/>
    <xf numFmtId="3" fontId="3" fillId="0" borderId="0" xfId="1" applyNumberFormat="1" applyFont="1" applyAlignment="1">
      <alignment horizontal="right" vertical="center"/>
    </xf>
    <xf numFmtId="0" fontId="3" fillId="0" borderId="3" xfId="1" applyFont="1" applyBorder="1" applyAlignment="1">
      <alignment horizontal="center" vertical="center" wrapText="1"/>
    </xf>
    <xf numFmtId="41" fontId="3" fillId="0" borderId="0" xfId="2" applyFont="1" applyBorder="1" applyAlignment="1">
      <alignment horizontal="right" vertical="center"/>
    </xf>
    <xf numFmtId="164" fontId="3" fillId="0" borderId="3" xfId="2" applyNumberFormat="1" applyFont="1" applyBorder="1" applyAlignment="1">
      <alignment horizontal="right" vertical="center"/>
    </xf>
    <xf numFmtId="164" fontId="3" fillId="0" borderId="3" xfId="2" applyNumberFormat="1" applyFont="1" applyBorder="1" applyAlignment="1">
      <alignment horizontal="left" vertical="center"/>
    </xf>
    <xf numFmtId="41" fontId="3" fillId="0" borderId="0" xfId="2" applyFont="1" applyBorder="1" applyAlignment="1">
      <alignment horizontal="left" vertical="center"/>
    </xf>
    <xf numFmtId="0" fontId="3" fillId="0" borderId="0" xfId="1" applyFont="1" applyAlignment="1">
      <alignment horizontal="center" vertical="center"/>
    </xf>
    <xf numFmtId="41" fontId="3" fillId="0" borderId="0" xfId="2" applyFont="1" applyAlignment="1">
      <alignment horizontal="left" vertical="center"/>
    </xf>
    <xf numFmtId="0" fontId="3" fillId="0" borderId="3" xfId="1" applyFont="1" applyBorder="1" applyAlignment="1">
      <alignment horizontal="left" vertical="center" wrapText="1"/>
    </xf>
    <xf numFmtId="41" fontId="3" fillId="0" borderId="3" xfId="2" applyFont="1" applyBorder="1" applyAlignment="1">
      <alignment vertical="center"/>
    </xf>
    <xf numFmtId="41" fontId="3" fillId="0" borderId="0" xfId="2" applyFont="1" applyBorder="1" applyAlignment="1">
      <alignment vertical="center"/>
    </xf>
    <xf numFmtId="41" fontId="7" fillId="0" borderId="0" xfId="2" applyFont="1" applyBorder="1" applyAlignment="1">
      <alignment vertical="center"/>
    </xf>
    <xf numFmtId="0" fontId="3" fillId="3" borderId="0" xfId="1" applyFont="1" applyFill="1"/>
    <xf numFmtId="41" fontId="3" fillId="0" borderId="0" xfId="2" applyFont="1" applyAlignment="1">
      <alignment horizontal="left" vertical="top"/>
    </xf>
    <xf numFmtId="41" fontId="10" fillId="0" borderId="0" xfId="2" applyFont="1" applyBorder="1" applyAlignment="1">
      <alignment vertical="center"/>
    </xf>
    <xf numFmtId="41" fontId="10" fillId="0" borderId="7" xfId="2" applyFont="1" applyBorder="1" applyAlignment="1">
      <alignment vertical="center"/>
    </xf>
    <xf numFmtId="0" fontId="3" fillId="2" borderId="0" xfId="1" applyFont="1" applyFill="1"/>
    <xf numFmtId="0" fontId="3" fillId="0" borderId="8" xfId="1" applyFont="1" applyBorder="1"/>
    <xf numFmtId="41" fontId="3" fillId="0" borderId="7" xfId="2" applyFont="1" applyBorder="1"/>
    <xf numFmtId="41" fontId="3" fillId="0" borderId="0" xfId="2" applyFont="1" applyBorder="1"/>
    <xf numFmtId="41" fontId="3" fillId="0" borderId="0" xfId="1" applyNumberFormat="1" applyFont="1" applyAlignment="1">
      <alignment horizontal="left" vertical="top"/>
    </xf>
    <xf numFmtId="41" fontId="3" fillId="0" borderId="0" xfId="1" applyNumberFormat="1" applyFont="1"/>
    <xf numFmtId="0" fontId="3" fillId="0" borderId="5" xfId="1" applyFont="1" applyBorder="1"/>
    <xf numFmtId="41" fontId="3" fillId="0" borderId="6" xfId="2" applyFont="1" applyBorder="1"/>
    <xf numFmtId="41" fontId="3" fillId="0" borderId="4" xfId="2" applyFont="1" applyBorder="1"/>
    <xf numFmtId="0" fontId="9" fillId="0" borderId="9" xfId="1" applyFont="1" applyBorder="1" applyAlignment="1">
      <alignment vertical="center" wrapText="1"/>
    </xf>
    <xf numFmtId="41" fontId="9" fillId="0" borderId="10" xfId="2" applyFont="1" applyBorder="1" applyAlignment="1">
      <alignment vertical="center" wrapText="1"/>
    </xf>
    <xf numFmtId="41" fontId="9" fillId="0" borderId="3" xfId="2" applyFont="1" applyBorder="1" applyAlignment="1">
      <alignment horizontal="center" vertical="center" wrapText="1"/>
    </xf>
    <xf numFmtId="0" fontId="10" fillId="0" borderId="3" xfId="1" applyFont="1" applyBorder="1" applyAlignment="1">
      <alignment vertical="center"/>
    </xf>
    <xf numFmtId="41" fontId="10" fillId="0" borderId="3" xfId="2" applyFont="1" applyBorder="1" applyAlignment="1">
      <alignment horizontal="center" vertical="center" wrapText="1"/>
    </xf>
    <xf numFmtId="41" fontId="10" fillId="0" borderId="3" xfId="2" applyFont="1" applyBorder="1" applyAlignment="1">
      <alignment vertical="center"/>
    </xf>
    <xf numFmtId="41" fontId="9" fillId="0" borderId="2" xfId="2" applyFont="1" applyBorder="1" applyAlignment="1">
      <alignment vertical="center"/>
    </xf>
    <xf numFmtId="41" fontId="9" fillId="0" borderId="3" xfId="2" applyFont="1" applyBorder="1" applyAlignment="1">
      <alignment vertical="center"/>
    </xf>
    <xf numFmtId="41" fontId="9" fillId="0" borderId="0" xfId="2" applyFont="1" applyBorder="1" applyAlignment="1">
      <alignment horizontal="center" vertical="center" wrapText="1"/>
    </xf>
    <xf numFmtId="41" fontId="10" fillId="0" borderId="3" xfId="2" applyFont="1" applyBorder="1" applyAlignment="1">
      <alignment horizontal="center" vertical="center"/>
    </xf>
    <xf numFmtId="41" fontId="10" fillId="0" borderId="0" xfId="2" applyFont="1" applyBorder="1" applyAlignment="1">
      <alignment horizontal="center" vertical="center"/>
    </xf>
    <xf numFmtId="0" fontId="3" fillId="0" borderId="0" xfId="1" applyFont="1" applyAlignment="1">
      <alignment horizontal="center" vertical="center" wrapText="1"/>
    </xf>
    <xf numFmtId="0" fontId="3" fillId="2" borderId="0" xfId="1" applyFont="1" applyFill="1" applyAlignment="1">
      <alignment horizontal="center" vertical="center" wrapText="1"/>
    </xf>
    <xf numFmtId="41" fontId="9" fillId="0" borderId="3" xfId="2" applyFont="1" applyBorder="1" applyAlignment="1">
      <alignment horizontal="center" vertical="center"/>
    </xf>
    <xf numFmtId="41" fontId="9" fillId="0" borderId="0" xfId="2" applyFont="1" applyBorder="1" applyAlignment="1">
      <alignment horizontal="center" vertical="center"/>
    </xf>
    <xf numFmtId="0" fontId="9" fillId="0" borderId="0" xfId="1" applyFont="1" applyAlignment="1">
      <alignment horizontal="center" vertical="center"/>
    </xf>
    <xf numFmtId="41" fontId="9" fillId="0" borderId="0" xfId="2" applyFont="1" applyAlignment="1">
      <alignment horizontal="center" vertical="center"/>
    </xf>
    <xf numFmtId="14" fontId="9" fillId="0" borderId="3" xfId="2" applyNumberFormat="1" applyFont="1" applyBorder="1" applyAlignment="1">
      <alignment horizontal="center" vertical="center" wrapText="1"/>
    </xf>
    <xf numFmtId="0" fontId="10" fillId="0" borderId="1" xfId="1" applyFont="1" applyBorder="1" applyAlignment="1">
      <alignment vertical="center"/>
    </xf>
    <xf numFmtId="0" fontId="10" fillId="0" borderId="11" xfId="1" applyFont="1" applyBorder="1" applyAlignment="1">
      <alignment vertical="center"/>
    </xf>
    <xf numFmtId="0" fontId="10" fillId="0" borderId="2" xfId="1" applyFont="1" applyBorder="1" applyAlignment="1">
      <alignment vertical="center"/>
    </xf>
    <xf numFmtId="0" fontId="10" fillId="0" borderId="3" xfId="1" applyFont="1" applyBorder="1" applyAlignment="1">
      <alignment horizontal="left" vertical="top"/>
    </xf>
    <xf numFmtId="41" fontId="10" fillId="0" borderId="3" xfId="2" applyFont="1" applyFill="1" applyBorder="1" applyAlignment="1">
      <alignment horizontal="center" vertical="top"/>
    </xf>
    <xf numFmtId="41" fontId="3" fillId="0" borderId="3" xfId="1" applyNumberFormat="1" applyFont="1" applyBorder="1"/>
    <xf numFmtId="41" fontId="10" fillId="0" borderId="3" xfId="3" applyFont="1" applyFill="1" applyBorder="1" applyAlignment="1">
      <alignment horizontal="center" vertical="top"/>
    </xf>
    <xf numFmtId="41" fontId="3" fillId="0" borderId="3" xfId="2" applyFont="1" applyBorder="1"/>
    <xf numFmtId="0" fontId="9" fillId="0" borderId="13" xfId="1" applyFont="1" applyBorder="1" applyAlignment="1">
      <alignment horizontal="center" vertical="top"/>
    </xf>
    <xf numFmtId="41" fontId="9" fillId="0" borderId="13" xfId="2" applyFont="1" applyBorder="1" applyAlignment="1">
      <alignment horizontal="center" vertical="top"/>
    </xf>
    <xf numFmtId="41" fontId="9" fillId="0" borderId="3" xfId="2" applyFont="1" applyBorder="1" applyAlignment="1">
      <alignment horizontal="center" vertical="top"/>
    </xf>
    <xf numFmtId="3" fontId="12" fillId="0" borderId="0" xfId="0" applyNumberFormat="1" applyFont="1"/>
    <xf numFmtId="3" fontId="3" fillId="0" borderId="0" xfId="1" applyNumberFormat="1" applyFont="1"/>
    <xf numFmtId="41" fontId="3" fillId="2" borderId="0" xfId="2" applyFont="1" applyFill="1"/>
    <xf numFmtId="41" fontId="3" fillId="3" borderId="0" xfId="2" applyFont="1" applyFill="1"/>
    <xf numFmtId="41" fontId="3" fillId="0" borderId="3" xfId="2" applyFont="1" applyBorder="1" applyAlignment="1">
      <alignment horizontal="right" wrapText="1"/>
    </xf>
    <xf numFmtId="0" fontId="5" fillId="0" borderId="3" xfId="1" applyFont="1" applyBorder="1" applyAlignment="1">
      <alignment horizontal="left" vertical="center"/>
    </xf>
    <xf numFmtId="41" fontId="5" fillId="0" borderId="3" xfId="2" applyFont="1" applyBorder="1" applyAlignment="1">
      <alignment horizontal="right"/>
    </xf>
    <xf numFmtId="41" fontId="3" fillId="0" borderId="0" xfId="2" applyFont="1" applyAlignment="1">
      <alignment horizontal="right"/>
    </xf>
    <xf numFmtId="14" fontId="9" fillId="0" borderId="1" xfId="1" applyNumberFormat="1" applyFont="1" applyBorder="1" applyAlignment="1">
      <alignment vertical="center" wrapText="1"/>
    </xf>
    <xf numFmtId="41" fontId="3" fillId="0" borderId="0" xfId="2" applyFont="1" applyAlignment="1">
      <alignment horizontal="left" vertical="top" wrapText="1"/>
    </xf>
    <xf numFmtId="41" fontId="9" fillId="0" borderId="3" xfId="2" applyFont="1" applyBorder="1" applyAlignment="1">
      <alignment horizontal="left" vertical="center"/>
    </xf>
    <xf numFmtId="0" fontId="6" fillId="0" borderId="0" xfId="0" applyFont="1"/>
    <xf numFmtId="165" fontId="6" fillId="0" borderId="0" xfId="4" applyNumberFormat="1" applyFont="1"/>
    <xf numFmtId="41" fontId="10" fillId="0" borderId="3" xfId="2" applyFont="1" applyBorder="1" applyAlignment="1">
      <alignment horizontal="right" vertical="center"/>
    </xf>
    <xf numFmtId="0" fontId="5" fillId="2" borderId="0" xfId="1" applyFont="1" applyFill="1"/>
    <xf numFmtId="41" fontId="5" fillId="2" borderId="0" xfId="2" applyFont="1" applyFill="1"/>
    <xf numFmtId="41" fontId="5" fillId="0" borderId="0" xfId="2" applyFont="1"/>
    <xf numFmtId="41" fontId="5" fillId="3" borderId="0" xfId="2" applyFont="1" applyFill="1"/>
    <xf numFmtId="41" fontId="9" fillId="0" borderId="3" xfId="1" applyNumberFormat="1" applyFont="1" applyBorder="1" applyAlignment="1">
      <alignment vertical="center" wrapText="1"/>
    </xf>
    <xf numFmtId="0" fontId="9" fillId="0" borderId="1" xfId="1" applyFont="1" applyBorder="1" applyAlignment="1">
      <alignment vertical="center"/>
    </xf>
    <xf numFmtId="0" fontId="10" fillId="0" borderId="0" xfId="1" applyFont="1" applyAlignment="1">
      <alignment horizontal="center" vertical="center"/>
    </xf>
    <xf numFmtId="41" fontId="10" fillId="0" borderId="1" xfId="2" applyFont="1" applyBorder="1" applyAlignment="1">
      <alignment horizontal="right" vertical="center"/>
    </xf>
    <xf numFmtId="41" fontId="9" fillId="0" borderId="1" xfId="2" applyFont="1" applyBorder="1" applyAlignment="1">
      <alignment vertical="center"/>
    </xf>
    <xf numFmtId="41" fontId="10" fillId="0" borderId="8" xfId="2" applyFont="1" applyBorder="1" applyAlignment="1">
      <alignment horizontal="right" vertical="center"/>
    </xf>
    <xf numFmtId="0" fontId="10" fillId="0" borderId="3" xfId="1" applyFont="1" applyBorder="1" applyAlignment="1">
      <alignment horizontal="left" vertical="center" wrapText="1"/>
    </xf>
    <xf numFmtId="41" fontId="10" fillId="0" borderId="3" xfId="2" applyFont="1" applyBorder="1" applyAlignment="1">
      <alignment horizontal="left" vertical="center"/>
    </xf>
    <xf numFmtId="41" fontId="10" fillId="0" borderId="3" xfId="1" applyNumberFormat="1" applyFont="1" applyBorder="1" applyAlignment="1">
      <alignment vertical="center" wrapText="1"/>
    </xf>
    <xf numFmtId="0" fontId="10" fillId="0" borderId="3" xfId="1" applyFont="1" applyBorder="1" applyAlignment="1">
      <alignment vertical="center" wrapText="1"/>
    </xf>
    <xf numFmtId="0" fontId="10" fillId="0" borderId="0" xfId="1" applyFont="1"/>
    <xf numFmtId="41" fontId="10" fillId="0" borderId="3" xfId="2" applyFont="1" applyBorder="1" applyAlignment="1">
      <alignment horizontal="left" vertical="center" wrapText="1"/>
    </xf>
    <xf numFmtId="41" fontId="10" fillId="0" borderId="0" xfId="2" applyFont="1" applyBorder="1" applyAlignment="1">
      <alignment horizontal="right" vertical="center"/>
    </xf>
    <xf numFmtId="41" fontId="9" fillId="0" borderId="0" xfId="2" applyFont="1" applyBorder="1" applyAlignment="1">
      <alignment horizontal="right" vertical="center"/>
    </xf>
    <xf numFmtId="0" fontId="9" fillId="0" borderId="3" xfId="1" applyFont="1" applyBorder="1" applyAlignment="1">
      <alignment vertical="center"/>
    </xf>
    <xf numFmtId="41" fontId="9" fillId="0" borderId="3" xfId="2" applyFont="1" applyBorder="1" applyAlignment="1">
      <alignment horizontal="right" vertical="center"/>
    </xf>
    <xf numFmtId="0" fontId="3" fillId="0" borderId="3" xfId="1" applyFont="1" applyBorder="1"/>
    <xf numFmtId="41" fontId="3" fillId="0" borderId="3" xfId="2" applyFont="1" applyBorder="1" applyAlignment="1">
      <alignment wrapText="1"/>
    </xf>
    <xf numFmtId="0" fontId="5" fillId="0" borderId="3" xfId="1" applyFont="1" applyBorder="1"/>
    <xf numFmtId="41" fontId="5" fillId="0" borderId="3" xfId="2" applyFont="1" applyBorder="1" applyAlignment="1">
      <alignment wrapText="1"/>
    </xf>
    <xf numFmtId="0" fontId="5" fillId="0" borderId="3" xfId="1" applyFont="1" applyBorder="1" applyAlignment="1">
      <alignment horizontal="center" vertical="center"/>
    </xf>
    <xf numFmtId="41" fontId="5" fillId="0" borderId="3" xfId="2" applyFont="1" applyBorder="1" applyAlignment="1">
      <alignment horizontal="center" vertical="center"/>
    </xf>
    <xf numFmtId="49" fontId="3" fillId="0" borderId="3" xfId="1" applyNumberFormat="1" applyFont="1" applyBorder="1"/>
    <xf numFmtId="41" fontId="5" fillId="0" borderId="3" xfId="2" applyFont="1" applyBorder="1"/>
    <xf numFmtId="0" fontId="13" fillId="4" borderId="14" xfId="0" applyFont="1" applyFill="1" applyBorder="1"/>
    <xf numFmtId="14" fontId="13" fillId="4" borderId="15" xfId="2" applyNumberFormat="1" applyFont="1" applyFill="1" applyBorder="1" applyAlignment="1">
      <alignment horizontal="center"/>
    </xf>
    <xf numFmtId="0" fontId="5" fillId="3" borderId="0" xfId="1" applyFont="1" applyFill="1"/>
    <xf numFmtId="0" fontId="14" fillId="0" borderId="0" xfId="0" applyFont="1"/>
    <xf numFmtId="41" fontId="5" fillId="0" borderId="0" xfId="2" applyFont="1" applyBorder="1"/>
    <xf numFmtId="169" fontId="6" fillId="0" borderId="0" xfId="5" applyNumberFormat="1" applyFont="1"/>
    <xf numFmtId="41" fontId="14" fillId="0" borderId="0" xfId="2" applyFont="1"/>
    <xf numFmtId="41" fontId="6" fillId="0" borderId="0" xfId="2" applyFont="1"/>
    <xf numFmtId="41" fontId="5" fillId="0" borderId="0" xfId="2" applyFont="1" applyBorder="1" applyAlignment="1">
      <alignment horizontal="right"/>
    </xf>
    <xf numFmtId="0" fontId="3" fillId="0" borderId="0" xfId="0" applyFont="1"/>
    <xf numFmtId="41" fontId="6" fillId="0" borderId="0" xfId="0" applyNumberFormat="1" applyFont="1" applyAlignment="1">
      <alignment horizontal="right"/>
    </xf>
    <xf numFmtId="41" fontId="10" fillId="0" borderId="0" xfId="2" applyFont="1" applyAlignment="1">
      <alignment vertical="top" wrapText="1"/>
    </xf>
    <xf numFmtId="0" fontId="10" fillId="0" borderId="0" xfId="1" applyFont="1" applyAlignment="1">
      <alignment vertical="top" wrapText="1"/>
    </xf>
    <xf numFmtId="0" fontId="3" fillId="0" borderId="0" xfId="7" applyFont="1"/>
    <xf numFmtId="0" fontId="6" fillId="6" borderId="0" xfId="0" applyFont="1" applyFill="1"/>
    <xf numFmtId="0" fontId="3" fillId="0" borderId="0" xfId="7" applyFont="1" applyAlignment="1">
      <alignment horizontal="left" vertical="top"/>
    </xf>
    <xf numFmtId="0" fontId="5" fillId="0" borderId="0" xfId="7" applyFont="1" applyAlignment="1">
      <alignment vertical="center"/>
    </xf>
    <xf numFmtId="0" fontId="3" fillId="0" borderId="0" xfId="7" applyFont="1" applyAlignment="1">
      <alignment vertical="top" wrapText="1"/>
    </xf>
    <xf numFmtId="0" fontId="5" fillId="0" borderId="0" xfId="7" applyFont="1" applyAlignment="1">
      <alignment horizontal="left" vertical="top"/>
    </xf>
    <xf numFmtId="0" fontId="3" fillId="0" borderId="0" xfId="7" applyFont="1" applyAlignment="1">
      <alignment vertical="center" wrapText="1"/>
    </xf>
    <xf numFmtId="0" fontId="5" fillId="0" borderId="0" xfId="7" applyFont="1"/>
    <xf numFmtId="0" fontId="5" fillId="0" borderId="0" xfId="7" applyFont="1" applyAlignment="1">
      <alignment horizontal="left" vertical="center" indent="4"/>
    </xf>
    <xf numFmtId="0" fontId="3" fillId="0" borderId="0" xfId="7" applyFont="1" applyAlignment="1">
      <alignment vertical="top"/>
    </xf>
    <xf numFmtId="0" fontId="5" fillId="0" borderId="0" xfId="7" applyFont="1" applyAlignment="1">
      <alignment horizontal="left" vertical="center" wrapText="1"/>
    </xf>
    <xf numFmtId="0" fontId="5" fillId="0" borderId="3" xfId="7" applyFont="1" applyBorder="1" applyAlignment="1">
      <alignment horizontal="center" vertical="center" wrapText="1"/>
    </xf>
    <xf numFmtId="0" fontId="5" fillId="0" borderId="0" xfId="7" applyFont="1" applyAlignment="1">
      <alignment horizontal="center" vertical="center" wrapText="1"/>
    </xf>
    <xf numFmtId="0" fontId="3" fillId="0" borderId="0" xfId="7" applyFont="1" applyAlignment="1">
      <alignment wrapText="1"/>
    </xf>
    <xf numFmtId="0" fontId="3" fillId="0" borderId="3" xfId="7" applyFont="1" applyBorder="1" applyAlignment="1">
      <alignment horizontal="center" vertical="center"/>
    </xf>
    <xf numFmtId="4" fontId="3" fillId="0" borderId="0" xfId="7" applyNumberFormat="1" applyFont="1" applyAlignment="1">
      <alignment horizontal="left" vertical="center"/>
    </xf>
    <xf numFmtId="3" fontId="3" fillId="0" borderId="0" xfId="7" applyNumberFormat="1" applyFont="1" applyAlignment="1">
      <alignment horizontal="right" vertical="center"/>
    </xf>
    <xf numFmtId="0" fontId="3" fillId="0" borderId="3" xfId="7" applyFont="1" applyBorder="1" applyAlignment="1">
      <alignment horizontal="center" vertical="center" wrapText="1"/>
    </xf>
    <xf numFmtId="0" fontId="3" fillId="0" borderId="0" xfId="7" applyFont="1" applyAlignment="1">
      <alignment horizontal="center" vertical="center"/>
    </xf>
    <xf numFmtId="0" fontId="3" fillId="0" borderId="0" xfId="7" applyFont="1" applyAlignment="1">
      <alignment horizontal="left" vertical="center"/>
    </xf>
    <xf numFmtId="0" fontId="3" fillId="0" borderId="3" xfId="7" applyFont="1" applyBorder="1" applyAlignment="1">
      <alignment horizontal="left" vertical="center" wrapText="1"/>
    </xf>
    <xf numFmtId="3" fontId="16" fillId="0" borderId="16" xfId="0" applyNumberFormat="1" applyFont="1" applyBorder="1" applyAlignment="1">
      <alignment horizontal="right" vertical="center" wrapText="1"/>
    </xf>
    <xf numFmtId="0" fontId="9" fillId="0" borderId="1" xfId="7" applyFont="1" applyBorder="1" applyAlignment="1">
      <alignment vertical="center"/>
    </xf>
    <xf numFmtId="14" fontId="9" fillId="0" borderId="3" xfId="7" applyNumberFormat="1" applyFont="1" applyBorder="1" applyAlignment="1">
      <alignment vertical="center"/>
    </xf>
    <xf numFmtId="0" fontId="10" fillId="0" borderId="3" xfId="7" applyFont="1" applyBorder="1" applyAlignment="1">
      <alignment horizontal="left" vertical="center"/>
    </xf>
    <xf numFmtId="0" fontId="9" fillId="0" borderId="17" xfId="7" applyFont="1" applyBorder="1" applyAlignment="1">
      <alignment vertical="center"/>
    </xf>
    <xf numFmtId="41" fontId="9" fillId="0" borderId="18" xfId="2" applyFont="1" applyBorder="1" applyAlignment="1">
      <alignment vertical="center"/>
    </xf>
    <xf numFmtId="41" fontId="3" fillId="0" borderId="0" xfId="7" applyNumberFormat="1" applyFont="1" applyAlignment="1">
      <alignment horizontal="left" vertical="top"/>
    </xf>
    <xf numFmtId="41" fontId="3" fillId="0" borderId="0" xfId="2" applyFont="1" applyBorder="1" applyAlignment="1">
      <alignment horizontal="left" vertical="top"/>
    </xf>
    <xf numFmtId="0" fontId="9" fillId="0" borderId="3" xfId="7" applyFont="1" applyBorder="1" applyAlignment="1">
      <alignment vertical="center" wrapText="1"/>
    </xf>
    <xf numFmtId="14" fontId="9" fillId="0" borderId="3" xfId="7" applyNumberFormat="1" applyFont="1" applyBorder="1" applyAlignment="1">
      <alignment vertical="center" wrapText="1"/>
    </xf>
    <xf numFmtId="165" fontId="6" fillId="0" borderId="0" xfId="8" applyNumberFormat="1" applyFont="1"/>
    <xf numFmtId="165" fontId="6" fillId="0" borderId="3" xfId="4" applyNumberFormat="1" applyFont="1" applyBorder="1"/>
    <xf numFmtId="165" fontId="6" fillId="0" borderId="3" xfId="8" applyNumberFormat="1" applyFont="1" applyBorder="1"/>
    <xf numFmtId="0" fontId="3" fillId="6" borderId="0" xfId="7" applyFont="1" applyFill="1"/>
    <xf numFmtId="0" fontId="10" fillId="0" borderId="3" xfId="7" applyFont="1" applyBorder="1" applyAlignment="1">
      <alignment vertical="center"/>
    </xf>
    <xf numFmtId="0" fontId="18" fillId="0" borderId="0" xfId="9" applyFont="1"/>
    <xf numFmtId="0" fontId="6" fillId="0" borderId="0" xfId="7" applyFont="1"/>
    <xf numFmtId="0" fontId="9" fillId="0" borderId="3" xfId="7" applyFont="1" applyBorder="1" applyAlignment="1">
      <alignment vertical="center"/>
    </xf>
    <xf numFmtId="0" fontId="3" fillId="0" borderId="0" xfId="7" applyFont="1" applyAlignment="1">
      <alignment horizontal="center" vertical="center" wrapText="1"/>
    </xf>
    <xf numFmtId="0" fontId="10" fillId="0" borderId="9" xfId="7" applyFont="1" applyBorder="1" applyAlignment="1">
      <alignment vertical="center"/>
    </xf>
    <xf numFmtId="0" fontId="9" fillId="0" borderId="0" xfId="7" applyFont="1" applyAlignment="1">
      <alignment horizontal="center" vertical="center"/>
    </xf>
    <xf numFmtId="14" fontId="9" fillId="0" borderId="0" xfId="2" applyNumberFormat="1" applyFont="1" applyBorder="1" applyAlignment="1">
      <alignment horizontal="center" vertical="center" wrapText="1"/>
    </xf>
    <xf numFmtId="0" fontId="9" fillId="0" borderId="12" xfId="7" applyFont="1" applyBorder="1" applyAlignment="1">
      <alignment vertical="center"/>
    </xf>
    <xf numFmtId="41" fontId="9" fillId="0" borderId="12" xfId="2" applyFont="1" applyBorder="1" applyAlignment="1">
      <alignment horizontal="center" vertical="center" wrapText="1"/>
    </xf>
    <xf numFmtId="165" fontId="6" fillId="0" borderId="3" xfId="4" applyNumberFormat="1" applyFont="1" applyBorder="1" applyAlignment="1"/>
    <xf numFmtId="165" fontId="3" fillId="0" borderId="0" xfId="7" applyNumberFormat="1" applyFont="1"/>
    <xf numFmtId="165" fontId="6" fillId="0" borderId="0" xfId="8" applyNumberFormat="1" applyFont="1" applyAlignment="1"/>
    <xf numFmtId="0" fontId="9" fillId="0" borderId="0" xfId="7" applyFont="1" applyAlignment="1">
      <alignment horizontal="center" vertical="center" wrapText="1"/>
    </xf>
    <xf numFmtId="0" fontId="10" fillId="0" borderId="3" xfId="7" applyFont="1" applyBorder="1" applyAlignment="1">
      <alignment horizontal="left" vertical="top"/>
    </xf>
    <xf numFmtId="41" fontId="10" fillId="0" borderId="0" xfId="3" applyFont="1" applyFill="1" applyBorder="1" applyAlignment="1">
      <alignment horizontal="center" vertical="top"/>
    </xf>
    <xf numFmtId="41" fontId="3" fillId="0" borderId="0" xfId="7" applyNumberFormat="1" applyFont="1"/>
    <xf numFmtId="0" fontId="9" fillId="0" borderId="13" xfId="7" applyFont="1" applyBorder="1" applyAlignment="1">
      <alignment horizontal="center" vertical="top"/>
    </xf>
    <xf numFmtId="41" fontId="9" fillId="0" borderId="9" xfId="2" applyFont="1" applyBorder="1" applyAlignment="1">
      <alignment horizontal="center" vertical="top"/>
    </xf>
    <xf numFmtId="3" fontId="3" fillId="0" borderId="0" xfId="7" applyNumberFormat="1" applyFont="1"/>
    <xf numFmtId="0" fontId="5" fillId="0" borderId="3" xfId="7" applyFont="1" applyBorder="1" applyAlignment="1">
      <alignment horizontal="left" vertical="center"/>
    </xf>
    <xf numFmtId="41" fontId="10" fillId="0" borderId="3" xfId="7" applyNumberFormat="1" applyFont="1" applyBorder="1" applyAlignment="1">
      <alignment vertical="center"/>
    </xf>
    <xf numFmtId="3" fontId="10" fillId="0" borderId="3" xfId="7" applyNumberFormat="1" applyFont="1" applyBorder="1" applyAlignment="1">
      <alignment vertical="center"/>
    </xf>
    <xf numFmtId="3" fontId="9" fillId="0" borderId="1" xfId="7" applyNumberFormat="1" applyFont="1" applyBorder="1" applyAlignment="1">
      <alignment vertical="center"/>
    </xf>
    <xf numFmtId="0" fontId="10" fillId="0" borderId="3" xfId="7" applyFont="1" applyBorder="1" applyAlignment="1">
      <alignment horizontal="center" vertical="center"/>
    </xf>
    <xf numFmtId="0" fontId="5" fillId="6" borderId="0" xfId="7" applyFont="1" applyFill="1"/>
    <xf numFmtId="0" fontId="10" fillId="0" borderId="0" xfId="7" applyFont="1" applyAlignment="1">
      <alignment horizontal="center" vertical="center"/>
    </xf>
    <xf numFmtId="41" fontId="9" fillId="0" borderId="3" xfId="7" applyNumberFormat="1" applyFont="1" applyBorder="1" applyAlignment="1">
      <alignment horizontal="center" vertical="center" wrapText="1"/>
    </xf>
    <xf numFmtId="0" fontId="9" fillId="0" borderId="2" xfId="7" applyFont="1" applyBorder="1" applyAlignment="1">
      <alignment horizontal="center" vertical="center" wrapText="1"/>
    </xf>
    <xf numFmtId="14" fontId="9" fillId="0" borderId="5" xfId="7" applyNumberFormat="1" applyFont="1" applyBorder="1" applyAlignment="1">
      <alignment horizontal="center" vertical="center" wrapText="1"/>
    </xf>
    <xf numFmtId="14" fontId="9" fillId="0" borderId="3" xfId="7" applyNumberFormat="1" applyFont="1" applyBorder="1" applyAlignment="1">
      <alignment horizontal="center" vertical="center" wrapText="1"/>
    </xf>
    <xf numFmtId="41" fontId="9" fillId="0" borderId="9" xfId="2" applyFont="1" applyBorder="1" applyAlignment="1">
      <alignment vertical="center"/>
    </xf>
    <xf numFmtId="41" fontId="9" fillId="0" borderId="10" xfId="2" applyFont="1" applyBorder="1" applyAlignment="1">
      <alignment vertical="center"/>
    </xf>
    <xf numFmtId="0" fontId="10" fillId="0" borderId="3" xfId="7" applyFont="1" applyBorder="1" applyAlignment="1">
      <alignment horizontal="left" vertical="center" wrapText="1"/>
    </xf>
    <xf numFmtId="41" fontId="10" fillId="0" borderId="3" xfId="2" applyFont="1" applyBorder="1" applyAlignment="1">
      <alignment vertical="center" wrapText="1"/>
    </xf>
    <xf numFmtId="41" fontId="10" fillId="0" borderId="2" xfId="2" applyFont="1" applyBorder="1" applyAlignment="1">
      <alignment horizontal="right" vertical="center" wrapText="1"/>
    </xf>
    <xf numFmtId="14" fontId="9" fillId="0" borderId="6" xfId="7" applyNumberFormat="1" applyFont="1" applyBorder="1" applyAlignment="1">
      <alignment horizontal="center" vertical="center" wrapText="1"/>
    </xf>
    <xf numFmtId="165" fontId="6" fillId="0" borderId="3" xfId="4" applyNumberFormat="1" applyFont="1" applyBorder="1" applyAlignment="1">
      <alignment horizontal="right"/>
    </xf>
    <xf numFmtId="0" fontId="10" fillId="0" borderId="0" xfId="7" applyFont="1"/>
    <xf numFmtId="0" fontId="10" fillId="0" borderId="20" xfId="7" applyFont="1" applyBorder="1" applyAlignment="1">
      <alignment horizontal="left" vertical="center" wrapText="1"/>
    </xf>
    <xf numFmtId="41" fontId="10" fillId="0" borderId="20" xfId="2" applyFont="1" applyBorder="1" applyAlignment="1">
      <alignment horizontal="center" vertical="center" wrapText="1"/>
    </xf>
    <xf numFmtId="0" fontId="10" fillId="0" borderId="3" xfId="7" applyFont="1" applyBorder="1" applyAlignment="1">
      <alignment vertical="center" wrapText="1"/>
    </xf>
    <xf numFmtId="0" fontId="3" fillId="0" borderId="3" xfId="7" applyFont="1" applyBorder="1"/>
    <xf numFmtId="0" fontId="5" fillId="0" borderId="3" xfId="7" applyFont="1" applyBorder="1"/>
    <xf numFmtId="0" fontId="5" fillId="0" borderId="3" xfId="7" applyFont="1" applyBorder="1" applyAlignment="1">
      <alignment horizontal="center" vertical="center"/>
    </xf>
    <xf numFmtId="49" fontId="3" fillId="0" borderId="3" xfId="7" applyNumberFormat="1" applyFont="1" applyBorder="1"/>
    <xf numFmtId="0" fontId="13" fillId="4" borderId="21" xfId="0" applyFont="1" applyFill="1" applyBorder="1"/>
    <xf numFmtId="14" fontId="13" fillId="4" borderId="21" xfId="2" applyNumberFormat="1" applyFont="1" applyFill="1" applyBorder="1" applyAlignment="1">
      <alignment horizontal="center"/>
    </xf>
    <xf numFmtId="41" fontId="6" fillId="0" borderId="0" xfId="2" applyFont="1" applyBorder="1"/>
    <xf numFmtId="49" fontId="3" fillId="0" borderId="0" xfId="7" applyNumberFormat="1" applyFont="1"/>
    <xf numFmtId="0" fontId="4" fillId="4" borderId="0" xfId="0" applyFont="1" applyFill="1"/>
    <xf numFmtId="14" fontId="4" fillId="4" borderId="0" xfId="2" applyNumberFormat="1" applyFont="1" applyFill="1" applyAlignment="1">
      <alignment horizontal="center"/>
    </xf>
    <xf numFmtId="0" fontId="10" fillId="0" borderId="0" xfId="7" applyFont="1" applyAlignment="1">
      <alignment vertical="top" wrapText="1"/>
    </xf>
    <xf numFmtId="169" fontId="6" fillId="0" borderId="0" xfId="10" applyNumberFormat="1" applyFont="1"/>
    <xf numFmtId="41" fontId="3" fillId="0" borderId="3" xfId="2" applyFont="1" applyFill="1" applyBorder="1" applyAlignment="1">
      <alignment vertical="center"/>
    </xf>
    <xf numFmtId="0" fontId="6" fillId="0" borderId="0" xfId="1" applyFont="1"/>
    <xf numFmtId="0" fontId="9" fillId="0" borderId="0" xfId="1" applyFont="1" applyAlignment="1">
      <alignment horizontal="center" vertical="center" wrapText="1"/>
    </xf>
    <xf numFmtId="41" fontId="10" fillId="0" borderId="3" xfId="11" applyFont="1" applyFill="1" applyBorder="1" applyAlignment="1">
      <alignment horizontal="center" vertical="top"/>
    </xf>
    <xf numFmtId="41" fontId="10" fillId="0" borderId="0" xfId="11" applyFont="1" applyFill="1" applyBorder="1" applyAlignment="1">
      <alignment horizontal="center" vertical="top"/>
    </xf>
    <xf numFmtId="41" fontId="9" fillId="0" borderId="0" xfId="2" applyFont="1" applyBorder="1" applyAlignment="1">
      <alignment horizontal="center" vertical="top"/>
    </xf>
    <xf numFmtId="41" fontId="3" fillId="0" borderId="0" xfId="2" applyFont="1" applyFill="1"/>
    <xf numFmtId="3" fontId="10" fillId="0" borderId="3" xfId="1" applyNumberFormat="1" applyFont="1" applyBorder="1" applyAlignment="1">
      <alignment vertical="center"/>
    </xf>
    <xf numFmtId="0" fontId="10" fillId="0" borderId="3" xfId="1" applyFont="1" applyBorder="1" applyAlignment="1">
      <alignment horizontal="center" vertical="center"/>
    </xf>
    <xf numFmtId="41" fontId="5" fillId="0" borderId="0" xfId="2" applyFont="1" applyFill="1"/>
    <xf numFmtId="41" fontId="9" fillId="0" borderId="3" xfId="1" applyNumberFormat="1" applyFont="1" applyBorder="1" applyAlignment="1">
      <alignment horizontal="center" vertical="center" wrapText="1"/>
    </xf>
    <xf numFmtId="0" fontId="9" fillId="0" borderId="2" xfId="1" applyFont="1" applyBorder="1" applyAlignment="1">
      <alignment horizontal="center" vertical="center" wrapText="1"/>
    </xf>
    <xf numFmtId="41" fontId="3" fillId="0" borderId="8" xfId="2" applyFont="1" applyBorder="1"/>
    <xf numFmtId="0" fontId="14" fillId="8" borderId="24" xfId="0" applyFont="1" applyFill="1" applyBorder="1"/>
    <xf numFmtId="41" fontId="14" fillId="8" borderId="24" xfId="2" applyFont="1" applyFill="1" applyBorder="1"/>
    <xf numFmtId="0" fontId="14" fillId="0" borderId="24" xfId="0" applyFont="1" applyBorder="1"/>
    <xf numFmtId="41" fontId="14" fillId="0" borderId="24" xfId="2" applyFont="1" applyBorder="1"/>
    <xf numFmtId="0" fontId="6" fillId="0" borderId="24" xfId="0" applyFont="1" applyBorder="1"/>
    <xf numFmtId="41" fontId="6" fillId="0" borderId="24" xfId="2" applyFont="1" applyBorder="1"/>
    <xf numFmtId="0" fontId="6" fillId="8" borderId="24" xfId="0" applyFont="1" applyFill="1" applyBorder="1"/>
    <xf numFmtId="41" fontId="6" fillId="8" borderId="24" xfId="2" applyFont="1" applyFill="1" applyBorder="1"/>
    <xf numFmtId="0" fontId="3" fillId="0" borderId="0" xfId="1" applyFont="1" applyAlignment="1">
      <alignment horizontal="left" vertical="center" indent="4"/>
    </xf>
    <xf numFmtId="0" fontId="4" fillId="9" borderId="0" xfId="0" applyFont="1" applyFill="1"/>
    <xf numFmtId="41" fontId="4" fillId="9" borderId="0" xfId="2" applyFont="1" applyFill="1"/>
    <xf numFmtId="0" fontId="4" fillId="10" borderId="0" xfId="0" applyFont="1" applyFill="1"/>
    <xf numFmtId="41" fontId="4" fillId="10" borderId="0" xfId="2" applyFont="1" applyFill="1"/>
    <xf numFmtId="0" fontId="6" fillId="9" borderId="0" xfId="0" applyFont="1" applyFill="1"/>
    <xf numFmtId="41" fontId="6" fillId="9" borderId="0" xfId="2" applyFont="1" applyFill="1"/>
    <xf numFmtId="0" fontId="6" fillId="10" borderId="0" xfId="0" applyFont="1" applyFill="1"/>
    <xf numFmtId="41" fontId="6" fillId="10" borderId="0" xfId="2" applyFont="1" applyFill="1"/>
    <xf numFmtId="0" fontId="3" fillId="9" borderId="0" xfId="1" applyFont="1" applyFill="1"/>
    <xf numFmtId="0" fontId="3" fillId="10" borderId="0" xfId="1" applyFont="1" applyFill="1"/>
    <xf numFmtId="0" fontId="3" fillId="9" borderId="0" xfId="1" applyFont="1" applyFill="1" applyAlignment="1">
      <alignment wrapText="1"/>
    </xf>
    <xf numFmtId="0" fontId="3" fillId="10" borderId="0" xfId="1" applyFont="1" applyFill="1" applyAlignment="1">
      <alignment wrapText="1"/>
    </xf>
    <xf numFmtId="0" fontId="3" fillId="2" borderId="0" xfId="1" applyFont="1" applyFill="1" applyAlignment="1">
      <alignment wrapText="1"/>
    </xf>
    <xf numFmtId="0" fontId="10" fillId="0" borderId="8" xfId="1" applyFont="1" applyBorder="1" applyAlignment="1">
      <alignment vertical="center"/>
    </xf>
    <xf numFmtId="0" fontId="3" fillId="9" borderId="0" xfId="1" applyFont="1" applyFill="1" applyAlignment="1">
      <alignment horizontal="center" vertical="center" wrapText="1"/>
    </xf>
    <xf numFmtId="0" fontId="3" fillId="10" borderId="0" xfId="1" applyFont="1" applyFill="1" applyAlignment="1">
      <alignment horizontal="center" vertical="center" wrapText="1"/>
    </xf>
    <xf numFmtId="41" fontId="10" fillId="0" borderId="2" xfId="2" applyFont="1" applyBorder="1" applyAlignment="1">
      <alignment vertical="center"/>
    </xf>
    <xf numFmtId="41" fontId="9" fillId="0" borderId="6" xfId="2" applyFont="1" applyBorder="1" applyAlignment="1">
      <alignment horizontal="center" vertical="center" wrapText="1"/>
    </xf>
    <xf numFmtId="0" fontId="9" fillId="0" borderId="1" xfId="1" applyFont="1" applyBorder="1" applyAlignment="1">
      <alignment horizontal="center" vertical="top"/>
    </xf>
    <xf numFmtId="41" fontId="9" fillId="0" borderId="3" xfId="2" applyFont="1" applyFill="1" applyBorder="1" applyAlignment="1">
      <alignment horizontal="center" vertical="top"/>
    </xf>
    <xf numFmtId="41" fontId="9" fillId="0" borderId="0" xfId="2" applyFont="1" applyFill="1" applyBorder="1" applyAlignment="1">
      <alignment horizontal="center" vertical="top"/>
    </xf>
    <xf numFmtId="41" fontId="3" fillId="10" borderId="0" xfId="2" applyFont="1" applyFill="1"/>
    <xf numFmtId="41" fontId="3" fillId="0" borderId="3" xfId="2" applyFont="1" applyFill="1" applyBorder="1" applyAlignment="1">
      <alignment horizontal="right" wrapText="1"/>
    </xf>
    <xf numFmtId="41" fontId="9" fillId="0" borderId="2" xfId="2" applyFont="1" applyBorder="1" applyAlignment="1">
      <alignment horizontal="left" vertical="center"/>
    </xf>
    <xf numFmtId="3" fontId="9" fillId="0" borderId="3" xfId="1" applyNumberFormat="1" applyFont="1" applyBorder="1" applyAlignment="1">
      <alignment vertical="center"/>
    </xf>
    <xf numFmtId="3" fontId="9" fillId="0" borderId="2" xfId="1" applyNumberFormat="1" applyFont="1" applyBorder="1" applyAlignment="1">
      <alignment vertical="center"/>
    </xf>
    <xf numFmtId="0" fontId="5" fillId="9" borderId="0" xfId="1" applyFont="1" applyFill="1"/>
    <xf numFmtId="0" fontId="5" fillId="10" borderId="0" xfId="1" applyFont="1" applyFill="1"/>
    <xf numFmtId="41" fontId="5" fillId="10" borderId="0" xfId="2" applyFont="1" applyFill="1"/>
    <xf numFmtId="169" fontId="6" fillId="0" borderId="3" xfId="12" applyNumberFormat="1" applyFont="1" applyBorder="1"/>
    <xf numFmtId="14" fontId="13" fillId="4" borderId="21" xfId="2" applyNumberFormat="1" applyFont="1" applyFill="1" applyBorder="1"/>
    <xf numFmtId="171" fontId="6" fillId="0" borderId="0" xfId="13" applyNumberFormat="1" applyFont="1"/>
    <xf numFmtId="169" fontId="6" fillId="0" borderId="0" xfId="14" applyNumberFormat="1" applyFont="1" applyBorder="1"/>
    <xf numFmtId="49" fontId="3" fillId="0" borderId="0" xfId="1" applyNumberFormat="1" applyFont="1"/>
    <xf numFmtId="41" fontId="14" fillId="0" borderId="0" xfId="2" applyFont="1" applyFill="1" applyBorder="1"/>
    <xf numFmtId="10" fontId="0" fillId="0" borderId="0" xfId="0" applyNumberFormat="1"/>
    <xf numFmtId="0" fontId="3" fillId="0" borderId="0" xfId="1" applyFont="1" applyAlignment="1">
      <alignment horizontal="left" vertical="top" wrapText="1"/>
    </xf>
    <xf numFmtId="0" fontId="5" fillId="0" borderId="0" xfId="1" applyFont="1" applyAlignment="1">
      <alignment horizontal="left" vertical="center"/>
    </xf>
    <xf numFmtId="0" fontId="3" fillId="0" borderId="0" xfId="1" applyFont="1" applyAlignment="1">
      <alignment horizontal="left" vertical="center" wrapText="1"/>
    </xf>
    <xf numFmtId="0" fontId="10" fillId="0" borderId="8" xfId="1" applyFont="1" applyBorder="1" applyAlignment="1">
      <alignment horizontal="left" vertical="center"/>
    </xf>
    <xf numFmtId="0" fontId="10" fillId="0" borderId="7" xfId="1" applyFont="1" applyBorder="1" applyAlignment="1">
      <alignment horizontal="left"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1" xfId="1" applyFont="1" applyBorder="1" applyAlignment="1">
      <alignment horizontal="center" vertical="center"/>
    </xf>
    <xf numFmtId="0" fontId="10" fillId="0" borderId="9" xfId="1" applyFont="1" applyBorder="1" applyAlignment="1">
      <alignment horizontal="left" vertical="center"/>
    </xf>
    <xf numFmtId="0" fontId="10" fillId="0" borderId="10" xfId="1" applyFont="1" applyBorder="1" applyAlignment="1">
      <alignment horizontal="left" vertical="center"/>
    </xf>
    <xf numFmtId="0" fontId="10" fillId="0" borderId="1" xfId="1" applyFont="1" applyBorder="1" applyAlignment="1">
      <alignment horizontal="left" vertical="center"/>
    </xf>
    <xf numFmtId="0" fontId="10" fillId="0" borderId="11" xfId="1" applyFont="1" applyBorder="1" applyAlignment="1">
      <alignment horizontal="left" vertical="center"/>
    </xf>
    <xf numFmtId="0" fontId="10" fillId="0" borderId="2" xfId="1" applyFont="1" applyBorder="1" applyAlignment="1">
      <alignment horizontal="left" vertical="center"/>
    </xf>
    <xf numFmtId="0" fontId="9" fillId="0" borderId="3" xfId="1" applyFont="1" applyBorder="1" applyAlignment="1">
      <alignment horizontal="center" vertical="center"/>
    </xf>
    <xf numFmtId="0" fontId="9" fillId="0" borderId="3" xfId="1" applyFont="1" applyBorder="1" applyAlignment="1">
      <alignment horizontal="center" vertical="center" wrapText="1"/>
    </xf>
    <xf numFmtId="0" fontId="10" fillId="0" borderId="0" xfId="1" applyFont="1" applyAlignment="1">
      <alignment horizontal="left" vertical="center"/>
    </xf>
    <xf numFmtId="3" fontId="10" fillId="0" borderId="0" xfId="1" applyNumberFormat="1" applyFont="1" applyAlignment="1">
      <alignment horizontal="right" vertical="center"/>
    </xf>
    <xf numFmtId="41" fontId="10" fillId="0" borderId="0" xfId="2" applyFont="1" applyBorder="1" applyAlignment="1">
      <alignment horizontal="left" vertical="center"/>
    </xf>
    <xf numFmtId="41" fontId="10" fillId="0" borderId="7" xfId="2" applyFont="1" applyBorder="1" applyAlignment="1">
      <alignment horizontal="left" vertical="center"/>
    </xf>
    <xf numFmtId="0" fontId="10" fillId="0" borderId="3" xfId="1" applyFont="1" applyBorder="1" applyAlignment="1">
      <alignment horizontal="left" vertical="center"/>
    </xf>
    <xf numFmtId="0" fontId="3" fillId="0" borderId="0" xfId="7" applyFont="1" applyAlignment="1">
      <alignment horizontal="left" vertical="top" wrapText="1"/>
    </xf>
    <xf numFmtId="0" fontId="5" fillId="0" borderId="0" xfId="7" applyFont="1" applyAlignment="1">
      <alignment horizontal="left" vertical="center"/>
    </xf>
    <xf numFmtId="0" fontId="3" fillId="0" borderId="0" xfId="7" applyFont="1" applyAlignment="1">
      <alignment horizontal="left" vertical="center" wrapText="1"/>
    </xf>
    <xf numFmtId="0" fontId="9" fillId="0" borderId="1" xfId="7" applyFont="1" applyBorder="1" applyAlignment="1">
      <alignment horizontal="center" vertical="center"/>
    </xf>
    <xf numFmtId="0" fontId="9" fillId="0" borderId="3" xfId="7" applyFont="1" applyBorder="1" applyAlignment="1">
      <alignment horizontal="center" vertical="center" wrapText="1"/>
    </xf>
    <xf numFmtId="0" fontId="9" fillId="0" borderId="3" xfId="7" applyFont="1" applyBorder="1" applyAlignment="1">
      <alignment horizontal="center" vertical="center"/>
    </xf>
    <xf numFmtId="172" fontId="3" fillId="0" borderId="3" xfId="2" applyNumberFormat="1" applyFont="1" applyFill="1" applyBorder="1" applyAlignment="1">
      <alignment vertical="center"/>
    </xf>
    <xf numFmtId="164" fontId="3" fillId="0" borderId="3" xfId="2" applyNumberFormat="1" applyFont="1" applyFill="1" applyBorder="1" applyAlignment="1">
      <alignment vertical="center"/>
    </xf>
    <xf numFmtId="14" fontId="9" fillId="0" borderId="3" xfId="1" applyNumberFormat="1" applyFont="1" applyBorder="1" applyAlignment="1">
      <alignment vertical="center" wrapText="1"/>
    </xf>
    <xf numFmtId="166" fontId="10" fillId="0" borderId="3" xfId="19" applyFont="1" applyBorder="1" applyAlignment="1">
      <alignment vertical="center"/>
    </xf>
    <xf numFmtId="166" fontId="9" fillId="0" borderId="1" xfId="19" applyFont="1" applyBorder="1" applyAlignment="1">
      <alignment vertical="center"/>
    </xf>
    <xf numFmtId="166" fontId="9" fillId="0" borderId="3" xfId="19" applyFont="1" applyBorder="1" applyAlignment="1">
      <alignment vertical="center"/>
    </xf>
    <xf numFmtId="169" fontId="6" fillId="0" borderId="0" xfId="12" applyNumberFormat="1" applyFont="1" applyAlignment="1">
      <alignment horizontal="right"/>
    </xf>
    <xf numFmtId="169" fontId="14" fillId="0" borderId="0" xfId="12" applyNumberFormat="1" applyFont="1"/>
    <xf numFmtId="169" fontId="6" fillId="0" borderId="0" xfId="12" applyNumberFormat="1" applyFont="1"/>
    <xf numFmtId="164" fontId="5" fillId="0" borderId="3" xfId="20" applyNumberFormat="1" applyFont="1" applyBorder="1" applyAlignment="1">
      <alignment vertical="center"/>
    </xf>
    <xf numFmtId="0" fontId="23" fillId="7" borderId="22" xfId="0" applyFont="1" applyFill="1" applyBorder="1"/>
    <xf numFmtId="171" fontId="23" fillId="7" borderId="25" xfId="8" applyNumberFormat="1" applyFont="1" applyFill="1" applyBorder="1"/>
    <xf numFmtId="0" fontId="23" fillId="0" borderId="23" xfId="0" applyFont="1" applyBorder="1"/>
    <xf numFmtId="171" fontId="23" fillId="0" borderId="26" xfId="8" applyNumberFormat="1" applyFont="1" applyBorder="1"/>
    <xf numFmtId="0" fontId="23" fillId="7" borderId="23" xfId="0" applyFont="1" applyFill="1" applyBorder="1"/>
    <xf numFmtId="171" fontId="23" fillId="7" borderId="26" xfId="8" applyNumberFormat="1" applyFont="1" applyFill="1" applyBorder="1"/>
    <xf numFmtId="0" fontId="0" fillId="0" borderId="23" xfId="0" applyBorder="1"/>
    <xf numFmtId="171" fontId="0" fillId="0" borderId="26" xfId="8" applyNumberFormat="1" applyFont="1" applyBorder="1"/>
    <xf numFmtId="0" fontId="0" fillId="7" borderId="23" xfId="0" applyFill="1" applyBorder="1"/>
    <xf numFmtId="171" fontId="0" fillId="7" borderId="26" xfId="8" applyNumberFormat="1" applyFont="1" applyFill="1" applyBorder="1"/>
    <xf numFmtId="0" fontId="23" fillId="0" borderId="0" xfId="0" applyFont="1"/>
    <xf numFmtId="171" fontId="23" fillId="0" borderId="0" xfId="8" applyNumberFormat="1" applyFont="1"/>
    <xf numFmtId="171" fontId="0" fillId="0" borderId="0" xfId="8" applyNumberFormat="1" applyFont="1"/>
    <xf numFmtId="171" fontId="1" fillId="0" borderId="0" xfId="8" applyNumberFormat="1" applyFont="1"/>
    <xf numFmtId="0" fontId="24" fillId="11" borderId="0" xfId="18" applyFont="1"/>
    <xf numFmtId="171" fontId="24" fillId="11" borderId="0" xfId="8" applyNumberFormat="1" applyFont="1" applyFill="1"/>
    <xf numFmtId="41" fontId="10" fillId="0" borderId="7" xfId="2" applyFont="1" applyBorder="1" applyAlignment="1">
      <alignment horizontal="center" vertical="center"/>
    </xf>
    <xf numFmtId="0" fontId="23" fillId="12" borderId="27" xfId="0" applyFont="1" applyFill="1" applyBorder="1"/>
    <xf numFmtId="41" fontId="23" fillId="12" borderId="28" xfId="2" applyFont="1" applyFill="1" applyBorder="1"/>
    <xf numFmtId="0" fontId="23" fillId="8" borderId="27" xfId="0" applyFont="1" applyFill="1" applyBorder="1"/>
    <xf numFmtId="41" fontId="23" fillId="8" borderId="28" xfId="2" applyFont="1" applyFill="1" applyBorder="1"/>
    <xf numFmtId="0" fontId="0" fillId="12" borderId="27" xfId="0" applyFill="1" applyBorder="1"/>
    <xf numFmtId="41" fontId="0" fillId="12" borderId="28" xfId="2" applyFont="1" applyFill="1" applyBorder="1"/>
    <xf numFmtId="0" fontId="0" fillId="8" borderId="27" xfId="0" applyFill="1" applyBorder="1"/>
    <xf numFmtId="41" fontId="0" fillId="8" borderId="28" xfId="2" applyFont="1" applyFill="1" applyBorder="1"/>
    <xf numFmtId="41" fontId="23" fillId="0" borderId="0" xfId="2" applyFont="1"/>
    <xf numFmtId="41" fontId="0" fillId="0" borderId="0" xfId="2" applyFont="1"/>
    <xf numFmtId="0" fontId="3" fillId="4" borderId="0" xfId="0" applyFont="1" applyFill="1"/>
    <xf numFmtId="41" fontId="3" fillId="4" borderId="0" xfId="2" applyFont="1" applyFill="1"/>
    <xf numFmtId="164" fontId="3" fillId="0" borderId="3" xfId="2" applyNumberFormat="1" applyFont="1" applyBorder="1" applyAlignment="1">
      <alignment horizontal="center" vertical="center"/>
    </xf>
    <xf numFmtId="172" fontId="3" fillId="0" borderId="3" xfId="2" applyNumberFormat="1" applyFont="1" applyBorder="1" applyAlignment="1">
      <alignment vertical="center"/>
    </xf>
    <xf numFmtId="172" fontId="3" fillId="0" borderId="3" xfId="2" applyNumberFormat="1" applyFont="1" applyBorder="1" applyAlignment="1">
      <alignment horizontal="right" vertical="center"/>
    </xf>
    <xf numFmtId="0" fontId="10" fillId="0" borderId="5" xfId="1" applyFont="1" applyBorder="1" applyAlignment="1">
      <alignment vertical="center"/>
    </xf>
    <xf numFmtId="0" fontId="10" fillId="0" borderId="4" xfId="1" applyFont="1" applyBorder="1" applyAlignment="1">
      <alignment vertical="center"/>
    </xf>
    <xf numFmtId="0" fontId="10" fillId="0" borderId="6" xfId="1" applyFont="1" applyBorder="1" applyAlignment="1">
      <alignment vertical="center"/>
    </xf>
    <xf numFmtId="41" fontId="9" fillId="0" borderId="12" xfId="2" applyFont="1" applyBorder="1" applyAlignment="1">
      <alignment horizontal="center" vertical="center"/>
    </xf>
    <xf numFmtId="41" fontId="10" fillId="0" borderId="12" xfId="2" applyFont="1" applyBorder="1" applyAlignment="1">
      <alignment horizontal="center" vertical="center"/>
    </xf>
    <xf numFmtId="0" fontId="10" fillId="0" borderId="0" xfId="1" applyFont="1" applyAlignment="1">
      <alignment vertical="center"/>
    </xf>
    <xf numFmtId="0" fontId="10" fillId="0" borderId="7" xfId="1" applyFont="1" applyBorder="1" applyAlignment="1">
      <alignment vertical="center"/>
    </xf>
    <xf numFmtId="41" fontId="9" fillId="0" borderId="20" xfId="2" applyFont="1" applyBorder="1" applyAlignment="1">
      <alignment horizontal="center" vertical="center"/>
    </xf>
    <xf numFmtId="41" fontId="10" fillId="0" borderId="20" xfId="2" applyFont="1" applyBorder="1" applyAlignment="1">
      <alignment horizontal="center" vertical="center"/>
    </xf>
    <xf numFmtId="0" fontId="10" fillId="0" borderId="9" xfId="1" applyFont="1" applyBorder="1" applyAlignment="1">
      <alignment vertical="center"/>
    </xf>
    <xf numFmtId="0" fontId="10" fillId="0" borderId="19" xfId="1" applyFont="1" applyBorder="1" applyAlignment="1">
      <alignment vertical="center"/>
    </xf>
    <xf numFmtId="0" fontId="10" fillId="0" borderId="10" xfId="1" applyFont="1" applyBorder="1" applyAlignment="1">
      <alignment vertical="center"/>
    </xf>
    <xf numFmtId="41" fontId="10" fillId="0" borderId="13" xfId="2" applyFont="1" applyBorder="1" applyAlignment="1">
      <alignment horizontal="center" vertical="center"/>
    </xf>
    <xf numFmtId="41" fontId="10" fillId="0" borderId="12" xfId="2" applyFont="1" applyBorder="1" applyAlignment="1">
      <alignment vertical="center"/>
    </xf>
    <xf numFmtId="41" fontId="10" fillId="0" borderId="20" xfId="2" applyFont="1" applyBorder="1" applyAlignment="1">
      <alignment vertical="center"/>
    </xf>
    <xf numFmtId="41" fontId="10" fillId="0" borderId="0" xfId="2" applyFont="1" applyAlignment="1">
      <alignment horizontal="left" vertical="center"/>
    </xf>
    <xf numFmtId="0" fontId="10" fillId="0" borderId="5" xfId="1" applyFont="1" applyBorder="1" applyAlignment="1">
      <alignment horizontal="left" vertical="top"/>
    </xf>
    <xf numFmtId="41" fontId="10" fillId="0" borderId="5" xfId="2" applyFont="1" applyFill="1" applyBorder="1" applyAlignment="1">
      <alignment horizontal="center" vertical="top"/>
    </xf>
    <xf numFmtId="41" fontId="10" fillId="0" borderId="4" xfId="2" applyFont="1" applyFill="1" applyBorder="1" applyAlignment="1">
      <alignment horizontal="center" vertical="top"/>
    </xf>
    <xf numFmtId="41" fontId="10" fillId="0" borderId="6" xfId="2" applyFont="1" applyFill="1" applyBorder="1" applyAlignment="1">
      <alignment horizontal="center" vertical="top"/>
    </xf>
    <xf numFmtId="41" fontId="10" fillId="0" borderId="20" xfId="11" applyFont="1" applyFill="1" applyBorder="1" applyAlignment="1">
      <alignment horizontal="center" vertical="top"/>
    </xf>
    <xf numFmtId="0" fontId="10" fillId="0" borderId="8" xfId="1" applyFont="1" applyBorder="1" applyAlignment="1">
      <alignment horizontal="left" vertical="top"/>
    </xf>
    <xf numFmtId="41" fontId="10" fillId="0" borderId="8" xfId="2" applyFont="1" applyFill="1" applyBorder="1" applyAlignment="1">
      <alignment horizontal="center" vertical="top"/>
    </xf>
    <xf numFmtId="41" fontId="10" fillId="0" borderId="0" xfId="2" applyFont="1" applyFill="1" applyBorder="1" applyAlignment="1">
      <alignment horizontal="center" vertical="top"/>
    </xf>
    <xf numFmtId="41" fontId="10" fillId="0" borderId="7" xfId="2" applyFont="1" applyFill="1" applyBorder="1" applyAlignment="1">
      <alignment horizontal="center" vertical="top"/>
    </xf>
    <xf numFmtId="0" fontId="10" fillId="0" borderId="9" xfId="1" applyFont="1" applyBorder="1" applyAlignment="1">
      <alignment horizontal="left" vertical="top"/>
    </xf>
    <xf numFmtId="41" fontId="10" fillId="0" borderId="9" xfId="2" applyFont="1" applyFill="1" applyBorder="1" applyAlignment="1">
      <alignment horizontal="center" vertical="top"/>
    </xf>
    <xf numFmtId="41" fontId="10" fillId="0" borderId="19" xfId="2" applyFont="1" applyFill="1" applyBorder="1" applyAlignment="1">
      <alignment horizontal="center" vertical="top"/>
    </xf>
    <xf numFmtId="41" fontId="10" fillId="0" borderId="10" xfId="2" applyFont="1" applyFill="1" applyBorder="1" applyAlignment="1">
      <alignment horizontal="center" vertical="top"/>
    </xf>
    <xf numFmtId="41" fontId="10" fillId="0" borderId="19" xfId="11" applyFont="1" applyFill="1" applyBorder="1" applyAlignment="1">
      <alignment horizontal="center" vertical="top"/>
    </xf>
    <xf numFmtId="41" fontId="10" fillId="0" borderId="6" xfId="2" applyFont="1" applyBorder="1" applyAlignment="1">
      <alignment vertical="center"/>
    </xf>
    <xf numFmtId="41" fontId="10" fillId="0" borderId="5" xfId="2" applyFont="1" applyBorder="1" applyAlignment="1">
      <alignment vertical="center"/>
    </xf>
    <xf numFmtId="3" fontId="10" fillId="0" borderId="6" xfId="1" applyNumberFormat="1" applyFont="1" applyBorder="1" applyAlignment="1">
      <alignment vertical="center"/>
    </xf>
    <xf numFmtId="41" fontId="10" fillId="0" borderId="8" xfId="2" applyFont="1" applyBorder="1" applyAlignment="1">
      <alignment vertical="center"/>
    </xf>
    <xf numFmtId="3" fontId="10" fillId="0" borderId="7" xfId="1" applyNumberFormat="1" applyFont="1" applyBorder="1" applyAlignment="1">
      <alignment vertical="center"/>
    </xf>
    <xf numFmtId="41" fontId="10" fillId="0" borderId="9" xfId="2" applyFont="1" applyBorder="1" applyAlignment="1">
      <alignment vertical="center"/>
    </xf>
    <xf numFmtId="3" fontId="10" fillId="0" borderId="10" xfId="1" applyNumberFormat="1" applyFont="1" applyBorder="1" applyAlignment="1">
      <alignment vertical="center"/>
    </xf>
    <xf numFmtId="41" fontId="10" fillId="0" borderId="10" xfId="2" applyFont="1" applyBorder="1" applyAlignment="1">
      <alignment vertical="center"/>
    </xf>
    <xf numFmtId="3" fontId="10" fillId="0" borderId="20" xfId="1" applyNumberFormat="1" applyFont="1" applyBorder="1" applyAlignment="1">
      <alignment vertical="center"/>
    </xf>
    <xf numFmtId="41" fontId="10" fillId="0" borderId="20" xfId="2" applyFont="1" applyBorder="1" applyAlignment="1">
      <alignment horizontal="right" vertical="center"/>
    </xf>
    <xf numFmtId="41" fontId="10" fillId="0" borderId="13" xfId="2" applyFont="1" applyBorder="1" applyAlignment="1">
      <alignment vertical="center"/>
    </xf>
    <xf numFmtId="41" fontId="3" fillId="0" borderId="5" xfId="2" applyFont="1" applyBorder="1"/>
    <xf numFmtId="41" fontId="10" fillId="0" borderId="7" xfId="2" applyFont="1" applyBorder="1" applyAlignment="1">
      <alignment horizontal="right" vertical="center"/>
    </xf>
    <xf numFmtId="41" fontId="3" fillId="0" borderId="9" xfId="2" applyFont="1" applyBorder="1"/>
    <xf numFmtId="0" fontId="10" fillId="0" borderId="20" xfId="1" applyFont="1" applyBorder="1" applyAlignment="1">
      <alignment horizontal="left" vertical="center" wrapText="1"/>
    </xf>
    <xf numFmtId="0" fontId="10" fillId="0" borderId="20" xfId="1" applyFont="1" applyBorder="1" applyAlignment="1">
      <alignment vertical="center" wrapText="1"/>
    </xf>
    <xf numFmtId="0" fontId="2" fillId="0" borderId="0" xfId="1"/>
    <xf numFmtId="3" fontId="2" fillId="0" borderId="0" xfId="1" applyNumberFormat="1"/>
    <xf numFmtId="0" fontId="25" fillId="0" borderId="0" xfId="1" applyFont="1" applyAlignment="1">
      <alignment horizontal="left" vertical="center"/>
    </xf>
    <xf numFmtId="0" fontId="2" fillId="0" borderId="0" xfId="1" applyAlignment="1">
      <alignment horizontal="left" vertical="top"/>
    </xf>
    <xf numFmtId="3" fontId="2" fillId="0" borderId="0" xfId="1" applyNumberFormat="1" applyAlignment="1">
      <alignment horizontal="left" vertical="top"/>
    </xf>
    <xf numFmtId="0" fontId="25" fillId="0" borderId="0" xfId="1" applyFont="1" applyAlignment="1">
      <alignment vertical="center"/>
    </xf>
    <xf numFmtId="3" fontId="26" fillId="0" borderId="0" xfId="1" applyNumberFormat="1" applyFont="1" applyAlignment="1">
      <alignment horizontal="left" vertical="center"/>
    </xf>
    <xf numFmtId="0" fontId="26" fillId="0" borderId="0" xfId="1" applyFont="1" applyAlignment="1">
      <alignment vertical="top" wrapText="1"/>
    </xf>
    <xf numFmtId="0" fontId="25" fillId="0" borderId="0" xfId="1" applyFont="1" applyAlignment="1">
      <alignment horizontal="left" vertical="top"/>
    </xf>
    <xf numFmtId="0" fontId="26" fillId="0" borderId="0" xfId="1" applyFont="1" applyAlignment="1">
      <alignment vertical="center" wrapText="1"/>
    </xf>
    <xf numFmtId="0" fontId="25" fillId="0" borderId="0" xfId="1" applyFont="1"/>
    <xf numFmtId="0" fontId="26" fillId="0" borderId="0" xfId="1" applyFont="1" applyAlignment="1">
      <alignment horizontal="left" vertical="center" wrapText="1"/>
    </xf>
    <xf numFmtId="0" fontId="25" fillId="0" borderId="0" xfId="1" applyFont="1" applyAlignment="1">
      <alignment horizontal="left" vertical="center" indent="4"/>
    </xf>
    <xf numFmtId="0" fontId="29" fillId="0" borderId="0" xfId="1" applyFont="1" applyAlignment="1">
      <alignment vertical="top"/>
    </xf>
    <xf numFmtId="14" fontId="30" fillId="0" borderId="3" xfId="1" applyNumberFormat="1" applyFont="1" applyBorder="1" applyAlignment="1">
      <alignment horizontal="center" vertical="center" wrapText="1"/>
    </xf>
    <xf numFmtId="4" fontId="29" fillId="0" borderId="3" xfId="1" applyNumberFormat="1" applyFont="1" applyBorder="1" applyAlignment="1">
      <alignment vertical="center"/>
    </xf>
    <xf numFmtId="0" fontId="25" fillId="0" borderId="0" xfId="1" applyFont="1" applyAlignment="1">
      <alignment horizontal="left" vertical="center" wrapText="1"/>
    </xf>
    <xf numFmtId="0" fontId="31" fillId="0" borderId="3" xfId="1" applyFont="1" applyBorder="1" applyAlignment="1">
      <alignment horizontal="center" vertical="center" wrapText="1"/>
    </xf>
    <xf numFmtId="3" fontId="2" fillId="0" borderId="0" xfId="1" applyNumberFormat="1" applyAlignment="1">
      <alignment horizontal="left" vertical="top" wrapText="1"/>
    </xf>
    <xf numFmtId="3" fontId="2" fillId="0" borderId="0" xfId="1" applyNumberFormat="1" applyAlignment="1">
      <alignment wrapText="1"/>
    </xf>
    <xf numFmtId="0" fontId="2" fillId="0" borderId="0" xfId="1" applyAlignment="1">
      <alignment wrapText="1"/>
    </xf>
    <xf numFmtId="0" fontId="29" fillId="0" borderId="3" xfId="1" applyFont="1" applyBorder="1" applyAlignment="1">
      <alignment horizontal="center" vertical="center"/>
    </xf>
    <xf numFmtId="4" fontId="30" fillId="0" borderId="2" xfId="1" applyNumberFormat="1" applyFont="1" applyBorder="1" applyAlignment="1">
      <alignment horizontal="center" vertical="center"/>
    </xf>
    <xf numFmtId="4" fontId="29" fillId="0" borderId="3" xfId="1" applyNumberFormat="1" applyFont="1" applyBorder="1" applyAlignment="1">
      <alignment horizontal="right" vertical="center"/>
    </xf>
    <xf numFmtId="3" fontId="29" fillId="0" borderId="3" xfId="1" applyNumberFormat="1" applyFont="1" applyBorder="1" applyAlignment="1">
      <alignment horizontal="right" vertical="center"/>
    </xf>
    <xf numFmtId="0" fontId="2" fillId="0" borderId="3" xfId="1" applyBorder="1" applyAlignment="1">
      <alignment horizontal="center" vertical="center"/>
    </xf>
    <xf numFmtId="0" fontId="2" fillId="0" borderId="3" xfId="1" applyBorder="1" applyAlignment="1">
      <alignment horizontal="center" vertical="center" wrapText="1"/>
    </xf>
    <xf numFmtId="4" fontId="29" fillId="0" borderId="2" xfId="1" applyNumberFormat="1" applyFont="1" applyBorder="1" applyAlignment="1">
      <alignment horizontal="left" vertical="center"/>
    </xf>
    <xf numFmtId="4" fontId="26" fillId="0" borderId="3" xfId="1" applyNumberFormat="1" applyFont="1" applyBorder="1" applyAlignment="1">
      <alignment horizontal="left" vertical="center"/>
    </xf>
    <xf numFmtId="4" fontId="29" fillId="0" borderId="3" xfId="1" applyNumberFormat="1" applyFont="1" applyBorder="1" applyAlignment="1">
      <alignment horizontal="left" vertical="center"/>
    </xf>
    <xf numFmtId="0" fontId="2" fillId="0" borderId="0" xfId="1" applyAlignment="1">
      <alignment horizontal="center" vertical="center"/>
    </xf>
    <xf numFmtId="0" fontId="26" fillId="0" borderId="0" xfId="1" applyFont="1" applyAlignment="1">
      <alignment horizontal="left" vertical="center"/>
    </xf>
    <xf numFmtId="0" fontId="2" fillId="0" borderId="3" xfId="1" applyBorder="1" applyAlignment="1">
      <alignment horizontal="left" vertical="center" wrapText="1"/>
    </xf>
    <xf numFmtId="43" fontId="29" fillId="0" borderId="3" xfId="21" applyFont="1" applyBorder="1" applyAlignment="1">
      <alignment vertical="center"/>
    </xf>
    <xf numFmtId="4" fontId="26" fillId="0" borderId="3" xfId="1" applyNumberFormat="1" applyFont="1" applyBorder="1" applyAlignment="1">
      <alignment vertical="center"/>
    </xf>
    <xf numFmtId="3" fontId="26" fillId="0" borderId="3" xfId="1" applyNumberFormat="1" applyFont="1" applyBorder="1" applyAlignment="1">
      <alignment vertical="center"/>
    </xf>
    <xf numFmtId="0" fontId="34" fillId="0" borderId="3" xfId="1" applyFont="1" applyBorder="1" applyAlignment="1">
      <alignment horizontal="center" vertical="center" wrapText="1"/>
    </xf>
    <xf numFmtId="3" fontId="35" fillId="0" borderId="12" xfId="1" applyNumberFormat="1" applyFont="1" applyBorder="1" applyAlignment="1">
      <alignment vertical="center"/>
    </xf>
    <xf numFmtId="3" fontId="35" fillId="0" borderId="20" xfId="1" applyNumberFormat="1" applyFont="1" applyBorder="1" applyAlignment="1">
      <alignment vertical="center"/>
    </xf>
    <xf numFmtId="3" fontId="35" fillId="0" borderId="13" xfId="1" applyNumberFormat="1" applyFont="1" applyBorder="1" applyAlignment="1">
      <alignment vertical="center"/>
    </xf>
    <xf numFmtId="3" fontId="34" fillId="0" borderId="3" xfId="1" applyNumberFormat="1" applyFont="1" applyBorder="1" applyAlignment="1">
      <alignment vertical="center"/>
    </xf>
    <xf numFmtId="0" fontId="34" fillId="0" borderId="1" xfId="1" applyFont="1" applyBorder="1" applyAlignment="1">
      <alignment vertical="center" wrapText="1"/>
    </xf>
    <xf numFmtId="0" fontId="34" fillId="0" borderId="11" xfId="1" applyFont="1" applyBorder="1" applyAlignment="1">
      <alignment vertical="center" wrapText="1"/>
    </xf>
    <xf numFmtId="0" fontId="35" fillId="0" borderId="8" xfId="1" applyFont="1" applyBorder="1" applyAlignment="1">
      <alignment vertical="center"/>
    </xf>
    <xf numFmtId="0" fontId="35" fillId="0" borderId="0" xfId="1" applyFont="1" applyAlignment="1">
      <alignment vertical="center"/>
    </xf>
    <xf numFmtId="3" fontId="35" fillId="0" borderId="3" xfId="1" applyNumberFormat="1" applyFont="1" applyBorder="1" applyAlignment="1">
      <alignment vertical="center"/>
    </xf>
    <xf numFmtId="0" fontId="34" fillId="0" borderId="1" xfId="1" applyFont="1" applyBorder="1" applyAlignment="1">
      <alignment horizontal="center" vertical="center"/>
    </xf>
    <xf numFmtId="0" fontId="34" fillId="0" borderId="11" xfId="1" applyFont="1" applyBorder="1" applyAlignment="1">
      <alignment vertical="center"/>
    </xf>
    <xf numFmtId="0" fontId="36" fillId="0" borderId="0" xfId="9" applyFont="1"/>
    <xf numFmtId="0" fontId="29" fillId="0" borderId="0" xfId="1" applyFont="1"/>
    <xf numFmtId="0" fontId="37" fillId="0" borderId="0" xfId="1" applyFont="1"/>
    <xf numFmtId="3" fontId="37" fillId="0" borderId="0" xfId="1" applyNumberFormat="1" applyFont="1"/>
    <xf numFmtId="0" fontId="29" fillId="0" borderId="0" xfId="1" applyFont="1" applyAlignment="1">
      <alignment horizontal="left" vertical="top" wrapText="1"/>
    </xf>
    <xf numFmtId="0" fontId="33" fillId="0" borderId="0" xfId="1" applyFont="1" applyAlignment="1">
      <alignment horizontal="center" vertical="center"/>
    </xf>
    <xf numFmtId="3" fontId="33" fillId="0" borderId="0" xfId="1" applyNumberFormat="1" applyFont="1" applyAlignment="1">
      <alignment horizontal="center" vertical="center"/>
    </xf>
    <xf numFmtId="3" fontId="35" fillId="0" borderId="5" xfId="1" applyNumberFormat="1" applyFont="1" applyBorder="1" applyAlignment="1">
      <alignment vertical="center"/>
    </xf>
    <xf numFmtId="3" fontId="35" fillId="0" borderId="8" xfId="1" applyNumberFormat="1" applyFont="1" applyBorder="1" applyAlignment="1">
      <alignment vertical="center"/>
    </xf>
    <xf numFmtId="0" fontId="35" fillId="0" borderId="8" xfId="1" applyFont="1" applyBorder="1" applyAlignment="1">
      <alignment horizontal="left" vertical="center"/>
    </xf>
    <xf numFmtId="0" fontId="35" fillId="0" borderId="0" xfId="1" applyFont="1" applyAlignment="1">
      <alignment horizontal="left" vertical="center"/>
    </xf>
    <xf numFmtId="0" fontId="35" fillId="0" borderId="7" xfId="1" applyFont="1" applyBorder="1" applyAlignment="1">
      <alignment horizontal="left" vertical="center"/>
    </xf>
    <xf numFmtId="41" fontId="2" fillId="0" borderId="0" xfId="1" applyNumberFormat="1"/>
    <xf numFmtId="0" fontId="38" fillId="0" borderId="3" xfId="1" applyFont="1" applyBorder="1" applyAlignment="1">
      <alignment horizontal="center" vertical="center" wrapText="1"/>
    </xf>
    <xf numFmtId="3" fontId="38" fillId="0" borderId="3" xfId="1" applyNumberFormat="1" applyFont="1" applyBorder="1" applyAlignment="1">
      <alignment horizontal="center" vertical="center" wrapText="1"/>
    </xf>
    <xf numFmtId="0" fontId="20" fillId="0" borderId="12" xfId="1" applyFont="1" applyBorder="1" applyAlignment="1">
      <alignment horizontal="left" vertical="top"/>
    </xf>
    <xf numFmtId="41" fontId="20" fillId="0" borderId="12" xfId="11" applyFont="1" applyBorder="1" applyAlignment="1">
      <alignment horizontal="center" vertical="top"/>
    </xf>
    <xf numFmtId="3" fontId="20" fillId="0" borderId="12" xfId="11" applyNumberFormat="1" applyFont="1" applyBorder="1" applyAlignment="1">
      <alignment horizontal="center" vertical="top"/>
    </xf>
    <xf numFmtId="3" fontId="20" fillId="0" borderId="12" xfId="11" applyNumberFormat="1" applyFont="1" applyBorder="1" applyAlignment="1">
      <alignment horizontal="right" vertical="top"/>
    </xf>
    <xf numFmtId="0" fontId="20" fillId="0" borderId="20" xfId="1" applyFont="1" applyBorder="1" applyAlignment="1">
      <alignment horizontal="left" vertical="top"/>
    </xf>
    <xf numFmtId="41" fontId="20" fillId="0" borderId="20" xfId="11" applyFont="1" applyBorder="1" applyAlignment="1">
      <alignment horizontal="center" vertical="top"/>
    </xf>
    <xf numFmtId="3" fontId="20" fillId="0" borderId="20" xfId="11" applyNumberFormat="1" applyFont="1" applyBorder="1" applyAlignment="1">
      <alignment horizontal="center" vertical="top"/>
    </xf>
    <xf numFmtId="3" fontId="20" fillId="0" borderId="20" xfId="11" applyNumberFormat="1" applyFont="1" applyBorder="1" applyAlignment="1">
      <alignment horizontal="right" vertical="top"/>
    </xf>
    <xf numFmtId="3" fontId="20" fillId="0" borderId="0" xfId="11" applyNumberFormat="1" applyFont="1" applyFill="1" applyBorder="1" applyAlignment="1">
      <alignment horizontal="center" vertical="top"/>
    </xf>
    <xf numFmtId="0" fontId="20" fillId="0" borderId="13" xfId="1" applyFont="1" applyBorder="1" applyAlignment="1">
      <alignment horizontal="left" vertical="top"/>
    </xf>
    <xf numFmtId="41" fontId="20" fillId="0" borderId="13" xfId="11" applyFont="1" applyBorder="1" applyAlignment="1">
      <alignment horizontal="center" vertical="top"/>
    </xf>
    <xf numFmtId="3" fontId="20" fillId="0" borderId="13" xfId="11" applyNumberFormat="1" applyFont="1" applyBorder="1" applyAlignment="1">
      <alignment horizontal="center" vertical="top"/>
    </xf>
    <xf numFmtId="1" fontId="2" fillId="0" borderId="0" xfId="1" applyNumberFormat="1"/>
    <xf numFmtId="0" fontId="38" fillId="0" borderId="3" xfId="1" applyFont="1" applyBorder="1" applyAlignment="1">
      <alignment horizontal="center" vertical="top"/>
    </xf>
    <xf numFmtId="41" fontId="38" fillId="0" borderId="3" xfId="11" applyFont="1" applyBorder="1" applyAlignment="1">
      <alignment horizontal="center" vertical="top"/>
    </xf>
    <xf numFmtId="3" fontId="38" fillId="0" borderId="3" xfId="11" applyNumberFormat="1" applyFont="1" applyBorder="1" applyAlignment="1">
      <alignment horizontal="center" vertical="top"/>
    </xf>
    <xf numFmtId="3" fontId="38" fillId="0" borderId="3" xfId="11" applyNumberFormat="1" applyFont="1" applyBorder="1" applyAlignment="1">
      <alignment horizontal="right" vertical="top"/>
    </xf>
    <xf numFmtId="0" fontId="31" fillId="0" borderId="3" xfId="1" applyFont="1" applyBorder="1"/>
    <xf numFmtId="0" fontId="2" fillId="0" borderId="3" xfId="1" applyBorder="1"/>
    <xf numFmtId="3" fontId="2" fillId="0" borderId="3" xfId="1" applyNumberFormat="1" applyBorder="1"/>
    <xf numFmtId="41" fontId="31" fillId="0" borderId="3" xfId="1" applyNumberFormat="1" applyFont="1" applyBorder="1"/>
    <xf numFmtId="0" fontId="39" fillId="0" borderId="3" xfId="1" applyFont="1" applyBorder="1" applyAlignment="1">
      <alignment horizontal="left" vertical="center" wrapText="1"/>
    </xf>
    <xf numFmtId="0" fontId="39" fillId="0" borderId="3" xfId="1" applyFont="1" applyBorder="1" applyAlignment="1">
      <alignment horizontal="center" vertical="center" wrapText="1"/>
    </xf>
    <xf numFmtId="0" fontId="40" fillId="0" borderId="3" xfId="1" applyFont="1" applyBorder="1" applyAlignment="1">
      <alignment horizontal="left" vertical="center" wrapText="1"/>
    </xf>
    <xf numFmtId="3" fontId="2" fillId="0" borderId="3" xfId="1" applyNumberFormat="1" applyBorder="1" applyAlignment="1">
      <alignment horizontal="right" wrapText="1"/>
    </xf>
    <xf numFmtId="3" fontId="2" fillId="0" borderId="8" xfId="1" applyNumberFormat="1" applyBorder="1" applyAlignment="1">
      <alignment horizontal="right" wrapText="1"/>
    </xf>
    <xf numFmtId="0" fontId="31" fillId="0" borderId="3" xfId="1" applyFont="1" applyBorder="1" applyAlignment="1">
      <alignment horizontal="left" vertical="center"/>
    </xf>
    <xf numFmtId="3" fontId="31" fillId="0" borderId="3" xfId="1" applyNumberFormat="1" applyFont="1" applyBorder="1" applyAlignment="1">
      <alignment horizontal="right"/>
    </xf>
    <xf numFmtId="0" fontId="2" fillId="0" borderId="0" xfId="1" applyAlignment="1">
      <alignment horizontal="right"/>
    </xf>
    <xf numFmtId="0" fontId="34" fillId="0" borderId="0" xfId="1" applyFont="1" applyAlignment="1">
      <alignment horizontal="center" vertical="center"/>
    </xf>
    <xf numFmtId="3" fontId="34" fillId="0" borderId="0" xfId="1" applyNumberFormat="1" applyFont="1" applyAlignment="1">
      <alignment horizontal="center" vertical="center"/>
    </xf>
    <xf numFmtId="0" fontId="26" fillId="0" borderId="0" xfId="1" applyFont="1" applyAlignment="1">
      <alignment horizontal="left" vertical="top" wrapText="1"/>
    </xf>
    <xf numFmtId="0" fontId="41" fillId="0" borderId="3" xfId="1" applyFont="1" applyBorder="1" applyAlignment="1">
      <alignment horizontal="center" vertical="center"/>
    </xf>
    <xf numFmtId="3" fontId="41" fillId="0" borderId="3" xfId="1" applyNumberFormat="1" applyFont="1" applyBorder="1" applyAlignment="1">
      <alignment horizontal="left" vertical="center"/>
    </xf>
    <xf numFmtId="0" fontId="42" fillId="0" borderId="3" xfId="1" applyFont="1" applyBorder="1" applyAlignment="1">
      <alignment horizontal="center" vertical="center"/>
    </xf>
    <xf numFmtId="0" fontId="34" fillId="0" borderId="3" xfId="1" applyFont="1" applyBorder="1" applyAlignment="1">
      <alignment horizontal="center" vertical="center"/>
    </xf>
    <xf numFmtId="3" fontId="34" fillId="0" borderId="3" xfId="1" applyNumberFormat="1" applyFont="1" applyBorder="1" applyAlignment="1">
      <alignment horizontal="center" vertical="center"/>
    </xf>
    <xf numFmtId="0" fontId="41" fillId="0" borderId="3" xfId="1" applyFont="1" applyBorder="1" applyAlignment="1">
      <alignment horizontal="center" vertical="center" wrapText="1"/>
    </xf>
    <xf numFmtId="0" fontId="42" fillId="0" borderId="0" xfId="1" applyFont="1" applyAlignment="1">
      <alignment horizontal="center" vertical="center"/>
    </xf>
    <xf numFmtId="0" fontId="43" fillId="0" borderId="8" xfId="1" applyFont="1" applyBorder="1" applyAlignment="1">
      <alignment horizontal="left" vertical="center"/>
    </xf>
    <xf numFmtId="0" fontId="43" fillId="0" borderId="7" xfId="1" applyFont="1" applyBorder="1" applyAlignment="1">
      <alignment horizontal="left" vertical="center"/>
    </xf>
    <xf numFmtId="3" fontId="43" fillId="0" borderId="8" xfId="1" applyNumberFormat="1" applyFont="1" applyBorder="1" applyAlignment="1">
      <alignment horizontal="right" vertical="center"/>
    </xf>
    <xf numFmtId="3" fontId="43" fillId="0" borderId="7" xfId="1" applyNumberFormat="1" applyFont="1" applyBorder="1" applyAlignment="1">
      <alignment horizontal="right" vertical="center"/>
    </xf>
    <xf numFmtId="3" fontId="33" fillId="0" borderId="1" xfId="1" applyNumberFormat="1" applyFont="1" applyBorder="1" applyAlignment="1">
      <alignment vertical="center"/>
    </xf>
    <xf numFmtId="3" fontId="33" fillId="0" borderId="2" xfId="1" applyNumberFormat="1" applyFont="1" applyBorder="1" applyAlignment="1">
      <alignment vertical="center"/>
    </xf>
    <xf numFmtId="3" fontId="35" fillId="0" borderId="3" xfId="1" applyNumberFormat="1" applyFont="1" applyBorder="1" applyAlignment="1">
      <alignment horizontal="right" vertical="center"/>
    </xf>
    <xf numFmtId="3" fontId="35" fillId="0" borderId="3" xfId="1" applyNumberFormat="1" applyFont="1" applyBorder="1" applyAlignment="1">
      <alignment horizontal="center" vertical="center"/>
    </xf>
    <xf numFmtId="0" fontId="34" fillId="0" borderId="1" xfId="1" applyFont="1" applyBorder="1" applyAlignment="1">
      <alignment horizontal="center" vertical="center" wrapText="1"/>
    </xf>
    <xf numFmtId="3" fontId="34" fillId="0" borderId="3" xfId="1" applyNumberFormat="1" applyFont="1" applyBorder="1" applyAlignment="1">
      <alignment horizontal="right" vertical="center"/>
    </xf>
    <xf numFmtId="0" fontId="21" fillId="0" borderId="0" xfId="1" applyFont="1"/>
    <xf numFmtId="0" fontId="44" fillId="0" borderId="3" xfId="1" applyFont="1" applyBorder="1" applyAlignment="1">
      <alignment horizontal="center" vertical="center" wrapText="1"/>
    </xf>
    <xf numFmtId="0" fontId="21" fillId="0" borderId="20" xfId="1" applyFont="1" applyBorder="1" applyAlignment="1">
      <alignment horizontal="left" vertical="center" wrapText="1"/>
    </xf>
    <xf numFmtId="0" fontId="21" fillId="0" borderId="20" xfId="1" applyFont="1" applyBorder="1" applyAlignment="1">
      <alignment horizontal="center" vertical="center" wrapText="1"/>
    </xf>
    <xf numFmtId="41" fontId="21" fillId="0" borderId="20" xfId="11" applyFont="1" applyBorder="1" applyAlignment="1">
      <alignment horizontal="right" vertical="center" wrapText="1"/>
    </xf>
    <xf numFmtId="41" fontId="21" fillId="0" borderId="20" xfId="11" applyFont="1" applyBorder="1" applyAlignment="1">
      <alignment horizontal="left" vertical="center" wrapText="1"/>
    </xf>
    <xf numFmtId="0" fontId="43" fillId="0" borderId="20" xfId="1" applyFont="1" applyBorder="1" applyAlignment="1">
      <alignment vertical="center"/>
    </xf>
    <xf numFmtId="0" fontId="43" fillId="0" borderId="20" xfId="1" applyFont="1" applyBorder="1" applyAlignment="1">
      <alignment vertical="center" wrapText="1"/>
    </xf>
    <xf numFmtId="41" fontId="43" fillId="0" borderId="20" xfId="11" applyFont="1" applyBorder="1" applyAlignment="1">
      <alignment horizontal="right" vertical="center"/>
    </xf>
    <xf numFmtId="0" fontId="44" fillId="0" borderId="3" xfId="1" applyFont="1" applyBorder="1" applyAlignment="1">
      <alignment horizontal="center" vertical="center"/>
    </xf>
    <xf numFmtId="41" fontId="44" fillId="0" borderId="3" xfId="11" applyFont="1" applyBorder="1" applyAlignment="1">
      <alignment horizontal="center" vertical="center"/>
    </xf>
    <xf numFmtId="0" fontId="27" fillId="0" borderId="0" xfId="1" applyFont="1"/>
    <xf numFmtId="0" fontId="33" fillId="0" borderId="3" xfId="1" applyFont="1" applyBorder="1" applyAlignment="1">
      <alignment horizontal="center" vertical="center" wrapText="1"/>
    </xf>
    <xf numFmtId="0" fontId="43" fillId="0" borderId="12" xfId="1" applyFont="1" applyBorder="1" applyAlignment="1">
      <alignment vertical="center"/>
    </xf>
    <xf numFmtId="41" fontId="43" fillId="0" borderId="8" xfId="11" applyFont="1" applyFill="1" applyBorder="1" applyAlignment="1">
      <alignment horizontal="right" vertical="center"/>
    </xf>
    <xf numFmtId="41" fontId="43" fillId="0" borderId="0" xfId="11" applyFont="1" applyFill="1" applyBorder="1" applyAlignment="1">
      <alignment horizontal="right" vertical="center"/>
    </xf>
    <xf numFmtId="3" fontId="43" fillId="0" borderId="0" xfId="11" applyNumberFormat="1" applyFont="1" applyFill="1" applyBorder="1" applyAlignment="1">
      <alignment horizontal="right" vertical="center"/>
    </xf>
    <xf numFmtId="0" fontId="33" fillId="0" borderId="3" xfId="1" applyFont="1" applyBorder="1" applyAlignment="1">
      <alignment vertical="center"/>
    </xf>
    <xf numFmtId="41" fontId="33" fillId="0" borderId="3" xfId="11" applyFont="1" applyBorder="1" applyAlignment="1">
      <alignment horizontal="right" vertical="center"/>
    </xf>
    <xf numFmtId="3" fontId="2" fillId="0" borderId="3" xfId="1" applyNumberFormat="1" applyBorder="1" applyAlignment="1">
      <alignment wrapText="1"/>
    </xf>
    <xf numFmtId="3" fontId="2" fillId="0" borderId="8" xfId="1" applyNumberFormat="1" applyBorder="1" applyAlignment="1">
      <alignment wrapText="1"/>
    </xf>
    <xf numFmtId="3" fontId="2" fillId="0" borderId="8" xfId="1" applyNumberFormat="1" applyBorder="1"/>
    <xf numFmtId="0" fontId="31" fillId="0" borderId="3" xfId="1" applyFont="1" applyBorder="1" applyAlignment="1">
      <alignment horizontal="center" vertical="center"/>
    </xf>
    <xf numFmtId="49" fontId="2" fillId="0" borderId="3" xfId="1" applyNumberFormat="1" applyBorder="1"/>
    <xf numFmtId="41" fontId="2" fillId="0" borderId="3" xfId="11" applyFont="1" applyFill="1" applyBorder="1"/>
    <xf numFmtId="41" fontId="2" fillId="0" borderId="3" xfId="1" applyNumberFormat="1" applyBorder="1"/>
    <xf numFmtId="3" fontId="31" fillId="0" borderId="3" xfId="1" applyNumberFormat="1" applyFont="1" applyBorder="1" applyAlignment="1">
      <alignment horizontal="right" vertical="center" wrapText="1"/>
    </xf>
    <xf numFmtId="49" fontId="2" fillId="0" borderId="3" xfId="1" applyNumberFormat="1" applyBorder="1" applyAlignment="1">
      <alignment wrapText="1"/>
    </xf>
    <xf numFmtId="3" fontId="31" fillId="0" borderId="3" xfId="1" applyNumberFormat="1" applyFont="1" applyBorder="1"/>
    <xf numFmtId="0" fontId="31" fillId="0" borderId="12" xfId="1" applyFont="1" applyBorder="1" applyAlignment="1">
      <alignment horizontal="center" vertical="center"/>
    </xf>
    <xf numFmtId="0" fontId="31" fillId="0" borderId="12" xfId="1" applyFont="1" applyBorder="1" applyAlignment="1">
      <alignment horizontal="center" vertical="center" wrapText="1"/>
    </xf>
    <xf numFmtId="49" fontId="2" fillId="0" borderId="12" xfId="1" applyNumberFormat="1" applyBorder="1"/>
    <xf numFmtId="0" fontId="2" fillId="0" borderId="12" xfId="1" applyBorder="1"/>
    <xf numFmtId="0" fontId="2" fillId="0" borderId="6" xfId="1" applyBorder="1"/>
    <xf numFmtId="49" fontId="2" fillId="0" borderId="20" xfId="1" applyNumberFormat="1" applyBorder="1"/>
    <xf numFmtId="3" fontId="2" fillId="0" borderId="20" xfId="1" applyNumberFormat="1" applyBorder="1"/>
    <xf numFmtId="49" fontId="2" fillId="0" borderId="8" xfId="1" applyNumberFormat="1" applyBorder="1"/>
    <xf numFmtId="49" fontId="2" fillId="0" borderId="20" xfId="1" applyNumberFormat="1" applyBorder="1" applyAlignment="1">
      <alignment wrapText="1"/>
    </xf>
    <xf numFmtId="3" fontId="2" fillId="0" borderId="13" xfId="1" applyNumberFormat="1" applyBorder="1"/>
    <xf numFmtId="49" fontId="2" fillId="0" borderId="8" xfId="1" applyNumberFormat="1" applyBorder="1" applyAlignment="1">
      <alignment wrapText="1"/>
    </xf>
    <xf numFmtId="0" fontId="31" fillId="0" borderId="13" xfId="1" applyFont="1" applyBorder="1"/>
    <xf numFmtId="3" fontId="31" fillId="0" borderId="13" xfId="1" applyNumberFormat="1" applyFont="1" applyBorder="1"/>
    <xf numFmtId="0" fontId="31" fillId="0" borderId="8" xfId="1" applyFont="1" applyBorder="1"/>
    <xf numFmtId="3" fontId="2" fillId="0" borderId="12" xfId="1" applyNumberFormat="1" applyBorder="1"/>
    <xf numFmtId="3" fontId="2" fillId="0" borderId="7" xfId="1" applyNumberFormat="1" applyBorder="1"/>
    <xf numFmtId="49" fontId="2" fillId="0" borderId="0" xfId="1" applyNumberFormat="1" applyAlignment="1">
      <alignment wrapText="1"/>
    </xf>
    <xf numFmtId="3" fontId="2" fillId="0" borderId="20" xfId="1" applyNumberFormat="1" applyBorder="1" applyAlignment="1">
      <alignment horizontal="right"/>
    </xf>
    <xf numFmtId="49" fontId="2" fillId="0" borderId="8" xfId="1" applyNumberFormat="1" applyBorder="1" applyAlignment="1">
      <alignment horizontal="left" vertical="center" wrapText="1"/>
    </xf>
    <xf numFmtId="49" fontId="2" fillId="0" borderId="20" xfId="1" applyNumberFormat="1" applyBorder="1" applyAlignment="1">
      <alignment horizontal="left" vertical="center" wrapText="1"/>
    </xf>
    <xf numFmtId="3" fontId="31" fillId="0" borderId="13" xfId="1" applyNumberFormat="1" applyFont="1" applyBorder="1" applyAlignment="1">
      <alignment horizontal="right"/>
    </xf>
    <xf numFmtId="3" fontId="2" fillId="0" borderId="12" xfId="1" applyNumberFormat="1" applyBorder="1" applyAlignment="1">
      <alignment horizontal="right"/>
    </xf>
    <xf numFmtId="3" fontId="2" fillId="0" borderId="13" xfId="1" applyNumberFormat="1" applyBorder="1" applyAlignment="1">
      <alignment horizontal="right"/>
    </xf>
    <xf numFmtId="0" fontId="29" fillId="0" borderId="0" xfId="1" applyFont="1" applyAlignment="1">
      <alignment vertical="center" wrapText="1"/>
    </xf>
    <xf numFmtId="0" fontId="21" fillId="0" borderId="0" xfId="1" applyFont="1" applyAlignment="1">
      <alignment vertical="top" wrapText="1"/>
    </xf>
    <xf numFmtId="0" fontId="2" fillId="0" borderId="0" xfId="1" applyAlignment="1">
      <alignment vertical="top" wrapText="1"/>
    </xf>
    <xf numFmtId="0" fontId="22" fillId="5" borderId="0" xfId="6" applyFont="1" applyAlignment="1">
      <alignment horizontal="center"/>
    </xf>
    <xf numFmtId="0" fontId="31" fillId="0" borderId="0" xfId="1" applyFont="1" applyAlignment="1">
      <alignment horizontal="center" vertical="top" wrapText="1"/>
    </xf>
    <xf numFmtId="0" fontId="33" fillId="0" borderId="3" xfId="1" applyFont="1" applyBorder="1" applyAlignment="1">
      <alignment horizontal="center" vertical="center"/>
    </xf>
    <xf numFmtId="3" fontId="33" fillId="0" borderId="1" xfId="1" applyNumberFormat="1" applyFont="1" applyBorder="1" applyAlignment="1">
      <alignment horizontal="right" vertical="center"/>
    </xf>
    <xf numFmtId="3" fontId="33" fillId="0" borderId="2" xfId="1" applyNumberFormat="1" applyFont="1" applyBorder="1" applyAlignment="1">
      <alignment horizontal="right" vertical="center"/>
    </xf>
    <xf numFmtId="0" fontId="43" fillId="0" borderId="0" xfId="1" applyFont="1" applyAlignment="1">
      <alignment horizontal="left" vertical="center"/>
    </xf>
    <xf numFmtId="3" fontId="43" fillId="0" borderId="0" xfId="1" applyNumberFormat="1" applyFont="1" applyAlignment="1">
      <alignment horizontal="right" vertical="center"/>
    </xf>
    <xf numFmtId="0" fontId="31" fillId="0" borderId="5" xfId="1" applyFont="1" applyBorder="1" applyAlignment="1">
      <alignment horizontal="center"/>
    </xf>
    <xf numFmtId="0" fontId="31" fillId="0" borderId="4" xfId="1" applyFont="1" applyBorder="1" applyAlignment="1">
      <alignment horizontal="center"/>
    </xf>
    <xf numFmtId="0" fontId="31" fillId="0" borderId="6" xfId="1" applyFont="1" applyBorder="1" applyAlignment="1">
      <alignment horizontal="center"/>
    </xf>
    <xf numFmtId="0" fontId="31" fillId="0" borderId="8" xfId="1" applyFont="1" applyBorder="1" applyAlignment="1">
      <alignment horizontal="center"/>
    </xf>
    <xf numFmtId="0" fontId="31" fillId="0" borderId="0" xfId="1" applyFont="1" applyAlignment="1">
      <alignment horizontal="center"/>
    </xf>
    <xf numFmtId="0" fontId="31" fillId="0" borderId="7" xfId="1" applyFont="1" applyBorder="1" applyAlignment="1">
      <alignment horizontal="center"/>
    </xf>
    <xf numFmtId="0" fontId="31" fillId="0" borderId="9" xfId="1" applyFont="1" applyBorder="1" applyAlignment="1">
      <alignment horizontal="center"/>
    </xf>
    <xf numFmtId="0" fontId="31" fillId="0" borderId="19" xfId="1" applyFont="1" applyBorder="1" applyAlignment="1">
      <alignment horizontal="center"/>
    </xf>
    <xf numFmtId="0" fontId="31" fillId="0" borderId="10" xfId="1" applyFont="1" applyBorder="1" applyAlignment="1">
      <alignment horizontal="center"/>
    </xf>
    <xf numFmtId="49" fontId="2" fillId="0" borderId="8" xfId="1" applyNumberFormat="1" applyBorder="1" applyAlignment="1">
      <alignment horizontal="left" vertical="center" wrapText="1"/>
    </xf>
    <xf numFmtId="49" fontId="2" fillId="0" borderId="12" xfId="1" applyNumberFormat="1" applyBorder="1" applyAlignment="1">
      <alignment horizontal="left" vertical="center" wrapText="1"/>
    </xf>
    <xf numFmtId="49" fontId="2" fillId="0" borderId="20" xfId="1" applyNumberFormat="1" applyBorder="1" applyAlignment="1">
      <alignment horizontal="left" vertical="center" wrapText="1"/>
    </xf>
    <xf numFmtId="3" fontId="2" fillId="0" borderId="12" xfId="1" applyNumberFormat="1" applyBorder="1" applyAlignment="1">
      <alignment horizontal="right"/>
    </xf>
    <xf numFmtId="3" fontId="2" fillId="0" borderId="20" xfId="1" applyNumberFormat="1" applyBorder="1" applyAlignment="1">
      <alignment horizontal="right"/>
    </xf>
    <xf numFmtId="0" fontId="33" fillId="0" borderId="1" xfId="1" applyFont="1" applyBorder="1" applyAlignment="1">
      <alignment horizontal="center" vertical="center" wrapText="1"/>
    </xf>
    <xf numFmtId="0" fontId="33" fillId="0" borderId="2" xfId="1" applyFont="1" applyBorder="1" applyAlignment="1">
      <alignment horizontal="center" vertical="center" wrapText="1"/>
    </xf>
    <xf numFmtId="0" fontId="43" fillId="0" borderId="8" xfId="1" applyFont="1" applyBorder="1" applyAlignment="1">
      <alignment horizontal="left" vertical="center"/>
    </xf>
    <xf numFmtId="0" fontId="43" fillId="0" borderId="7" xfId="1" applyFont="1" applyBorder="1" applyAlignment="1">
      <alignment horizontal="left" vertical="center"/>
    </xf>
    <xf numFmtId="3" fontId="43" fillId="0" borderId="5" xfId="1" applyNumberFormat="1" applyFont="1" applyBorder="1" applyAlignment="1">
      <alignment horizontal="right" vertical="center"/>
    </xf>
    <xf numFmtId="3" fontId="43" fillId="0" borderId="6" xfId="1" applyNumberFormat="1" applyFont="1" applyBorder="1" applyAlignment="1">
      <alignment horizontal="right" vertical="center"/>
    </xf>
    <xf numFmtId="3" fontId="43" fillId="0" borderId="8" xfId="1" applyNumberFormat="1" applyFont="1" applyBorder="1" applyAlignment="1">
      <alignment horizontal="right" vertical="center"/>
    </xf>
    <xf numFmtId="3" fontId="43" fillId="0" borderId="7" xfId="1" applyNumberFormat="1" applyFont="1" applyBorder="1" applyAlignment="1">
      <alignment horizontal="right" vertical="center"/>
    </xf>
    <xf numFmtId="0" fontId="33" fillId="0" borderId="1" xfId="1" applyFont="1" applyBorder="1" applyAlignment="1">
      <alignment horizontal="center" vertical="center"/>
    </xf>
    <xf numFmtId="0" fontId="33" fillId="0" borderId="2" xfId="1" applyFont="1" applyBorder="1" applyAlignment="1">
      <alignment horizontal="center" vertical="center"/>
    </xf>
    <xf numFmtId="0" fontId="26" fillId="0" borderId="0" xfId="1" applyFont="1" applyAlignment="1">
      <alignment horizontal="left" vertical="top" wrapText="1"/>
    </xf>
    <xf numFmtId="0" fontId="34" fillId="0" borderId="5" xfId="1" applyFont="1" applyBorder="1" applyAlignment="1">
      <alignment horizontal="center" vertical="center"/>
    </xf>
    <xf numFmtId="0" fontId="34" fillId="0" borderId="4" xfId="1" applyFont="1" applyBorder="1" applyAlignment="1">
      <alignment horizontal="center" vertical="center"/>
    </xf>
    <xf numFmtId="0" fontId="34" fillId="0" borderId="6" xfId="1" applyFont="1" applyBorder="1" applyAlignment="1">
      <alignment horizontal="center" vertical="center"/>
    </xf>
    <xf numFmtId="0" fontId="34" fillId="0" borderId="9" xfId="1" applyFont="1" applyBorder="1" applyAlignment="1">
      <alignment horizontal="center" vertical="center"/>
    </xf>
    <xf numFmtId="0" fontId="34" fillId="0" borderId="19" xfId="1" applyFont="1" applyBorder="1" applyAlignment="1">
      <alignment horizontal="center" vertical="center"/>
    </xf>
    <xf numFmtId="0" fontId="34" fillId="0" borderId="10" xfId="1" applyFont="1" applyBorder="1" applyAlignment="1">
      <alignment horizontal="center" vertical="center"/>
    </xf>
    <xf numFmtId="0" fontId="35" fillId="0" borderId="8" xfId="1" applyFont="1" applyBorder="1" applyAlignment="1">
      <alignment horizontal="left" vertical="center"/>
    </xf>
    <xf numFmtId="0" fontId="35" fillId="0" borderId="7" xfId="1" applyFont="1" applyBorder="1" applyAlignment="1">
      <alignment horizontal="left" vertical="center"/>
    </xf>
    <xf numFmtId="3" fontId="35" fillId="0" borderId="8" xfId="1" applyNumberFormat="1" applyFont="1" applyBorder="1" applyAlignment="1">
      <alignment horizontal="right" vertical="center"/>
    </xf>
    <xf numFmtId="3" fontId="35" fillId="0" borderId="7" xfId="1" applyNumberFormat="1" applyFont="1" applyBorder="1" applyAlignment="1">
      <alignment horizontal="right" vertical="center"/>
    </xf>
    <xf numFmtId="3" fontId="35" fillId="0" borderId="9" xfId="1" applyNumberFormat="1" applyFont="1" applyBorder="1" applyAlignment="1">
      <alignment horizontal="right" vertical="center"/>
    </xf>
    <xf numFmtId="3" fontId="35" fillId="0" borderId="10" xfId="1" applyNumberFormat="1" applyFont="1" applyBorder="1" applyAlignment="1">
      <alignment horizontal="right" vertical="center"/>
    </xf>
    <xf numFmtId="0" fontId="34" fillId="0" borderId="1" xfId="1" applyFont="1" applyBorder="1" applyAlignment="1">
      <alignment horizontal="center" vertical="center"/>
    </xf>
    <xf numFmtId="0" fontId="34" fillId="0" borderId="2" xfId="1" applyFont="1" applyBorder="1" applyAlignment="1">
      <alignment horizontal="center" vertical="center"/>
    </xf>
    <xf numFmtId="3" fontId="34" fillId="0" borderId="1" xfId="1" applyNumberFormat="1" applyFont="1" applyBorder="1" applyAlignment="1">
      <alignment horizontal="right" vertical="center"/>
    </xf>
    <xf numFmtId="3" fontId="34" fillId="0" borderId="2" xfId="1" applyNumberFormat="1" applyFont="1" applyBorder="1" applyAlignment="1">
      <alignment horizontal="right" vertical="center"/>
    </xf>
    <xf numFmtId="0" fontId="38" fillId="0" borderId="3" xfId="1" applyFont="1" applyBorder="1" applyAlignment="1">
      <alignment horizontal="center" vertical="center" wrapText="1"/>
    </xf>
    <xf numFmtId="3" fontId="35" fillId="0" borderId="5" xfId="1" applyNumberFormat="1" applyFont="1" applyBorder="1" applyAlignment="1">
      <alignment horizontal="right" vertical="center"/>
    </xf>
    <xf numFmtId="3" fontId="35" fillId="0" borderId="6" xfId="1" applyNumberFormat="1" applyFont="1" applyBorder="1" applyAlignment="1">
      <alignment horizontal="right" vertical="center"/>
    </xf>
    <xf numFmtId="0" fontId="35" fillId="0" borderId="9" xfId="1" applyFont="1" applyBorder="1" applyAlignment="1">
      <alignment horizontal="left" vertical="center"/>
    </xf>
    <xf numFmtId="0" fontId="35" fillId="0" borderId="19" xfId="1" applyFont="1" applyBorder="1" applyAlignment="1">
      <alignment horizontal="left" vertical="center"/>
    </xf>
    <xf numFmtId="0" fontId="35" fillId="0" borderId="10" xfId="1" applyFont="1" applyBorder="1" applyAlignment="1">
      <alignment horizontal="left" vertical="center"/>
    </xf>
    <xf numFmtId="0" fontId="34" fillId="0" borderId="11" xfId="1" applyFont="1" applyBorder="1" applyAlignment="1">
      <alignment horizontal="center" vertical="center"/>
    </xf>
    <xf numFmtId="0" fontId="29" fillId="0" borderId="0" xfId="1" applyFont="1" applyAlignment="1">
      <alignment horizontal="left" vertical="top" wrapText="1"/>
    </xf>
    <xf numFmtId="0" fontId="38" fillId="0" borderId="3" xfId="1" applyFont="1" applyBorder="1" applyAlignment="1">
      <alignment horizontal="center" vertical="center"/>
    </xf>
    <xf numFmtId="0" fontId="34" fillId="0" borderId="3" xfId="1" applyFont="1" applyBorder="1" applyAlignment="1">
      <alignment horizontal="center" vertical="center"/>
    </xf>
    <xf numFmtId="0" fontId="35" fillId="0" borderId="5" xfId="1" applyFont="1" applyBorder="1" applyAlignment="1">
      <alignment horizontal="left" vertical="center"/>
    </xf>
    <xf numFmtId="0" fontId="35" fillId="0" borderId="4" xfId="1" applyFont="1" applyBorder="1" applyAlignment="1">
      <alignment horizontal="left" vertical="center"/>
    </xf>
    <xf numFmtId="0" fontId="35" fillId="0" borderId="6" xfId="1" applyFont="1" applyBorder="1" applyAlignment="1">
      <alignment horizontal="left" vertical="center"/>
    </xf>
    <xf numFmtId="0" fontId="35" fillId="0" borderId="0" xfId="1" applyFont="1" applyAlignment="1">
      <alignment horizontal="left" vertical="center"/>
    </xf>
    <xf numFmtId="0" fontId="34" fillId="0" borderId="1" xfId="1" applyFont="1" applyBorder="1" applyAlignment="1">
      <alignment horizontal="center" vertical="center" wrapText="1"/>
    </xf>
    <xf numFmtId="0" fontId="34" fillId="0" borderId="11" xfId="1" applyFont="1" applyBorder="1" applyAlignment="1">
      <alignment horizontal="center" vertical="center" wrapText="1"/>
    </xf>
    <xf numFmtId="4" fontId="2" fillId="0" borderId="1" xfId="1" applyNumberFormat="1" applyBorder="1" applyAlignment="1">
      <alignment horizontal="center" vertical="center"/>
    </xf>
    <xf numFmtId="4" fontId="2" fillId="0" borderId="11" xfId="1" applyNumberFormat="1" applyBorder="1" applyAlignment="1">
      <alignment horizontal="center" vertical="center"/>
    </xf>
    <xf numFmtId="4" fontId="2" fillId="0" borderId="2" xfId="1" applyNumberFormat="1" applyBorder="1" applyAlignment="1">
      <alignment horizontal="center" vertical="center"/>
    </xf>
    <xf numFmtId="0" fontId="32" fillId="0" borderId="4" xfId="1" applyFont="1" applyBorder="1" applyAlignment="1">
      <alignment horizontal="left" vertical="center" wrapText="1"/>
    </xf>
    <xf numFmtId="0" fontId="33" fillId="0" borderId="11" xfId="1" applyFont="1" applyBorder="1" applyAlignment="1">
      <alignment horizontal="center" vertical="center"/>
    </xf>
    <xf numFmtId="0" fontId="26" fillId="0" borderId="0" xfId="1" applyFont="1" applyAlignment="1">
      <alignment horizontal="left" vertical="center" wrapText="1"/>
    </xf>
    <xf numFmtId="0" fontId="29" fillId="0" borderId="1" xfId="1" applyFont="1" applyBorder="1" applyAlignment="1">
      <alignment horizontal="center" vertical="center"/>
    </xf>
    <xf numFmtId="0" fontId="29" fillId="0" borderId="2" xfId="1" applyFont="1" applyBorder="1" applyAlignment="1">
      <alignment horizontal="center" vertical="center"/>
    </xf>
    <xf numFmtId="0" fontId="30" fillId="0" borderId="0" xfId="1" applyFont="1" applyAlignment="1">
      <alignment horizontal="center" vertical="center"/>
    </xf>
    <xf numFmtId="4" fontId="29" fillId="0" borderId="1" xfId="1" applyNumberFormat="1" applyFont="1" applyBorder="1" applyAlignment="1">
      <alignment horizontal="center" vertical="center" wrapText="1"/>
    </xf>
    <xf numFmtId="4" fontId="29" fillId="0" borderId="11" xfId="1" applyNumberFormat="1" applyFont="1" applyBorder="1" applyAlignment="1">
      <alignment horizontal="center" vertical="center" wrapText="1"/>
    </xf>
    <xf numFmtId="4" fontId="29" fillId="0" borderId="2" xfId="1" applyNumberFormat="1" applyFont="1" applyBorder="1" applyAlignment="1">
      <alignment horizontal="center" vertical="center" wrapText="1"/>
    </xf>
    <xf numFmtId="0" fontId="27" fillId="0" borderId="0" xfId="1" applyFont="1" applyAlignment="1">
      <alignment horizontal="left" vertical="top" wrapText="1"/>
    </xf>
    <xf numFmtId="0" fontId="26" fillId="0" borderId="0" xfId="1" applyFont="1" applyAlignment="1">
      <alignment horizontal="left" wrapText="1"/>
    </xf>
    <xf numFmtId="0" fontId="25" fillId="0" borderId="0" xfId="1" applyFont="1" applyAlignment="1">
      <alignment horizontal="center" vertical="center"/>
    </xf>
    <xf numFmtId="0" fontId="25" fillId="0" borderId="0" xfId="1" applyFont="1" applyAlignment="1">
      <alignment horizontal="left" vertical="center"/>
    </xf>
    <xf numFmtId="0" fontId="10" fillId="0" borderId="1" xfId="1" applyFont="1" applyBorder="1" applyAlignment="1">
      <alignment horizontal="left" vertical="center"/>
    </xf>
    <xf numFmtId="0" fontId="10" fillId="0" borderId="2" xfId="1" applyFont="1" applyBorder="1" applyAlignment="1">
      <alignment horizontal="left" vertical="center"/>
    </xf>
    <xf numFmtId="0" fontId="9" fillId="0" borderId="1" xfId="1" applyFont="1" applyBorder="1" applyAlignment="1">
      <alignment horizontal="center" vertical="center"/>
    </xf>
    <xf numFmtId="0" fontId="9" fillId="0" borderId="2" xfId="1" applyFont="1" applyBorder="1" applyAlignment="1">
      <alignment horizontal="center" vertical="center"/>
    </xf>
    <xf numFmtId="0" fontId="10" fillId="0" borderId="0" xfId="1" applyFont="1" applyAlignment="1">
      <alignment horizontal="left" vertical="center"/>
    </xf>
    <xf numFmtId="3" fontId="10" fillId="0" borderId="0" xfId="1" applyNumberFormat="1" applyFont="1" applyAlignment="1">
      <alignment horizontal="right" vertical="center"/>
    </xf>
    <xf numFmtId="0" fontId="3" fillId="0" borderId="0" xfId="1" applyFont="1" applyAlignment="1">
      <alignment horizontal="center" vertical="top" wrapText="1"/>
    </xf>
    <xf numFmtId="0" fontId="5" fillId="0" borderId="0" xfId="1" applyFont="1" applyAlignment="1">
      <alignment horizontal="center" vertical="top" wrapText="1"/>
    </xf>
    <xf numFmtId="0" fontId="9" fillId="0" borderId="11" xfId="1" applyFont="1" applyBorder="1" applyAlignment="1">
      <alignment horizontal="center" vertical="center"/>
    </xf>
    <xf numFmtId="0" fontId="9" fillId="0" borderId="12" xfId="1" applyFont="1" applyBorder="1" applyAlignment="1">
      <alignment horizontal="center" vertical="center"/>
    </xf>
    <xf numFmtId="0" fontId="9" fillId="0" borderId="13" xfId="1" applyFont="1" applyBorder="1" applyAlignment="1">
      <alignment horizontal="center" vertical="center"/>
    </xf>
    <xf numFmtId="0" fontId="9" fillId="0" borderId="3" xfId="1" applyFont="1" applyBorder="1" applyAlignment="1">
      <alignment horizontal="center" vertical="center" wrapText="1"/>
    </xf>
    <xf numFmtId="0" fontId="9" fillId="0" borderId="1" xfId="1" applyFont="1" applyBorder="1" applyAlignment="1">
      <alignment horizontal="center" vertical="center" wrapText="1"/>
    </xf>
    <xf numFmtId="0" fontId="10" fillId="0" borderId="11" xfId="1" applyFont="1" applyBorder="1" applyAlignment="1">
      <alignment horizontal="left" vertical="center"/>
    </xf>
    <xf numFmtId="0" fontId="9" fillId="0" borderId="3" xfId="1" applyFont="1" applyBorder="1" applyAlignment="1">
      <alignment horizontal="center" vertical="center"/>
    </xf>
    <xf numFmtId="0" fontId="3" fillId="0" borderId="0" xfId="1" applyFont="1" applyAlignment="1">
      <alignment horizontal="center"/>
    </xf>
    <xf numFmtId="0" fontId="10" fillId="0" borderId="8" xfId="1" applyFont="1" applyBorder="1" applyAlignment="1">
      <alignment horizontal="left" vertical="center"/>
    </xf>
    <xf numFmtId="0" fontId="10" fillId="0" borderId="7" xfId="1" applyFont="1" applyBorder="1" applyAlignment="1">
      <alignment horizontal="left" vertical="center"/>
    </xf>
    <xf numFmtId="0" fontId="10" fillId="0" borderId="9" xfId="1" applyFont="1" applyBorder="1" applyAlignment="1">
      <alignment horizontal="left" vertical="center"/>
    </xf>
    <xf numFmtId="0" fontId="10" fillId="0" borderId="10" xfId="1" applyFont="1" applyBorder="1" applyAlignment="1">
      <alignment horizontal="left" vertical="center"/>
    </xf>
    <xf numFmtId="41" fontId="9" fillId="0" borderId="11" xfId="2" applyFont="1" applyBorder="1" applyAlignment="1">
      <alignment horizontal="center" vertical="center"/>
    </xf>
    <xf numFmtId="41" fontId="9" fillId="0" borderId="2" xfId="2" applyFont="1" applyBorder="1" applyAlignment="1">
      <alignment horizontal="center" vertical="center"/>
    </xf>
    <xf numFmtId="0" fontId="3" fillId="0" borderId="0" xfId="1" applyFont="1" applyAlignment="1">
      <alignment horizontal="left" vertical="top" wrapText="1"/>
    </xf>
    <xf numFmtId="14" fontId="9" fillId="0" borderId="11" xfId="1" applyNumberFormat="1" applyFont="1" applyBorder="1" applyAlignment="1">
      <alignment horizontal="center" vertical="center"/>
    </xf>
    <xf numFmtId="0" fontId="9" fillId="0" borderId="5" xfId="1" applyFont="1" applyBorder="1" applyAlignment="1">
      <alignment horizontal="center" vertical="center"/>
    </xf>
    <xf numFmtId="0" fontId="9" fillId="0" borderId="4" xfId="1" applyFont="1" applyBorder="1" applyAlignment="1">
      <alignment horizontal="center" vertical="center"/>
    </xf>
    <xf numFmtId="0" fontId="9" fillId="0" borderId="6" xfId="1" applyFont="1" applyBorder="1" applyAlignment="1">
      <alignment horizontal="center" vertical="center"/>
    </xf>
    <xf numFmtId="14" fontId="9" fillId="0" borderId="1" xfId="1" applyNumberFormat="1" applyFont="1" applyBorder="1" applyAlignment="1">
      <alignment horizontal="center" vertical="center"/>
    </xf>
    <xf numFmtId="14" fontId="9" fillId="0" borderId="2" xfId="1" applyNumberFormat="1" applyFont="1" applyBorder="1" applyAlignment="1">
      <alignment horizontal="center" vertical="center"/>
    </xf>
    <xf numFmtId="0" fontId="10" fillId="0" borderId="5" xfId="1" applyFont="1" applyBorder="1" applyAlignment="1">
      <alignment horizontal="left" vertical="center"/>
    </xf>
    <xf numFmtId="0" fontId="10" fillId="0" borderId="6" xfId="1" applyFont="1" applyBorder="1" applyAlignment="1">
      <alignment horizontal="left" vertical="center"/>
    </xf>
    <xf numFmtId="0" fontId="3" fillId="0" borderId="0" xfId="1" applyFont="1" applyAlignment="1">
      <alignment horizontal="left" vertical="center" wrapText="1"/>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5" fillId="0" borderId="0" xfId="1" applyFont="1" applyAlignment="1">
      <alignment horizontal="center" vertical="center"/>
    </xf>
    <xf numFmtId="0" fontId="8" fillId="0" borderId="4" xfId="1" applyFont="1" applyBorder="1" applyAlignment="1">
      <alignment horizontal="left" vertical="center" wrapText="1"/>
    </xf>
    <xf numFmtId="0" fontId="8" fillId="0" borderId="0" xfId="1" applyFont="1" applyAlignment="1">
      <alignment horizontal="left" vertical="center" wrapText="1"/>
    </xf>
    <xf numFmtId="0" fontId="3" fillId="0" borderId="0" xfId="1" applyFont="1" applyAlignment="1">
      <alignment horizontal="left" wrapText="1"/>
    </xf>
    <xf numFmtId="0" fontId="5" fillId="0" borderId="0" xfId="1" applyFont="1" applyAlignment="1">
      <alignment horizontal="left" vertical="center"/>
    </xf>
    <xf numFmtId="0" fontId="5" fillId="0" borderId="0" xfId="1" applyFont="1" applyAlignment="1">
      <alignment horizontal="center" vertical="top"/>
    </xf>
    <xf numFmtId="0" fontId="9" fillId="0" borderId="9" xfId="1" applyFont="1" applyBorder="1" applyAlignment="1">
      <alignment horizontal="center" vertical="center"/>
    </xf>
    <xf numFmtId="0" fontId="9" fillId="0" borderId="19" xfId="1" applyFont="1" applyBorder="1" applyAlignment="1">
      <alignment horizontal="center" vertical="center"/>
    </xf>
    <xf numFmtId="0" fontId="9" fillId="0" borderId="10" xfId="1" applyFont="1" applyBorder="1" applyAlignment="1">
      <alignment horizontal="center" vertical="center"/>
    </xf>
    <xf numFmtId="0" fontId="9" fillId="0" borderId="12" xfId="1" applyFont="1" applyBorder="1" applyAlignment="1">
      <alignment horizontal="center" vertical="center" wrapText="1"/>
    </xf>
    <xf numFmtId="0" fontId="10" fillId="0" borderId="3" xfId="1" applyFont="1" applyBorder="1" applyAlignment="1">
      <alignment horizontal="left" vertical="center"/>
    </xf>
    <xf numFmtId="0" fontId="9" fillId="0" borderId="8" xfId="1" applyFont="1" applyBorder="1" applyAlignment="1">
      <alignment horizontal="center" vertical="center"/>
    </xf>
    <xf numFmtId="41" fontId="10" fillId="0" borderId="0" xfId="2" applyFont="1" applyBorder="1" applyAlignment="1">
      <alignment horizontal="left" vertical="center"/>
    </xf>
    <xf numFmtId="41" fontId="10" fillId="0" borderId="7" xfId="2" applyFont="1" applyBorder="1" applyAlignment="1">
      <alignment horizontal="left" vertical="center"/>
    </xf>
    <xf numFmtId="41" fontId="10" fillId="0" borderId="11" xfId="2" applyFont="1" applyBorder="1" applyAlignment="1">
      <alignment horizontal="left" vertical="center"/>
    </xf>
    <xf numFmtId="41" fontId="10" fillId="0" borderId="2" xfId="2" applyFont="1" applyBorder="1" applyAlignment="1">
      <alignment horizontal="left" vertical="center"/>
    </xf>
    <xf numFmtId="41" fontId="10" fillId="0" borderId="5" xfId="2" applyFont="1" applyBorder="1" applyAlignment="1">
      <alignment horizontal="center" vertical="center"/>
    </xf>
    <xf numFmtId="41" fontId="10" fillId="0" borderId="6" xfId="2" applyFont="1" applyBorder="1" applyAlignment="1">
      <alignment horizontal="center" vertical="center"/>
    </xf>
    <xf numFmtId="14" fontId="9" fillId="0" borderId="1" xfId="1" applyNumberFormat="1" applyFont="1" applyBorder="1" applyAlignment="1">
      <alignment horizontal="center" vertical="center" wrapText="1"/>
    </xf>
    <xf numFmtId="14" fontId="9" fillId="0" borderId="2" xfId="1" applyNumberFormat="1" applyFont="1" applyBorder="1" applyAlignment="1">
      <alignment horizontal="center" vertical="center" wrapText="1"/>
    </xf>
    <xf numFmtId="41" fontId="9" fillId="0" borderId="1" xfId="2" applyFont="1" applyBorder="1" applyAlignment="1">
      <alignment horizontal="right" vertical="center"/>
    </xf>
    <xf numFmtId="41" fontId="9" fillId="0" borderId="2" xfId="2" applyFont="1" applyBorder="1" applyAlignment="1">
      <alignment horizontal="right" vertical="center"/>
    </xf>
    <xf numFmtId="0" fontId="10" fillId="0" borderId="4" xfId="1" applyFont="1" applyBorder="1" applyAlignment="1">
      <alignment horizontal="left" vertical="center"/>
    </xf>
    <xf numFmtId="41" fontId="9" fillId="0" borderId="11" xfId="2" applyFont="1" applyBorder="1" applyAlignment="1">
      <alignment horizontal="left" vertical="center"/>
    </xf>
    <xf numFmtId="41" fontId="9" fillId="0" borderId="2" xfId="2" applyFont="1" applyBorder="1" applyAlignment="1">
      <alignment horizontal="left" vertical="center"/>
    </xf>
    <xf numFmtId="0" fontId="9" fillId="0" borderId="5" xfId="7" applyFont="1" applyBorder="1" applyAlignment="1">
      <alignment horizontal="center" vertical="center"/>
    </xf>
    <xf numFmtId="0" fontId="9" fillId="0" borderId="4" xfId="7" applyFont="1" applyBorder="1" applyAlignment="1">
      <alignment horizontal="center" vertical="center"/>
    </xf>
    <xf numFmtId="0" fontId="9" fillId="0" borderId="6" xfId="7" applyFont="1" applyBorder="1" applyAlignment="1">
      <alignment horizontal="center" vertical="center"/>
    </xf>
    <xf numFmtId="0" fontId="9" fillId="0" borderId="9" xfId="7" applyFont="1" applyBorder="1" applyAlignment="1">
      <alignment horizontal="center" vertical="center"/>
    </xf>
    <xf numFmtId="0" fontId="9" fillId="0" borderId="19" xfId="7" applyFont="1" applyBorder="1" applyAlignment="1">
      <alignment horizontal="center" vertical="center"/>
    </xf>
    <xf numFmtId="0" fontId="9" fillId="0" borderId="10" xfId="7" applyFont="1" applyBorder="1" applyAlignment="1">
      <alignment horizontal="center" vertical="center"/>
    </xf>
    <xf numFmtId="0" fontId="9" fillId="0" borderId="3" xfId="7" applyFont="1" applyBorder="1" applyAlignment="1">
      <alignment horizontal="center" vertical="center"/>
    </xf>
    <xf numFmtId="0" fontId="3" fillId="0" borderId="0" xfId="7" applyFont="1" applyAlignment="1">
      <alignment horizontal="center"/>
    </xf>
    <xf numFmtId="0" fontId="3" fillId="0" borderId="0" xfId="7" applyFont="1" applyAlignment="1">
      <alignment horizontal="center" vertical="top" wrapText="1"/>
    </xf>
    <xf numFmtId="0" fontId="9" fillId="0" borderId="1" xfId="7" applyFont="1" applyBorder="1" applyAlignment="1">
      <alignment horizontal="center" vertical="center"/>
    </xf>
    <xf numFmtId="0" fontId="9" fillId="0" borderId="2" xfId="7" applyFont="1" applyBorder="1" applyAlignment="1">
      <alignment horizontal="center" vertical="center"/>
    </xf>
    <xf numFmtId="0" fontId="3" fillId="0" borderId="0" xfId="7" applyFont="1" applyAlignment="1">
      <alignment horizontal="left" vertical="top" wrapText="1"/>
    </xf>
    <xf numFmtId="0" fontId="9" fillId="0" borderId="12" xfId="7" applyFont="1" applyBorder="1" applyAlignment="1">
      <alignment horizontal="center" vertical="center"/>
    </xf>
    <xf numFmtId="0" fontId="9" fillId="0" borderId="13" xfId="7" applyFont="1" applyBorder="1" applyAlignment="1">
      <alignment horizontal="center" vertical="center"/>
    </xf>
    <xf numFmtId="0" fontId="9" fillId="0" borderId="3" xfId="7" applyFont="1" applyBorder="1" applyAlignment="1">
      <alignment horizontal="center" vertical="center" wrapText="1"/>
    </xf>
    <xf numFmtId="0" fontId="3" fillId="0" borderId="0" xfId="7" applyFont="1" applyAlignment="1">
      <alignment horizontal="left" vertical="center" wrapText="1"/>
    </xf>
    <xf numFmtId="0" fontId="5" fillId="0" borderId="0" xfId="7" applyFont="1" applyAlignment="1">
      <alignment horizontal="center" vertical="center"/>
    </xf>
    <xf numFmtId="0" fontId="3" fillId="0" borderId="0" xfId="7" applyFont="1" applyAlignment="1">
      <alignment horizontal="left" wrapText="1"/>
    </xf>
    <xf numFmtId="0" fontId="5" fillId="0" borderId="0" xfId="7" applyFont="1" applyAlignment="1">
      <alignment horizontal="left" vertical="center"/>
    </xf>
  </cellXfs>
  <cellStyles count="22">
    <cellStyle name="20% - Énfasis6" xfId="18" builtinId="50"/>
    <cellStyle name="Énfasis1" xfId="6" builtinId="29"/>
    <cellStyle name="Hipervínculo 2" xfId="9" xr:uid="{8A579507-EB11-4B57-B084-6E57D80C32CF}"/>
    <cellStyle name="Millares [0] 2" xfId="17" xr:uid="{7FB970AA-EB28-4C3B-A7F6-3A276E070B1E}"/>
    <cellStyle name="Millares [0] 2 3" xfId="11" xr:uid="{B5355513-1DC9-4237-9DA6-42A1936A28B9}"/>
    <cellStyle name="Millares [0] 2 4" xfId="3" xr:uid="{EFF063FB-D595-41FB-A796-1C4FAC6C478F}"/>
    <cellStyle name="Millares [0] 3" xfId="19" xr:uid="{79994EC0-30E5-4CA1-A332-2F0B26BA25FF}"/>
    <cellStyle name="Millares [0] 4" xfId="2" xr:uid="{483970F0-C9DB-49C8-9502-FB5631BFCD60}"/>
    <cellStyle name="Millares [0] 5" xfId="20" xr:uid="{8A9DA464-8E78-4CA7-835A-7690A176D942}"/>
    <cellStyle name="Millares 2" xfId="8" xr:uid="{13553721-E663-4EB0-B656-33459AE9000F}"/>
    <cellStyle name="Millares 2 2" xfId="13" xr:uid="{46D4C90F-C99D-4EBD-8650-3552B0B308A5}"/>
    <cellStyle name="Millares 2 3" xfId="12" xr:uid="{42B3BF16-CF1B-4EEF-BEB5-E119E3CF0FDE}"/>
    <cellStyle name="Millares 2 3 2" xfId="14" xr:uid="{11956EA7-C669-4748-B319-1F9758F8DA42}"/>
    <cellStyle name="Millares 2 4" xfId="21" xr:uid="{2E5B0DD5-C0B4-45C9-9CF7-9C1BB28438F6}"/>
    <cellStyle name="Millares 3" xfId="4" xr:uid="{76735605-8614-4B9E-AD97-0AC20C602FDA}"/>
    <cellStyle name="Millares 4" xfId="16" xr:uid="{A8753B32-11CD-49DB-A231-4B8268A57CD7}"/>
    <cellStyle name="Millares 5 2" xfId="10" xr:uid="{4DF3A192-90E1-40A2-94E4-C68066A74CC8}"/>
    <cellStyle name="Millares 9" xfId="5" xr:uid="{B4086E30-C45C-45B6-A048-19C24C94E8BA}"/>
    <cellStyle name="Normal" xfId="0" builtinId="0"/>
    <cellStyle name="Normal 2" xfId="15" xr:uid="{6C04DC8A-99D1-459F-B14B-0A0603D3AC75}"/>
    <cellStyle name="Normal 2 10" xfId="1" xr:uid="{EF7850BC-834A-4FCF-BCE0-2E24670368F8}"/>
    <cellStyle name="Normal 2 3" xfId="7" xr:uid="{DB2EFB6D-F8FB-4483-BB98-52D1F516FEB1}"/>
  </cellStyles>
  <dxfs count="24">
    <dxf>
      <font>
        <b val="0"/>
        <i val="0"/>
        <strike val="0"/>
        <condense val="0"/>
        <extend val="0"/>
        <outline val="0"/>
        <shadow val="0"/>
        <u val="none"/>
        <vertAlign val="baseline"/>
        <sz val="11"/>
        <color theme="1"/>
        <name val="Calibri"/>
        <scheme val="minor"/>
      </font>
      <numFmt numFmtId="171" formatCode="_(* #,##0_);_(* \(#,##0\);_(* &quot;-&quot;??_);_(@_)"/>
      <fill>
        <patternFill patternType="none">
          <fgColor theme="9" tint="0.79998168889431442"/>
          <bgColor auto="1"/>
        </patternFill>
      </fill>
      <border diagonalUp="0" diagonalDown="0" outline="0">
        <left style="thin">
          <color theme="9" tint="0.39997558519241921"/>
        </left>
        <right/>
        <top/>
        <bottom style="thin">
          <color theme="9" tint="0.39997558519241921"/>
        </bottom>
      </border>
    </dxf>
    <dxf>
      <font>
        <strike val="0"/>
        <outline val="0"/>
        <shadow val="0"/>
        <u val="none"/>
        <vertAlign val="baseline"/>
        <sz val="9"/>
        <color theme="1"/>
        <name val="Calibri"/>
        <scheme val="minor"/>
      </font>
      <numFmt numFmtId="171" formatCode="_(* #,##0_);_(* \(#,##0\);_(* &quot;-&quot;??_);_(@_)"/>
      <fill>
        <patternFill patternType="none">
          <fgColor theme="9" tint="0.79998168889431442"/>
          <bgColor auto="1"/>
        </patternFill>
      </fill>
      <border diagonalUp="0" diagonalDown="0" outline="0">
        <left style="thin">
          <color theme="9" tint="0.39997558519241921"/>
        </left>
        <right/>
        <top/>
        <bottom style="thin">
          <color theme="9" tint="0.39997558519241921"/>
        </bottom>
      </border>
    </dxf>
    <dxf>
      <font>
        <b val="0"/>
        <i val="0"/>
        <strike val="0"/>
        <condense val="0"/>
        <extend val="0"/>
        <outline val="0"/>
        <shadow val="0"/>
        <u val="none"/>
        <vertAlign val="baseline"/>
        <sz val="9"/>
        <color rgb="FFFFFFFF"/>
        <name val="Calibri"/>
        <scheme val="minor"/>
      </font>
      <fill>
        <patternFill patternType="solid">
          <fgColor indexed="64"/>
          <bgColor rgb="FF7A7A7A"/>
        </patternFill>
      </fill>
    </dxf>
    <dxf>
      <font>
        <b val="0"/>
        <i val="0"/>
        <strike val="0"/>
        <condense val="0"/>
        <extend val="0"/>
        <outline val="0"/>
        <shadow val="0"/>
        <u val="none"/>
        <vertAlign val="baseline"/>
        <sz val="9"/>
        <color theme="1"/>
        <name val="Calibri"/>
        <family val="2"/>
        <scheme val="minor"/>
      </font>
    </dxf>
    <dxf>
      <font>
        <strike val="0"/>
        <outline val="0"/>
        <shadow val="0"/>
        <vertAlign val="baseline"/>
        <sz val="9"/>
        <name val="Calibri"/>
        <family val="2"/>
        <scheme val="minor"/>
      </font>
    </dxf>
    <dxf>
      <font>
        <strike val="0"/>
        <outline val="0"/>
        <shadow val="0"/>
        <vertAlign val="baseline"/>
        <sz val="9"/>
        <name val="Calibri"/>
        <family val="2"/>
        <scheme val="minor"/>
      </font>
    </dxf>
    <dxf>
      <font>
        <b val="0"/>
        <i val="0"/>
        <strike val="0"/>
        <condense val="0"/>
        <extend val="0"/>
        <outline val="0"/>
        <shadow val="0"/>
        <u val="none"/>
        <vertAlign val="baseline"/>
        <sz val="9"/>
        <color rgb="FFFFFFFF"/>
        <name val="Calibri"/>
        <family val="2"/>
        <scheme val="minor"/>
      </font>
      <fill>
        <patternFill patternType="solid">
          <fgColor indexed="64"/>
          <bgColor rgb="FF7A7A7A"/>
        </patternFill>
      </fill>
    </dxf>
    <dxf>
      <font>
        <b val="0"/>
        <i val="0"/>
        <strike val="0"/>
        <condense val="0"/>
        <extend val="0"/>
        <outline val="0"/>
        <shadow val="0"/>
        <u val="none"/>
        <vertAlign val="baseline"/>
        <sz val="9"/>
        <color theme="1"/>
        <name val="Calibri"/>
        <scheme val="minor"/>
      </font>
      <numFmt numFmtId="169" formatCode="_-* #,##0_-;\-* #,##0_-;_-* &quot;-&quot;??_-;_-@_-"/>
    </dxf>
    <dxf>
      <font>
        <strike val="0"/>
        <outline val="0"/>
        <shadow val="0"/>
        <vertAlign val="baseline"/>
        <sz val="9"/>
        <name val="Calibri"/>
        <scheme val="minor"/>
      </font>
    </dxf>
    <dxf>
      <font>
        <strike val="0"/>
        <outline val="0"/>
        <shadow val="0"/>
        <vertAlign val="baseline"/>
        <sz val="9"/>
        <name val="Calibri"/>
        <scheme val="minor"/>
      </font>
    </dxf>
    <dxf>
      <font>
        <b val="0"/>
        <i val="0"/>
        <strike val="0"/>
        <condense val="0"/>
        <extend val="0"/>
        <outline val="0"/>
        <shadow val="0"/>
        <u val="none"/>
        <vertAlign val="baseline"/>
        <sz val="9"/>
        <color rgb="FFFFFFFF"/>
        <name val="Calibri"/>
        <scheme val="minor"/>
      </font>
      <fill>
        <patternFill patternType="solid">
          <fgColor indexed="64"/>
          <bgColor rgb="FF7A7A7A"/>
        </patternFill>
      </fill>
    </dxf>
    <dxf>
      <font>
        <b val="0"/>
        <i val="0"/>
        <strike val="0"/>
        <condense val="0"/>
        <extend val="0"/>
        <outline val="0"/>
        <shadow val="0"/>
        <u val="none"/>
        <vertAlign val="baseline"/>
        <sz val="9"/>
        <color theme="1"/>
        <name val="Calibri"/>
        <family val="2"/>
        <scheme val="minor"/>
      </font>
      <numFmt numFmtId="33" formatCode="_ * #,##0_ ;_ * \-#,##0_ ;_ * &quot;-&quot;_ ;_ @_ "/>
      <alignment horizontal="right" vertical="bottom" textRotation="0" wrapText="0" indent="0" justifyLastLine="0" shrinkToFit="0" readingOrder="0"/>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auto="1"/>
        <name val="Calibri"/>
        <family val="2"/>
        <scheme val="minor"/>
      </font>
    </dxf>
    <dxf>
      <font>
        <b val="0"/>
        <strike val="0"/>
        <outline val="0"/>
        <shadow val="0"/>
        <u val="none"/>
        <vertAlign val="baseline"/>
        <sz val="9"/>
        <name val="Calibri"/>
        <scheme val="minor"/>
      </font>
    </dxf>
    <dxf>
      <font>
        <strike val="0"/>
        <outline val="0"/>
        <shadow val="0"/>
        <u val="none"/>
        <vertAlign val="baseline"/>
        <sz val="9"/>
      </font>
    </dxf>
    <dxf>
      <font>
        <b val="0"/>
        <strike val="0"/>
        <outline val="0"/>
        <shadow val="0"/>
        <u val="none"/>
        <vertAlign val="baseline"/>
        <sz val="9"/>
        <name val="Calibri"/>
        <scheme val="minor"/>
      </font>
    </dxf>
    <dxf>
      <font>
        <b val="0"/>
        <strike val="0"/>
        <outline val="0"/>
        <shadow val="0"/>
        <u val="none"/>
        <vertAlign val="baseline"/>
        <sz val="9"/>
        <name val="Calibri"/>
        <scheme val="minor"/>
      </font>
    </dxf>
    <dxf>
      <font>
        <b val="0"/>
        <i val="0"/>
        <strike val="0"/>
        <condense val="0"/>
        <extend val="0"/>
        <outline val="0"/>
        <shadow val="0"/>
        <u val="none"/>
        <vertAlign val="baseline"/>
        <sz val="9"/>
        <color theme="1"/>
        <name val="Calibri"/>
        <scheme val="minor"/>
      </font>
      <numFmt numFmtId="169" formatCode="_-* #,##0_-;\-* #,##0_-;_-* &quot;-&quot;??_-;_-@_-"/>
    </dxf>
    <dxf>
      <font>
        <b val="0"/>
        <strike val="0"/>
        <outline val="0"/>
        <shadow val="0"/>
        <u val="none"/>
        <vertAlign val="baseline"/>
        <sz val="9"/>
        <name val="Calibri"/>
        <scheme val="minor"/>
      </font>
    </dxf>
    <dxf>
      <border outline="0">
        <top style="thin">
          <color theme="1"/>
        </top>
      </border>
    </dxf>
    <dxf>
      <font>
        <b val="0"/>
        <strike val="0"/>
        <outline val="0"/>
        <shadow val="0"/>
        <u val="none"/>
        <vertAlign val="baseline"/>
        <sz val="9"/>
        <name val="Calibri"/>
        <scheme val="minor"/>
      </font>
    </dxf>
    <dxf>
      <font>
        <strike val="0"/>
        <outline val="0"/>
        <shadow val="0"/>
        <u val="none"/>
        <vertAlign val="baseline"/>
        <sz val="9"/>
        <name val="Calibri"/>
        <scheme val="minor"/>
      </font>
    </dxf>
    <dxf>
      <numFmt numFmtId="1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1422396</xdr:colOff>
      <xdr:row>4</xdr:row>
      <xdr:rowOff>93782</xdr:rowOff>
    </xdr:to>
    <xdr:pic>
      <xdr:nvPicPr>
        <xdr:cNvPr id="4" name="Imagen 3">
          <a:extLst>
            <a:ext uri="{FF2B5EF4-FFF2-40B4-BE49-F238E27FC236}">
              <a16:creationId xmlns:a16="http://schemas.microsoft.com/office/drawing/2014/main" id="{ACA5898D-793D-7FED-392F-B3B541DADEB6}"/>
            </a:ext>
          </a:extLst>
        </xdr:cNvPr>
        <xdr:cNvPicPr>
          <a:picLocks noChangeAspect="1"/>
        </xdr:cNvPicPr>
      </xdr:nvPicPr>
      <xdr:blipFill>
        <a:blip xmlns:r="http://schemas.openxmlformats.org/officeDocument/2006/relationships" r:embed="rId1"/>
        <a:stretch>
          <a:fillRect/>
        </a:stretch>
      </xdr:blipFill>
      <xdr:spPr>
        <a:xfrm>
          <a:off x="792480" y="182880"/>
          <a:ext cx="1420491" cy="6462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11</xdr:col>
      <xdr:colOff>68580</xdr:colOff>
      <xdr:row>103</xdr:row>
      <xdr:rowOff>38100</xdr:rowOff>
    </xdr:to>
    <xdr:pic>
      <xdr:nvPicPr>
        <xdr:cNvPr id="3" name="Imagen 2">
          <a:extLst>
            <a:ext uri="{FF2B5EF4-FFF2-40B4-BE49-F238E27FC236}">
              <a16:creationId xmlns:a16="http://schemas.microsoft.com/office/drawing/2014/main" id="{83A6A3C2-5413-64C1-C57C-A59B10FF8E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 y="0"/>
          <a:ext cx="7993380" cy="188747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11</xdr:col>
      <xdr:colOff>76200</xdr:colOff>
      <xdr:row>24</xdr:row>
      <xdr:rowOff>45720</xdr:rowOff>
    </xdr:to>
    <xdr:pic>
      <xdr:nvPicPr>
        <xdr:cNvPr id="3" name="Imagen 2">
          <a:extLst>
            <a:ext uri="{FF2B5EF4-FFF2-40B4-BE49-F238E27FC236}">
              <a16:creationId xmlns:a16="http://schemas.microsoft.com/office/drawing/2014/main" id="{15EC7E2E-B750-788D-9F16-111B297F39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 y="0"/>
          <a:ext cx="8001000" cy="4434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C11E68\Plantilla%20Exel%20EEFF%20cnv_SET_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lugo\Denise_\BDT\BDT%202016\BDT%20Cuadro%20Revaluo%20201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lugo\Denise_\GRUPO%20AGPAR\Grupo%20Agpar%202016\RESOL.173-2015%20GRUPO%20AGPAR\Res%20173%20T&amp;T%20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Users/ROCIO-INV/Desktop/Informe%201er%20Semestre%2006-2018/Res%20173%20INVESTOR%20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Users\ROCIO-INV\Desktop\Informe%201er%20Semestre%2006-2018\Res%20173%20INVESTOR%2020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ersonal/sady_pereira_inpositiva_com_py/Documents/5.Procampo%20SA/Contabilidad/Conformaciones%20de%20Cuentas%20Contables/2022/09.2022.SSP%20CONFORMACION%20PROCAMPO_VF.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Marcos\Datos%20de%20programa\Microsoft\Excel\SSP_CONFORMACION%20MARKETDATA%20DICIEMBRE%202021%20(2)%20(version%201).xlsb"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ersonal/sady_pereira_inpositiva_com_py/Documents/20.In%20Fi%20SA/Contabilidad/Conformaciones%20de%20Cuentas%20Contables/2022/SSP_09_22_IN%20FI%20S.A._Setiembre%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Resol 950"/>
      <sheetName val="Estado de Resultados Resol 950"/>
      <sheetName val="Flujos de efectivo (950)"/>
      <sheetName val="Estado variacion PN (2)"/>
      <sheetName val="BalanceSistema_Set_19"/>
      <sheetName val="CR Sistema_Set_19"/>
      <sheetName val="activo pasivo"/>
      <sheetName val="2018 (2)"/>
      <sheetName val="anexo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sheetName val="Estado de Resultados"/>
      <sheetName val="Flujos de efectivo"/>
      <sheetName val="Estado variacion PN"/>
      <sheetName val="anexos"/>
      <sheetName val="2007 (06)"/>
      <sheetName val="2008"/>
      <sheetName val="1346 2008 "/>
      <sheetName val="1346 2009 "/>
      <sheetName val="1346 2010"/>
      <sheetName val="1346 2011"/>
      <sheetName val="1346 2012"/>
      <sheetName val="1346 2013"/>
      <sheetName val="1346 2014"/>
      <sheetName val="1346 2015"/>
      <sheetName val="1346 2016 P"/>
      <sheetName val="1346 2016 P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º Balance General"/>
      <sheetName val="3º Estado de Resultados"/>
      <sheetName val="1º OJITO Flujos de efectivo"/>
      <sheetName val="Estado variacion PN"/>
      <sheetName val="anexos"/>
      <sheetName val="2015"/>
      <sheetName val="RES.15-2014"/>
      <sheetName val="RES.1346-2014"/>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istema_Dic_13"/>
      <sheetName val="CR Sistema_DIC_13"/>
      <sheetName val="Balance General"/>
      <sheetName val="Estado de Resultados"/>
      <sheetName val="Flujos de efectivo"/>
      <sheetName val="Estado variacion PN"/>
      <sheetName val="anexos"/>
      <sheetName val="2012"/>
    </sheetNames>
    <sheetDataSet>
      <sheetData sheetId="0"/>
      <sheetData sheetId="1"/>
      <sheetData sheetId="2"/>
      <sheetData sheetId="3" refreshError="1"/>
      <sheetData sheetId="4"/>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istema_Dic_13"/>
      <sheetName val="CR Sistema_DIC_13"/>
      <sheetName val="Balance General"/>
      <sheetName val="Estado de Resultados"/>
      <sheetName val="Flujos de efectivo"/>
      <sheetName val="Estado variacion PN"/>
      <sheetName val="anexos"/>
      <sheetName val="2012"/>
    </sheetNames>
    <sheetDataSet>
      <sheetData sheetId="0"/>
      <sheetData sheetId="1"/>
      <sheetData sheetId="2"/>
      <sheetData sheetId="3" refreshError="1"/>
      <sheetData sheetId="4"/>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para Cierres"/>
      <sheetName val="BALANCE"/>
      <sheetName val="ESTADO DE RESULTADO"/>
      <sheetName val="5.Notas a los EEFF PROCAMPO"/>
      <sheetName val="CALCULO DE IMP.RENTA"/>
      <sheetName val="IMPUESTO A PAGAR"/>
      <sheetName val="FONDO FIJO"/>
      <sheetName val="BANCO ITAU GS"/>
      <sheetName val="BANCO REGIONAL 8165392"/>
      <sheetName val="BANCO ITAU USD"/>
      <sheetName val="BANCO REGIONAL USD"/>
      <sheetName val="CUENTA CASH GS"/>
      <sheetName val="CUENTA CASH USD"/>
      <sheetName val="OTRAS INVERSIONES"/>
      <sheetName val="DEUDORES Gs."/>
      <sheetName val="DEUDORES POR VENTA usd"/>
      <sheetName val="DEUDORES $"/>
      <sheetName val="ANTICIPO AL PERSONAL"/>
      <sheetName val="CUENTAS A ACCIONISTAS ML"/>
      <sheetName val="CUENTAS A CATTLE ML"/>
      <sheetName val="IVA"/>
      <sheetName val="ANTICIPO RENTA"/>
      <sheetName val="ANTICIPO A PROV. LOCALES"/>
      <sheetName val="ANTICIPO A PROVEEDORES USD"/>
      <sheetName val="CUENTAS A COBRAR CUARZO GS"/>
      <sheetName val="CTAS A COBRAR FONDO"/>
      <sheetName val="CTAS A COBRAR CUARZO USD"/>
      <sheetName val="Procampo Set.22"/>
      <sheetName val="Procampo junio.22"/>
      <sheetName val="REFERENCIA DE PRECIO 092022"/>
      <sheetName val="SEGUROS A VENCER"/>
      <sheetName val="Intereses a Vencer ML"/>
      <sheetName val="Intereses a Vencer ME"/>
      <sheetName val="DEVENGAMIENTO PRESTAMO JB"/>
      <sheetName val="INVERSIONES ACCIONES"/>
      <sheetName val="Valor VPP de PN"/>
      <sheetName val="SERVICIOS COBRADOS "/>
      <sheetName val="Rodados"/>
      <sheetName val="Equipos Informáticos"/>
      <sheetName val="Muebles, utiles y enseres"/>
      <sheetName val="Herramientas"/>
      <sheetName val="Equipos de Telecomunicaciones"/>
      <sheetName val="CUADRO 2022"/>
      <sheetName val="INTANGIBLES"/>
      <sheetName val="AMORTIZACION "/>
      <sheetName val="PROVEEDORES Gs."/>
      <sheetName val="PROVEEDORES U$S"/>
      <sheetName val="TARJETA DE CREDITO A PAGAR"/>
      <sheetName val="Préstamos De Bancos Y Otras Ent"/>
      <sheetName val="CHEQUES DIFERIDOS - SOBREGIROS "/>
      <sheetName val="PRESTAMOS ENTIDADES VINCULADAS"/>
      <sheetName val="Devengado PRESTAMO de Incubate"/>
      <sheetName val="Prestamo A Pagar a Incubate"/>
      <sheetName val="Intereses a Pagar ML "/>
      <sheetName val="Intereses a Pagar ME"/>
      <sheetName val="PRESTAMO de CATTLE"/>
      <sheetName val="SUELDOS A PAGAR"/>
      <sheetName val="IPS A PAGAR"/>
      <sheetName val="ANTICIPOS CLIENTES"/>
      <sheetName val="ANTICIPO CLIENTE USD"/>
      <sheetName val="Intereses a Devengar ML"/>
      <sheetName val="CAPITAL SOCIAL"/>
      <sheetName val="IMPUESTO A LA RENTA A PAG"/>
      <sheetName val="09.2022"/>
    </sheetNames>
    <sheetDataSet>
      <sheetData sheetId="0" refreshError="1"/>
      <sheetData sheetId="1">
        <row r="6">
          <cell r="C6">
            <v>2920228</v>
          </cell>
        </row>
        <row r="8">
          <cell r="C8">
            <v>57724525</v>
          </cell>
        </row>
        <row r="10">
          <cell r="C10">
            <v>20570842</v>
          </cell>
        </row>
        <row r="13">
          <cell r="C13">
            <v>-1759345749</v>
          </cell>
        </row>
        <row r="16">
          <cell r="C16">
            <v>471695001</v>
          </cell>
        </row>
        <row r="17">
          <cell r="C17">
            <v>1365708692</v>
          </cell>
        </row>
        <row r="18">
          <cell r="C18">
            <v>10564047</v>
          </cell>
        </row>
        <row r="20">
          <cell r="C20">
            <v>1776463911</v>
          </cell>
        </row>
        <row r="24">
          <cell r="C24">
            <v>54533532</v>
          </cell>
        </row>
        <row r="25">
          <cell r="C25">
            <v>278310922</v>
          </cell>
        </row>
        <row r="27">
          <cell r="C27">
            <v>4757548</v>
          </cell>
        </row>
        <row r="28">
          <cell r="C28">
            <v>181792248</v>
          </cell>
        </row>
        <row r="29">
          <cell r="C29">
            <v>3509522110</v>
          </cell>
        </row>
        <row r="52">
          <cell r="C52">
            <v>212482406</v>
          </cell>
        </row>
        <row r="57">
          <cell r="C57">
            <v>7120000000</v>
          </cell>
        </row>
        <row r="58">
          <cell r="C58">
            <v>1369012727</v>
          </cell>
        </row>
        <row r="59">
          <cell r="C59">
            <v>-37445794</v>
          </cell>
        </row>
        <row r="60">
          <cell r="C60">
            <v>182000000</v>
          </cell>
        </row>
        <row r="73">
          <cell r="C73">
            <v>-2226582</v>
          </cell>
        </row>
        <row r="75">
          <cell r="C75">
            <v>20312009</v>
          </cell>
        </row>
        <row r="76">
          <cell r="C76">
            <v>-5232645</v>
          </cell>
        </row>
        <row r="80">
          <cell r="C80">
            <v>59988168</v>
          </cell>
        </row>
        <row r="81">
          <cell r="C81">
            <v>1125709636</v>
          </cell>
        </row>
        <row r="82">
          <cell r="C82">
            <v>8892497</v>
          </cell>
        </row>
        <row r="85">
          <cell r="C85">
            <v>117018000</v>
          </cell>
        </row>
        <row r="86">
          <cell r="C86">
            <v>1095010488</v>
          </cell>
        </row>
        <row r="89">
          <cell r="C89">
            <v>1559844000</v>
          </cell>
        </row>
        <row r="92">
          <cell r="C92">
            <v>311968800</v>
          </cell>
        </row>
        <row r="93">
          <cell r="C93">
            <v>65396271</v>
          </cell>
        </row>
        <row r="94">
          <cell r="C94">
            <v>32485315</v>
          </cell>
        </row>
        <row r="95">
          <cell r="C95">
            <v>32910956</v>
          </cell>
        </row>
        <row r="98">
          <cell r="C98">
            <v>42769000</v>
          </cell>
        </row>
        <row r="99">
          <cell r="C99">
            <v>5508571361</v>
          </cell>
        </row>
        <row r="101">
          <cell r="C101">
            <v>117889333</v>
          </cell>
        </row>
        <row r="112">
          <cell r="C112">
            <v>1334828575.3199999</v>
          </cell>
        </row>
      </sheetData>
      <sheetData sheetId="2">
        <row r="4">
          <cell r="B4" t="str">
            <v>Ingresos Operativos</v>
          </cell>
          <cell r="C4">
            <v>3471211291</v>
          </cell>
        </row>
        <row r="5">
          <cell r="B5" t="str">
            <v>Ventas De Mercaderías Gravadas Por el IVA</v>
          </cell>
          <cell r="C5">
            <v>418055659</v>
          </cell>
        </row>
        <row r="6">
          <cell r="B6" t="str">
            <v>Venta de  Ganados Vacunos - Gravadas</v>
          </cell>
          <cell r="C6">
            <v>418055659</v>
          </cell>
        </row>
        <row r="7">
          <cell r="B7" t="str">
            <v>Servicios Gravados</v>
          </cell>
          <cell r="C7">
            <v>3053155632</v>
          </cell>
        </row>
        <row r="8">
          <cell r="B8" t="str">
            <v>Servicios De Administración de Campo</v>
          </cell>
          <cell r="C8">
            <v>1832272727</v>
          </cell>
        </row>
        <row r="9">
          <cell r="B9" t="str">
            <v>Ingresos a Recuperar Cuarzo</v>
          </cell>
          <cell r="C9">
            <v>1217723328</v>
          </cell>
        </row>
        <row r="10">
          <cell r="B10" t="str">
            <v>Otros Servicios Gravados</v>
          </cell>
          <cell r="C10">
            <v>3159577</v>
          </cell>
        </row>
        <row r="11">
          <cell r="B11" t="str">
            <v>Ingresos No Operativos</v>
          </cell>
          <cell r="C11">
            <v>185352434</v>
          </cell>
        </row>
        <row r="12">
          <cell r="B12" t="str">
            <v>Ingresos Extraordinarios</v>
          </cell>
          <cell r="C12">
            <v>185352434</v>
          </cell>
        </row>
        <row r="13">
          <cell r="B13" t="str">
            <v>Recupero De Gastos</v>
          </cell>
          <cell r="C13">
            <v>54027728</v>
          </cell>
        </row>
        <row r="14">
          <cell r="B14" t="str">
            <v xml:space="preserve">Otros Ingresos No Operativos </v>
          </cell>
          <cell r="C14">
            <v>1635803</v>
          </cell>
        </row>
        <row r="15">
          <cell r="B15" t="str">
            <v>Intereses Devengados a Accionistas, Directores y Entidades Vinculadas</v>
          </cell>
          <cell r="C15">
            <v>129688903</v>
          </cell>
        </row>
        <row r="16">
          <cell r="B16" t="str">
            <v>Ingresos por Tenencia  de Ganado</v>
          </cell>
          <cell r="C16">
            <v>92087943</v>
          </cell>
        </row>
        <row r="17">
          <cell r="B17" t="str">
            <v>Nacimientos</v>
          </cell>
          <cell r="C17">
            <v>10700200</v>
          </cell>
        </row>
        <row r="18">
          <cell r="B18" t="str">
            <v>Valuación VM Activos Biologicos</v>
          </cell>
          <cell r="C18">
            <v>81387743</v>
          </cell>
        </row>
        <row r="19">
          <cell r="B19" t="str">
            <v>(-) Descuentos Concedidos y Obtenidos</v>
          </cell>
          <cell r="C19">
            <v>3864000</v>
          </cell>
        </row>
        <row r="20">
          <cell r="B20" t="str">
            <v>Descuentos Concedidos a Clientes y de Proveedores</v>
          </cell>
          <cell r="C20">
            <v>3864000</v>
          </cell>
        </row>
        <row r="21">
          <cell r="B21" t="str">
            <v>Descuentos Obtenidos de Proveedores</v>
          </cell>
          <cell r="C21">
            <v>3864000</v>
          </cell>
        </row>
        <row r="23">
          <cell r="B23" t="str">
            <v>Costo De Ventas</v>
          </cell>
          <cell r="C23">
            <v>595819259</v>
          </cell>
        </row>
        <row r="24">
          <cell r="B24" t="str">
            <v>Costo De Ventas Ganado Vacuno por Tenencia</v>
          </cell>
          <cell r="C24">
            <v>595819259</v>
          </cell>
        </row>
        <row r="25">
          <cell r="B25" t="str">
            <v>Costo de Venta Ganado Vacuno - Compras</v>
          </cell>
          <cell r="C25">
            <v>495000000</v>
          </cell>
        </row>
        <row r="26">
          <cell r="B26" t="str">
            <v>Mortandad y Consumo de Ganado Vacuno</v>
          </cell>
          <cell r="C26">
            <v>100819259</v>
          </cell>
        </row>
        <row r="27">
          <cell r="B27" t="str">
            <v>Gastos De Ventas O Comercialización</v>
          </cell>
          <cell r="C27">
            <v>30070909</v>
          </cell>
        </row>
        <row r="28">
          <cell r="B28" t="str">
            <v xml:space="preserve">Otros Gastos de Ventas </v>
          </cell>
          <cell r="C28">
            <v>30070909</v>
          </cell>
        </row>
        <row r="29">
          <cell r="B29" t="str">
            <v>Comisiones Pagadas por Venta de Ganado</v>
          </cell>
          <cell r="C29">
            <v>5820000</v>
          </cell>
        </row>
        <row r="30">
          <cell r="B30" t="str">
            <v>Fletes Pagados por Ventas</v>
          </cell>
          <cell r="C30">
            <v>19930909</v>
          </cell>
        </row>
        <row r="31">
          <cell r="B31" t="str">
            <v>Formularios y Guías  por ventas</v>
          </cell>
          <cell r="C31">
            <v>3960000</v>
          </cell>
        </row>
        <row r="32">
          <cell r="B32" t="str">
            <v>Bonos ARP</v>
          </cell>
          <cell r="C32">
            <v>360000</v>
          </cell>
        </row>
        <row r="33">
          <cell r="B33" t="str">
            <v>Gastos De Administración</v>
          </cell>
          <cell r="C33">
            <v>1391449638</v>
          </cell>
        </row>
        <row r="34">
          <cell r="B34" t="str">
            <v>Sueldos Y Otras Remuneraciones Al Person</v>
          </cell>
          <cell r="C34">
            <v>667769888</v>
          </cell>
        </row>
        <row r="35">
          <cell r="B35" t="str">
            <v>Sueldos Y Jornales</v>
          </cell>
          <cell r="C35">
            <v>546353677</v>
          </cell>
        </row>
        <row r="36">
          <cell r="B36" t="str">
            <v>Aporte Patronal</v>
          </cell>
          <cell r="C36">
            <v>90148353</v>
          </cell>
        </row>
        <row r="37">
          <cell r="B37" t="str">
            <v>Otros Beneficios Al Personal</v>
          </cell>
          <cell r="C37">
            <v>236364</v>
          </cell>
        </row>
        <row r="38">
          <cell r="B38" t="str">
            <v>Aguinaldos</v>
          </cell>
          <cell r="C38">
            <v>10986976</v>
          </cell>
        </row>
        <row r="39">
          <cell r="B39" t="str">
            <v>Sueldos y Jornales GND</v>
          </cell>
          <cell r="C39">
            <v>18691896</v>
          </cell>
        </row>
        <row r="40">
          <cell r="B40" t="str">
            <v>Vacaciones</v>
          </cell>
          <cell r="C40">
            <v>1352622</v>
          </cell>
        </row>
        <row r="41">
          <cell r="B41" t="str">
            <v>Remuneración Personal Superior</v>
          </cell>
          <cell r="C41">
            <v>245454543</v>
          </cell>
        </row>
        <row r="42">
          <cell r="B42" t="str">
            <v>Remuneración Personal Superior</v>
          </cell>
          <cell r="C42">
            <v>245454543</v>
          </cell>
        </row>
        <row r="43">
          <cell r="B43" t="str">
            <v>Otros Gastos Administrativos</v>
          </cell>
          <cell r="C43">
            <v>478225207</v>
          </cell>
        </row>
        <row r="44">
          <cell r="B44" t="str">
            <v>Honorarios Profesionales</v>
          </cell>
          <cell r="C44">
            <v>41106762</v>
          </cell>
        </row>
        <row r="45">
          <cell r="B45" t="str">
            <v>Servicios Contratados</v>
          </cell>
          <cell r="C45">
            <v>77966020</v>
          </cell>
        </row>
        <row r="46">
          <cell r="B46" t="str">
            <v>Alquileres</v>
          </cell>
          <cell r="C46">
            <v>19072938</v>
          </cell>
        </row>
        <row r="47">
          <cell r="B47" t="str">
            <v>Agua, Luz, Teléfono E Internet</v>
          </cell>
          <cell r="C47">
            <v>14504368</v>
          </cell>
        </row>
        <row r="48">
          <cell r="B48" t="str">
            <v>Movilidad</v>
          </cell>
          <cell r="C48">
            <v>27956811</v>
          </cell>
        </row>
        <row r="49">
          <cell r="B49" t="str">
            <v>Combustibles Y Lubricantes</v>
          </cell>
          <cell r="C49">
            <v>5928050</v>
          </cell>
        </row>
        <row r="50">
          <cell r="B50" t="str">
            <v>Reparaciones Y Mantenimientos</v>
          </cell>
          <cell r="C50">
            <v>77365456</v>
          </cell>
        </row>
        <row r="51">
          <cell r="B51" t="str">
            <v>Seguros Devengados</v>
          </cell>
          <cell r="C51">
            <v>13054446</v>
          </cell>
        </row>
        <row r="52">
          <cell r="B52" t="str">
            <v>Útiles De Oficina</v>
          </cell>
          <cell r="C52">
            <v>3889257</v>
          </cell>
        </row>
        <row r="53">
          <cell r="B53" t="str">
            <v>Impuestos, Patentes, Tasas Y Otras Contr</v>
          </cell>
          <cell r="C53">
            <v>5676934</v>
          </cell>
        </row>
        <row r="54">
          <cell r="B54" t="str">
            <v>Multas Y Sanciones</v>
          </cell>
          <cell r="C54">
            <v>246737</v>
          </cell>
        </row>
        <row r="55">
          <cell r="B55" t="str">
            <v>Refrigerio Y Cafeteria - Administración</v>
          </cell>
          <cell r="C55">
            <v>549828</v>
          </cell>
        </row>
        <row r="56">
          <cell r="B56" t="str">
            <v>Comunicaciones Y Propagandas</v>
          </cell>
          <cell r="C56">
            <v>11698637</v>
          </cell>
        </row>
        <row r="57">
          <cell r="B57" t="str">
            <v>Uniforme</v>
          </cell>
          <cell r="C57">
            <v>932727</v>
          </cell>
        </row>
        <row r="58">
          <cell r="B58" t="str">
            <v>Gastos No Deducibles</v>
          </cell>
          <cell r="C58">
            <v>18178117</v>
          </cell>
        </row>
        <row r="59">
          <cell r="B59" t="str">
            <v>Dominios Y Suscripciones</v>
          </cell>
          <cell r="C59">
            <v>1080000</v>
          </cell>
        </row>
        <row r="60">
          <cell r="B60" t="str">
            <v>Gastos De Escribania</v>
          </cell>
          <cell r="C60">
            <v>9359453</v>
          </cell>
        </row>
        <row r="61">
          <cell r="B61" t="str">
            <v>Movilidad y Gastos de viajes al interior - Estancia</v>
          </cell>
          <cell r="C61">
            <v>36175331</v>
          </cell>
        </row>
        <row r="62">
          <cell r="B62" t="str">
            <v xml:space="preserve">Análisis de Suelo </v>
          </cell>
          <cell r="C62">
            <v>1745449</v>
          </cell>
        </row>
        <row r="63">
          <cell r="B63" t="str">
            <v>Gastos Varios</v>
          </cell>
          <cell r="C63">
            <v>11054663</v>
          </cell>
        </row>
        <row r="64">
          <cell r="B64" t="str">
            <v>Gastos de Provistas Estancia</v>
          </cell>
          <cell r="C64">
            <v>86805597</v>
          </cell>
        </row>
        <row r="65">
          <cell r="B65" t="str">
            <v>IVA Gastos</v>
          </cell>
          <cell r="C65">
            <v>534216</v>
          </cell>
        </row>
        <row r="66">
          <cell r="B66" t="str">
            <v>Envíos y Encomiendas</v>
          </cell>
          <cell r="C66">
            <v>13343410</v>
          </cell>
        </row>
        <row r="67">
          <cell r="B67" t="str">
            <v>Gastos Bancarios Y Financieros</v>
          </cell>
          <cell r="C67">
            <v>154445142</v>
          </cell>
        </row>
        <row r="68">
          <cell r="B68" t="str">
            <v>Intereses Pagados A Entidades Bancarias y otros</v>
          </cell>
          <cell r="C68">
            <v>154445142</v>
          </cell>
        </row>
        <row r="69">
          <cell r="B69" t="str">
            <v>Gastos Bancarios Y Financieros</v>
          </cell>
          <cell r="C69">
            <v>754849</v>
          </cell>
        </row>
        <row r="70">
          <cell r="B70" t="str">
            <v>Otros Intereses Pagados</v>
          </cell>
          <cell r="C70">
            <v>36454767</v>
          </cell>
        </row>
        <row r="71">
          <cell r="B71" t="str">
            <v>Intereses devengados por Prestamos Realizados</v>
          </cell>
          <cell r="C71">
            <v>117235526</v>
          </cell>
        </row>
        <row r="72">
          <cell r="B72" t="str">
            <v>Diferencia De Cambio</v>
          </cell>
          <cell r="C72">
            <v>242248093</v>
          </cell>
        </row>
        <row r="73">
          <cell r="B73" t="str">
            <v>Diferencia De Cambio</v>
          </cell>
          <cell r="C73">
            <v>242248093</v>
          </cell>
        </row>
        <row r="74">
          <cell r="B74" t="str">
            <v>Utilidad Por Diferencia De Cambio</v>
          </cell>
          <cell r="C74">
            <v>-138472151</v>
          </cell>
        </row>
        <row r="75">
          <cell r="B75" t="str">
            <v>Perdida Por Diferencia De Cambio</v>
          </cell>
          <cell r="C75">
            <v>380720244</v>
          </cell>
        </row>
        <row r="76">
          <cell r="B76" t="str">
            <v>Depreciaciones Y Amortizaciones De Activ</v>
          </cell>
          <cell r="C76">
            <v>3654051</v>
          </cell>
        </row>
        <row r="77">
          <cell r="B77" t="str">
            <v>Depreciaciones Y Amortizaciones De Activ</v>
          </cell>
          <cell r="C77">
            <v>3654051</v>
          </cell>
        </row>
        <row r="78">
          <cell r="B78" t="str">
            <v>Amortizaciones Del Ejercicio</v>
          </cell>
          <cell r="C78">
            <v>3654051</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28">
          <cell r="F28">
            <v>1685648456</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ow r="13">
          <cell r="L13">
            <v>39958068.960000001</v>
          </cell>
        </row>
        <row r="14">
          <cell r="B14">
            <v>249737931</v>
          </cell>
        </row>
        <row r="15">
          <cell r="B15">
            <v>5443506</v>
          </cell>
        </row>
        <row r="16">
          <cell r="B16">
            <v>250265159</v>
          </cell>
        </row>
        <row r="17">
          <cell r="B17">
            <v>4762072</v>
          </cell>
        </row>
        <row r="18">
          <cell r="L18">
            <v>0</v>
          </cell>
        </row>
        <row r="19">
          <cell r="B19">
            <v>1159091</v>
          </cell>
        </row>
        <row r="20">
          <cell r="B20">
            <v>96334094</v>
          </cell>
          <cell r="L20">
            <v>0</v>
          </cell>
        </row>
        <row r="26">
          <cell r="L26">
            <v>5426256.25</v>
          </cell>
        </row>
        <row r="27">
          <cell r="B27">
            <v>4441432</v>
          </cell>
        </row>
        <row r="28">
          <cell r="B28">
            <v>8727273</v>
          </cell>
        </row>
        <row r="29">
          <cell r="B29">
            <v>3359999.9999999995</v>
          </cell>
        </row>
        <row r="30">
          <cell r="B30">
            <v>259090.90909090906</v>
          </cell>
        </row>
        <row r="31">
          <cell r="B31">
            <v>863636.36363636353</v>
          </cell>
        </row>
        <row r="32">
          <cell r="B32">
            <v>4282727</v>
          </cell>
        </row>
        <row r="33">
          <cell r="B33">
            <v>4793600</v>
          </cell>
        </row>
        <row r="34">
          <cell r="B34">
            <v>5136364</v>
          </cell>
        </row>
        <row r="35">
          <cell r="B35">
            <v>3811818</v>
          </cell>
        </row>
        <row r="36">
          <cell r="L36">
            <v>0</v>
          </cell>
        </row>
        <row r="37">
          <cell r="B37">
            <v>1590909</v>
          </cell>
        </row>
        <row r="38">
          <cell r="B38">
            <v>1590909</v>
          </cell>
        </row>
        <row r="39">
          <cell r="B39">
            <v>7272727</v>
          </cell>
        </row>
        <row r="40">
          <cell r="B40">
            <v>1590909</v>
          </cell>
        </row>
        <row r="41">
          <cell r="L41">
            <v>675000</v>
          </cell>
        </row>
        <row r="42">
          <cell r="B42">
            <v>1500000</v>
          </cell>
        </row>
        <row r="43">
          <cell r="B43">
            <v>1500000</v>
          </cell>
        </row>
        <row r="44">
          <cell r="B44">
            <v>972727</v>
          </cell>
        </row>
        <row r="45">
          <cell r="B45">
            <v>3969999</v>
          </cell>
          <cell r="L45">
            <v>0</v>
          </cell>
        </row>
      </sheetData>
      <sheetData sheetId="43" refreshError="1"/>
      <sheetData sheetId="44">
        <row r="15">
          <cell r="D15">
            <v>4048331</v>
          </cell>
        </row>
      </sheetData>
      <sheetData sheetId="45" refreshError="1"/>
      <sheetData sheetId="46" refreshError="1"/>
      <sheetData sheetId="47" refreshError="1"/>
      <sheetData sheetId="48" refreshError="1"/>
      <sheetData sheetId="49" refreshError="1"/>
      <sheetData sheetId="50">
        <row r="10">
          <cell r="C10">
            <v>568237486</v>
          </cell>
        </row>
        <row r="21">
          <cell r="C21">
            <v>220000</v>
          </cell>
          <cell r="D21">
            <v>1559844000</v>
          </cell>
        </row>
      </sheetData>
      <sheetData sheetId="51" refreshError="1"/>
      <sheetData sheetId="52" refreshError="1"/>
      <sheetData sheetId="53">
        <row r="17">
          <cell r="G17">
            <v>30514339</v>
          </cell>
        </row>
      </sheetData>
      <sheetData sheetId="54">
        <row r="7">
          <cell r="H7">
            <v>44000</v>
          </cell>
        </row>
        <row r="9">
          <cell r="G9">
            <v>311968800</v>
          </cell>
        </row>
      </sheetData>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para Cierres"/>
      <sheetName val="Balance 2021"/>
      <sheetName val="EERR 2021"/>
      <sheetName val="NOTA D - DISPONIBILIDADES"/>
      <sheetName val="NOTA E - INVERSIONES"/>
      <sheetName val="NOTA R SALDOS Y TRANSACC"/>
      <sheetName val="NOTA S RESULTADOS CON PERS"/>
      <sheetName val="NOTA 6 INFORMACION REFERENTE"/>
      <sheetName val="RECAUDACION"/>
      <sheetName val="FONDO FIJO"/>
      <sheetName val="BANCO USD ITAU"/>
      <sheetName val="BANCO ITAU GS"/>
      <sheetName val="CLIENTES 12-21"/>
      <sheetName val="IVA "/>
      <sheetName val="CUADRO 2021"/>
      <sheetName val="AMORTIZACIONES"/>
      <sheetName val="-CTAS DIFERIDAS ICBSA"/>
      <sheetName val="PROVEEDORES"/>
      <sheetName val="TARJETA DE CREDITO A PAGAR"/>
      <sheetName val="RETENCIONES LEY 881"/>
      <sheetName val="IPS A PAG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30">
          <cell r="G30" t="str">
            <v>Metis SA</v>
          </cell>
        </row>
      </sheetData>
      <sheetData sheetId="18" refreshError="1"/>
      <sheetData sheetId="19" refreshError="1"/>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para Cierres"/>
      <sheetName val="Calculo de IRACIS"/>
      <sheetName val="Balance 2022"/>
      <sheetName val="Estados de Resultados 2022"/>
      <sheetName val="Bco. Familiar ML"/>
      <sheetName val="Bco. Familiar ME"/>
      <sheetName val="Cuenta Cash Traders Pro ML"/>
      <sheetName val="Portafolio 1514- Bonos "/>
      <sheetName val="Portafolio 1514 I CDAs"/>
      <sheetName val="Amortizacion Sobreprecio 2022"/>
      <sheetName val="Clientes Locales Gs"/>
      <sheetName val="IVA Saldo a Favor "/>
      <sheetName val="_x0009_Garantía de Alquileres"/>
      <sheetName val="Cuadro de Revalúo 22"/>
      <sheetName val="Cargos Diferidos"/>
      <sheetName val="Amortización Acumulada"/>
      <sheetName val="Proveedores ML"/>
      <sheetName val="Acta de Asamblea 25 03 2022"/>
      <sheetName val="Capital Social"/>
      <sheetName val="Cálculo IDU"/>
      <sheetName val="Ingresos Vs. 12 DDJJ IVA"/>
    </sheetNames>
    <sheetDataSet>
      <sheetData sheetId="0"/>
      <sheetData sheetId="1"/>
      <sheetData sheetId="2"/>
      <sheetData sheetId="3">
        <row r="50">
          <cell r="D50">
            <v>-181058931</v>
          </cell>
        </row>
        <row r="51">
          <cell r="D51">
            <v>28924954</v>
          </cell>
        </row>
      </sheetData>
      <sheetData sheetId="4"/>
      <sheetData sheetId="5"/>
      <sheetData sheetId="6"/>
      <sheetData sheetId="7">
        <row r="27">
          <cell r="I27">
            <v>39843907070</v>
          </cell>
        </row>
      </sheetData>
      <sheetData sheetId="8">
        <row r="71">
          <cell r="H71">
            <v>25041000000</v>
          </cell>
        </row>
      </sheetData>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56E230E-B058-4148-B405-C4DB628799C4}" name="Tabla1" displayName="Tabla1" ref="B8:E13" totalsRowShown="0">
  <autoFilter ref="B8:E13" xr:uid="{CFFB25BF-4FAE-40C8-94AB-4D68798A9347}"/>
  <tableColumns count="4">
    <tableColumn id="1" xr3:uid="{4A133C36-213E-4226-B517-FF9FBB677771}" name="Acciones en Empresas"/>
    <tableColumn id="2" xr3:uid="{3F933012-9822-4B26-9C2C-12BD2241DC0A}" name="Domicilio"/>
    <tableColumn id="3" xr3:uid="{9BF3D8F1-7D68-4E10-997C-144603545F5A}" name="Actividad"/>
    <tableColumn id="4" xr3:uid="{B2AF62B6-0D62-4C4F-AEF0-26F138EC3BCA}" name="% Participación" dataDxfId="2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7B014BE-D509-4810-ADD5-B5BBC92CD20A}" name="Tabla11029" displayName="Tabla11029" ref="B278:C296" totalsRowShown="0" headerRowDxfId="22" dataDxfId="21" tableBorderDxfId="20">
  <autoFilter ref="B278:C296" xr:uid="{00000000-0009-0000-0100-00001C000000}"/>
  <tableColumns count="2">
    <tableColumn id="1" xr3:uid="{06DFF77B-7213-4ECB-8BC2-A6A51F9AE96C}" name="Ingresos" dataDxfId="19">
      <calculatedColumnFormula>+'[6]ESTADO DE RESULTADO'!B4</calculatedColumnFormula>
    </tableColumn>
    <tableColumn id="2" xr3:uid="{85282AD8-DEEC-4DFD-9087-1B6F95E7BB4F}" name=" 3.752.515.668 " dataDxfId="18">
      <calculatedColumnFormula>+'[6]ESTADO DE RESULTADO'!C4</calculatedColumnFormula>
    </tableColumn>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466A3F3-0C64-4380-81D4-402E246D4873}" name="Tabla32530" displayName="Tabla32530" ref="B300:C357" totalsRowCount="1" headerRowDxfId="17" dataDxfId="16" totalsRowDxfId="15">
  <autoFilter ref="B300:C356" xr:uid="{00000000-0009-0000-0100-00001D000000}"/>
  <tableColumns count="2">
    <tableColumn id="1" xr3:uid="{0DF41689-6FB7-4ED4-8960-1B6520251F97}" name="Egresos Operativos" totalsRowLabel="Resultado del Ejercicio" dataDxfId="14" totalsRowDxfId="13" dataCellStyle="Normal">
      <calculatedColumnFormula>+'[6]ESTADO DE RESULTADO'!B23</calculatedColumnFormula>
    </tableColumn>
    <tableColumn id="2" xr3:uid="{B30CA160-5F9E-485E-887F-EEF54B3B6B6D}" name=" 2.417.687.092 " totalsRowFunction="custom" dataDxfId="12" totalsRowDxfId="11">
      <calculatedColumnFormula>+'[6]ESTADO DE RESULTADO'!C23</calculatedColumnFormula>
      <totalsRowFormula>+'[6]09.2022'!#REF!-Tabla32530[[#Headers],[ 2.417.687.092 ]]</totalsRowFormula>
    </tableColumn>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E3E3E6A-14E2-4B73-844F-C597CD286346}" name="Tabla25" displayName="Tabla25" ref="B310:C368" totalsRowShown="0" headerRowDxfId="10" dataDxfId="9">
  <tableColumns count="2">
    <tableColumn id="1" xr3:uid="{FDABBC7B-69B0-40E0-8DED-79A82580C7ED}" name="Egresos Operativos" dataDxfId="8"/>
    <tableColumn id="2" xr3:uid="{9E6671DA-9775-4135-8338-BA04304D6D59}" name="30/09/2022" dataDxfId="7"/>
  </tableColumns>
  <tableStyleInfo name="TableStyleMedium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B3F9651-4319-4586-8453-7150838F41FA}" name="Tabla2454" displayName="Tabla2454" ref="B309:C348" totalsRowShown="0" headerRowDxfId="6" dataDxfId="5">
  <tableColumns count="2">
    <tableColumn id="1" xr3:uid="{76662C5E-48FE-4F54-BFF7-741368F8F511}" name="Estados de Resultados" dataDxfId="4"/>
    <tableColumn id="2" xr3:uid="{002C48A1-77F3-470D-A29D-84F4D80DB8FE}" name="30/09/2022" dataDxfId="3"/>
  </tableColumns>
  <tableStyleInfo name="TableStyleMedium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FDA3571-B15D-4802-8348-518C36D7BD72}" name="Tabla242728" displayName="Tabla242728" ref="B328:C385" totalsRowShown="0" headerRowDxfId="2">
  <tableColumns count="2">
    <tableColumn id="1" xr3:uid="{156507EE-E839-4F20-9F60-71B681DAC87B}" name="Estados de Resultados" dataDxfId="1"/>
    <tableColumn id="2" xr3:uid="{C384A8FD-6633-46A3-ABB2-6F42B3BA9D59}" name="30/9/2022" dataDxfId="0"/>
  </tableColumns>
  <tableStyleInfo name="TableStyleMedium7"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6531D-9A86-4290-87F3-B7201265BD33}">
  <sheetPr>
    <pageSetUpPr fitToPage="1"/>
  </sheetPr>
  <dimension ref="B7:E13"/>
  <sheetViews>
    <sheetView showGridLines="0" topLeftCell="A7" workbookViewId="0">
      <selection activeCell="C18" sqref="C18"/>
    </sheetView>
  </sheetViews>
  <sheetFormatPr baseColWidth="10" defaultRowHeight="14.4" x14ac:dyDescent="0.3"/>
  <cols>
    <col min="2" max="2" width="22.5546875" customWidth="1"/>
    <col min="3" max="3" width="19.88671875" bestFit="1" customWidth="1"/>
    <col min="4" max="4" width="19.33203125" bestFit="1" customWidth="1"/>
    <col min="5" max="5" width="16.5546875" customWidth="1"/>
  </cols>
  <sheetData>
    <row r="7" spans="2:5" ht="23.4" x14ac:dyDescent="0.45">
      <c r="B7" s="576" t="s">
        <v>672</v>
      </c>
      <c r="C7" s="576"/>
      <c r="D7" s="576"/>
      <c r="E7" s="576"/>
    </row>
    <row r="8" spans="2:5" x14ac:dyDescent="0.3">
      <c r="B8" t="s">
        <v>673</v>
      </c>
      <c r="C8" t="s">
        <v>674</v>
      </c>
      <c r="D8" t="s">
        <v>675</v>
      </c>
      <c r="E8" t="s">
        <v>676</v>
      </c>
    </row>
    <row r="9" spans="2:5" x14ac:dyDescent="0.3">
      <c r="B9" t="s">
        <v>677</v>
      </c>
      <c r="C9" t="s">
        <v>678</v>
      </c>
      <c r="D9" t="s">
        <v>679</v>
      </c>
      <c r="E9" s="294">
        <v>0.85</v>
      </c>
    </row>
    <row r="10" spans="2:5" x14ac:dyDescent="0.3">
      <c r="B10" t="s">
        <v>680</v>
      </c>
      <c r="C10" t="s">
        <v>678</v>
      </c>
      <c r="D10" t="s">
        <v>681</v>
      </c>
      <c r="E10" s="294">
        <v>0.7</v>
      </c>
    </row>
    <row r="11" spans="2:5" x14ac:dyDescent="0.3">
      <c r="B11" t="s">
        <v>682</v>
      </c>
      <c r="C11" t="s">
        <v>678</v>
      </c>
      <c r="D11" t="s">
        <v>683</v>
      </c>
      <c r="E11" s="294">
        <v>0.998</v>
      </c>
    </row>
    <row r="12" spans="2:5" x14ac:dyDescent="0.3">
      <c r="B12" t="s">
        <v>684</v>
      </c>
      <c r="C12" t="s">
        <v>678</v>
      </c>
      <c r="D12" t="s">
        <v>685</v>
      </c>
      <c r="E12" s="294">
        <v>0.50570000000000004</v>
      </c>
    </row>
    <row r="13" spans="2:5" x14ac:dyDescent="0.3">
      <c r="B13" t="s">
        <v>686</v>
      </c>
      <c r="C13" t="s">
        <v>678</v>
      </c>
      <c r="D13" t="s">
        <v>687</v>
      </c>
      <c r="E13" s="294">
        <v>0.7</v>
      </c>
    </row>
  </sheetData>
  <mergeCells count="1">
    <mergeCell ref="B7:E7"/>
  </mergeCells>
  <pageMargins left="0.25" right="0.25" top="0.75" bottom="0.75" header="0.3" footer="0.3"/>
  <pageSetup paperSize="5" scale="75"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0FEC4-8D19-4346-99FF-EF3250B50995}">
  <dimension ref="A1"/>
  <sheetViews>
    <sheetView showGridLines="0" tabSelected="1" topLeftCell="A98" workbookViewId="0">
      <selection activeCell="B13" sqref="B13"/>
    </sheetView>
  </sheetViews>
  <sheetFormatPr baseColWidth="10" defaultRowHeight="14.4" x14ac:dyDescent="0.3"/>
  <sheetData/>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27221-8933-4662-A2AE-6BD97C401C68}">
  <dimension ref="A1"/>
  <sheetViews>
    <sheetView showGridLines="0" topLeftCell="A10" workbookViewId="0">
      <selection activeCell="B13" sqref="B13"/>
    </sheetView>
  </sheetViews>
  <sheetFormatPr baseColWidth="10" defaultRowHeight="14.4" x14ac:dyDescent="0.3"/>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B321B-AB95-4EE5-9067-D5A104979354}">
  <dimension ref="A1:P381"/>
  <sheetViews>
    <sheetView showGridLines="0" topLeftCell="A302" zoomScaleNormal="100" zoomScalePageLayoutView="85" workbookViewId="0">
      <selection activeCell="B310" sqref="B310"/>
    </sheetView>
  </sheetViews>
  <sheetFormatPr baseColWidth="10" defaultRowHeight="13.2" x14ac:dyDescent="0.25"/>
  <cols>
    <col min="1" max="1" width="20.33203125" style="409" customWidth="1"/>
    <col min="2" max="2" width="30.44140625" style="409" customWidth="1"/>
    <col min="3" max="3" width="16.5546875" style="409" customWidth="1"/>
    <col min="4" max="4" width="15.6640625" style="409" customWidth="1"/>
    <col min="5" max="5" width="15.33203125" style="409" bestFit="1" customWidth="1"/>
    <col min="6" max="6" width="18.109375" style="409" bestFit="1" customWidth="1"/>
    <col min="7" max="7" width="16.88671875" style="409" customWidth="1"/>
    <col min="8" max="8" width="14.109375" style="409" customWidth="1"/>
    <col min="9" max="9" width="11.88671875" style="410" bestFit="1" customWidth="1"/>
    <col min="10" max="10" width="18.33203125" style="410" customWidth="1"/>
    <col min="11" max="11" width="12.44140625" style="410" customWidth="1"/>
    <col min="12" max="12" width="20" style="409" customWidth="1"/>
    <col min="13" max="256" width="11.5546875" style="409"/>
    <col min="257" max="257" width="20.33203125" style="409" customWidth="1"/>
    <col min="258" max="258" width="30.44140625" style="409" customWidth="1"/>
    <col min="259" max="259" width="16.5546875" style="409" customWidth="1"/>
    <col min="260" max="260" width="15.6640625" style="409" customWidth="1"/>
    <col min="261" max="261" width="15.33203125" style="409" bestFit="1" customWidth="1"/>
    <col min="262" max="262" width="18.109375" style="409" bestFit="1" customWidth="1"/>
    <col min="263" max="263" width="16.88671875" style="409" customWidth="1"/>
    <col min="264" max="264" width="14.109375" style="409" customWidth="1"/>
    <col min="265" max="265" width="11.88671875" style="409" bestFit="1" customWidth="1"/>
    <col min="266" max="266" width="18.33203125" style="409" customWidth="1"/>
    <col min="267" max="267" width="12.44140625" style="409" customWidth="1"/>
    <col min="268" max="268" width="20" style="409" customWidth="1"/>
    <col min="269" max="512" width="11.5546875" style="409"/>
    <col min="513" max="513" width="20.33203125" style="409" customWidth="1"/>
    <col min="514" max="514" width="30.44140625" style="409" customWidth="1"/>
    <col min="515" max="515" width="16.5546875" style="409" customWidth="1"/>
    <col min="516" max="516" width="15.6640625" style="409" customWidth="1"/>
    <col min="517" max="517" width="15.33203125" style="409" bestFit="1" customWidth="1"/>
    <col min="518" max="518" width="18.109375" style="409" bestFit="1" customWidth="1"/>
    <col min="519" max="519" width="16.88671875" style="409" customWidth="1"/>
    <col min="520" max="520" width="14.109375" style="409" customWidth="1"/>
    <col min="521" max="521" width="11.88671875" style="409" bestFit="1" customWidth="1"/>
    <col min="522" max="522" width="18.33203125" style="409" customWidth="1"/>
    <col min="523" max="523" width="12.44140625" style="409" customWidth="1"/>
    <col min="524" max="524" width="20" style="409" customWidth="1"/>
    <col min="525" max="768" width="11.5546875" style="409"/>
    <col min="769" max="769" width="20.33203125" style="409" customWidth="1"/>
    <col min="770" max="770" width="30.44140625" style="409" customWidth="1"/>
    <col min="771" max="771" width="16.5546875" style="409" customWidth="1"/>
    <col min="772" max="772" width="15.6640625" style="409" customWidth="1"/>
    <col min="773" max="773" width="15.33203125" style="409" bestFit="1" customWidth="1"/>
    <col min="774" max="774" width="18.109375" style="409" bestFit="1" customWidth="1"/>
    <col min="775" max="775" width="16.88671875" style="409" customWidth="1"/>
    <col min="776" max="776" width="14.109375" style="409" customWidth="1"/>
    <col min="777" max="777" width="11.88671875" style="409" bestFit="1" customWidth="1"/>
    <col min="778" max="778" width="18.33203125" style="409" customWidth="1"/>
    <col min="779" max="779" width="12.44140625" style="409" customWidth="1"/>
    <col min="780" max="780" width="20" style="409" customWidth="1"/>
    <col min="781" max="1024" width="11.5546875" style="409"/>
    <col min="1025" max="1025" width="20.33203125" style="409" customWidth="1"/>
    <col min="1026" max="1026" width="30.44140625" style="409" customWidth="1"/>
    <col min="1027" max="1027" width="16.5546875" style="409" customWidth="1"/>
    <col min="1028" max="1028" width="15.6640625" style="409" customWidth="1"/>
    <col min="1029" max="1029" width="15.33203125" style="409" bestFit="1" customWidth="1"/>
    <col min="1030" max="1030" width="18.109375" style="409" bestFit="1" customWidth="1"/>
    <col min="1031" max="1031" width="16.88671875" style="409" customWidth="1"/>
    <col min="1032" max="1032" width="14.109375" style="409" customWidth="1"/>
    <col min="1033" max="1033" width="11.88671875" style="409" bestFit="1" customWidth="1"/>
    <col min="1034" max="1034" width="18.33203125" style="409" customWidth="1"/>
    <col min="1035" max="1035" width="12.44140625" style="409" customWidth="1"/>
    <col min="1036" max="1036" width="20" style="409" customWidth="1"/>
    <col min="1037" max="1280" width="11.5546875" style="409"/>
    <col min="1281" max="1281" width="20.33203125" style="409" customWidth="1"/>
    <col min="1282" max="1282" width="30.44140625" style="409" customWidth="1"/>
    <col min="1283" max="1283" width="16.5546875" style="409" customWidth="1"/>
    <col min="1284" max="1284" width="15.6640625" style="409" customWidth="1"/>
    <col min="1285" max="1285" width="15.33203125" style="409" bestFit="1" customWidth="1"/>
    <col min="1286" max="1286" width="18.109375" style="409" bestFit="1" customWidth="1"/>
    <col min="1287" max="1287" width="16.88671875" style="409" customWidth="1"/>
    <col min="1288" max="1288" width="14.109375" style="409" customWidth="1"/>
    <col min="1289" max="1289" width="11.88671875" style="409" bestFit="1" customWidth="1"/>
    <col min="1290" max="1290" width="18.33203125" style="409" customWidth="1"/>
    <col min="1291" max="1291" width="12.44140625" style="409" customWidth="1"/>
    <col min="1292" max="1292" width="20" style="409" customWidth="1"/>
    <col min="1293" max="1536" width="11.5546875" style="409"/>
    <col min="1537" max="1537" width="20.33203125" style="409" customWidth="1"/>
    <col min="1538" max="1538" width="30.44140625" style="409" customWidth="1"/>
    <col min="1539" max="1539" width="16.5546875" style="409" customWidth="1"/>
    <col min="1540" max="1540" width="15.6640625" style="409" customWidth="1"/>
    <col min="1541" max="1541" width="15.33203125" style="409" bestFit="1" customWidth="1"/>
    <col min="1542" max="1542" width="18.109375" style="409" bestFit="1" customWidth="1"/>
    <col min="1543" max="1543" width="16.88671875" style="409" customWidth="1"/>
    <col min="1544" max="1544" width="14.109375" style="409" customWidth="1"/>
    <col min="1545" max="1545" width="11.88671875" style="409" bestFit="1" customWidth="1"/>
    <col min="1546" max="1546" width="18.33203125" style="409" customWidth="1"/>
    <col min="1547" max="1547" width="12.44140625" style="409" customWidth="1"/>
    <col min="1548" max="1548" width="20" style="409" customWidth="1"/>
    <col min="1549" max="1792" width="11.5546875" style="409"/>
    <col min="1793" max="1793" width="20.33203125" style="409" customWidth="1"/>
    <col min="1794" max="1794" width="30.44140625" style="409" customWidth="1"/>
    <col min="1795" max="1795" width="16.5546875" style="409" customWidth="1"/>
    <col min="1796" max="1796" width="15.6640625" style="409" customWidth="1"/>
    <col min="1797" max="1797" width="15.33203125" style="409" bestFit="1" customWidth="1"/>
    <col min="1798" max="1798" width="18.109375" style="409" bestFit="1" customWidth="1"/>
    <col min="1799" max="1799" width="16.88671875" style="409" customWidth="1"/>
    <col min="1800" max="1800" width="14.109375" style="409" customWidth="1"/>
    <col min="1801" max="1801" width="11.88671875" style="409" bestFit="1" customWidth="1"/>
    <col min="1802" max="1802" width="18.33203125" style="409" customWidth="1"/>
    <col min="1803" max="1803" width="12.44140625" style="409" customWidth="1"/>
    <col min="1804" max="1804" width="20" style="409" customWidth="1"/>
    <col min="1805" max="2048" width="11.5546875" style="409"/>
    <col min="2049" max="2049" width="20.33203125" style="409" customWidth="1"/>
    <col min="2050" max="2050" width="30.44140625" style="409" customWidth="1"/>
    <col min="2051" max="2051" width="16.5546875" style="409" customWidth="1"/>
    <col min="2052" max="2052" width="15.6640625" style="409" customWidth="1"/>
    <col min="2053" max="2053" width="15.33203125" style="409" bestFit="1" customWidth="1"/>
    <col min="2054" max="2054" width="18.109375" style="409" bestFit="1" customWidth="1"/>
    <col min="2055" max="2055" width="16.88671875" style="409" customWidth="1"/>
    <col min="2056" max="2056" width="14.109375" style="409" customWidth="1"/>
    <col min="2057" max="2057" width="11.88671875" style="409" bestFit="1" customWidth="1"/>
    <col min="2058" max="2058" width="18.33203125" style="409" customWidth="1"/>
    <col min="2059" max="2059" width="12.44140625" style="409" customWidth="1"/>
    <col min="2060" max="2060" width="20" style="409" customWidth="1"/>
    <col min="2061" max="2304" width="11.5546875" style="409"/>
    <col min="2305" max="2305" width="20.33203125" style="409" customWidth="1"/>
    <col min="2306" max="2306" width="30.44140625" style="409" customWidth="1"/>
    <col min="2307" max="2307" width="16.5546875" style="409" customWidth="1"/>
    <col min="2308" max="2308" width="15.6640625" style="409" customWidth="1"/>
    <col min="2309" max="2309" width="15.33203125" style="409" bestFit="1" customWidth="1"/>
    <col min="2310" max="2310" width="18.109375" style="409" bestFit="1" customWidth="1"/>
    <col min="2311" max="2311" width="16.88671875" style="409" customWidth="1"/>
    <col min="2312" max="2312" width="14.109375" style="409" customWidth="1"/>
    <col min="2313" max="2313" width="11.88671875" style="409" bestFit="1" customWidth="1"/>
    <col min="2314" max="2314" width="18.33203125" style="409" customWidth="1"/>
    <col min="2315" max="2315" width="12.44140625" style="409" customWidth="1"/>
    <col min="2316" max="2316" width="20" style="409" customWidth="1"/>
    <col min="2317" max="2560" width="11.5546875" style="409"/>
    <col min="2561" max="2561" width="20.33203125" style="409" customWidth="1"/>
    <col min="2562" max="2562" width="30.44140625" style="409" customWidth="1"/>
    <col min="2563" max="2563" width="16.5546875" style="409" customWidth="1"/>
    <col min="2564" max="2564" width="15.6640625" style="409" customWidth="1"/>
    <col min="2565" max="2565" width="15.33203125" style="409" bestFit="1" customWidth="1"/>
    <col min="2566" max="2566" width="18.109375" style="409" bestFit="1" customWidth="1"/>
    <col min="2567" max="2567" width="16.88671875" style="409" customWidth="1"/>
    <col min="2568" max="2568" width="14.109375" style="409" customWidth="1"/>
    <col min="2569" max="2569" width="11.88671875" style="409" bestFit="1" customWidth="1"/>
    <col min="2570" max="2570" width="18.33203125" style="409" customWidth="1"/>
    <col min="2571" max="2571" width="12.44140625" style="409" customWidth="1"/>
    <col min="2572" max="2572" width="20" style="409" customWidth="1"/>
    <col min="2573" max="2816" width="11.5546875" style="409"/>
    <col min="2817" max="2817" width="20.33203125" style="409" customWidth="1"/>
    <col min="2818" max="2818" width="30.44140625" style="409" customWidth="1"/>
    <col min="2819" max="2819" width="16.5546875" style="409" customWidth="1"/>
    <col min="2820" max="2820" width="15.6640625" style="409" customWidth="1"/>
    <col min="2821" max="2821" width="15.33203125" style="409" bestFit="1" customWidth="1"/>
    <col min="2822" max="2822" width="18.109375" style="409" bestFit="1" customWidth="1"/>
    <col min="2823" max="2823" width="16.88671875" style="409" customWidth="1"/>
    <col min="2824" max="2824" width="14.109375" style="409" customWidth="1"/>
    <col min="2825" max="2825" width="11.88671875" style="409" bestFit="1" customWidth="1"/>
    <col min="2826" max="2826" width="18.33203125" style="409" customWidth="1"/>
    <col min="2827" max="2827" width="12.44140625" style="409" customWidth="1"/>
    <col min="2828" max="2828" width="20" style="409" customWidth="1"/>
    <col min="2829" max="3072" width="11.5546875" style="409"/>
    <col min="3073" max="3073" width="20.33203125" style="409" customWidth="1"/>
    <col min="3074" max="3074" width="30.44140625" style="409" customWidth="1"/>
    <col min="3075" max="3075" width="16.5546875" style="409" customWidth="1"/>
    <col min="3076" max="3076" width="15.6640625" style="409" customWidth="1"/>
    <col min="3077" max="3077" width="15.33203125" style="409" bestFit="1" customWidth="1"/>
    <col min="3078" max="3078" width="18.109375" style="409" bestFit="1" customWidth="1"/>
    <col min="3079" max="3079" width="16.88671875" style="409" customWidth="1"/>
    <col min="3080" max="3080" width="14.109375" style="409" customWidth="1"/>
    <col min="3081" max="3081" width="11.88671875" style="409" bestFit="1" customWidth="1"/>
    <col min="3082" max="3082" width="18.33203125" style="409" customWidth="1"/>
    <col min="3083" max="3083" width="12.44140625" style="409" customWidth="1"/>
    <col min="3084" max="3084" width="20" style="409" customWidth="1"/>
    <col min="3085" max="3328" width="11.5546875" style="409"/>
    <col min="3329" max="3329" width="20.33203125" style="409" customWidth="1"/>
    <col min="3330" max="3330" width="30.44140625" style="409" customWidth="1"/>
    <col min="3331" max="3331" width="16.5546875" style="409" customWidth="1"/>
    <col min="3332" max="3332" width="15.6640625" style="409" customWidth="1"/>
    <col min="3333" max="3333" width="15.33203125" style="409" bestFit="1" customWidth="1"/>
    <col min="3334" max="3334" width="18.109375" style="409" bestFit="1" customWidth="1"/>
    <col min="3335" max="3335" width="16.88671875" style="409" customWidth="1"/>
    <col min="3336" max="3336" width="14.109375" style="409" customWidth="1"/>
    <col min="3337" max="3337" width="11.88671875" style="409" bestFit="1" customWidth="1"/>
    <col min="3338" max="3338" width="18.33203125" style="409" customWidth="1"/>
    <col min="3339" max="3339" width="12.44140625" style="409" customWidth="1"/>
    <col min="3340" max="3340" width="20" style="409" customWidth="1"/>
    <col min="3341" max="3584" width="11.5546875" style="409"/>
    <col min="3585" max="3585" width="20.33203125" style="409" customWidth="1"/>
    <col min="3586" max="3586" width="30.44140625" style="409" customWidth="1"/>
    <col min="3587" max="3587" width="16.5546875" style="409" customWidth="1"/>
    <col min="3588" max="3588" width="15.6640625" style="409" customWidth="1"/>
    <col min="3589" max="3589" width="15.33203125" style="409" bestFit="1" customWidth="1"/>
    <col min="3590" max="3590" width="18.109375" style="409" bestFit="1" customWidth="1"/>
    <col min="3591" max="3591" width="16.88671875" style="409" customWidth="1"/>
    <col min="3592" max="3592" width="14.109375" style="409" customWidth="1"/>
    <col min="3593" max="3593" width="11.88671875" style="409" bestFit="1" customWidth="1"/>
    <col min="3594" max="3594" width="18.33203125" style="409" customWidth="1"/>
    <col min="3595" max="3595" width="12.44140625" style="409" customWidth="1"/>
    <col min="3596" max="3596" width="20" style="409" customWidth="1"/>
    <col min="3597" max="3840" width="11.5546875" style="409"/>
    <col min="3841" max="3841" width="20.33203125" style="409" customWidth="1"/>
    <col min="3842" max="3842" width="30.44140625" style="409" customWidth="1"/>
    <col min="3843" max="3843" width="16.5546875" style="409" customWidth="1"/>
    <col min="3844" max="3844" width="15.6640625" style="409" customWidth="1"/>
    <col min="3845" max="3845" width="15.33203125" style="409" bestFit="1" customWidth="1"/>
    <col min="3846" max="3846" width="18.109375" style="409" bestFit="1" customWidth="1"/>
    <col min="3847" max="3847" width="16.88671875" style="409" customWidth="1"/>
    <col min="3848" max="3848" width="14.109375" style="409" customWidth="1"/>
    <col min="3849" max="3849" width="11.88671875" style="409" bestFit="1" customWidth="1"/>
    <col min="3850" max="3850" width="18.33203125" style="409" customWidth="1"/>
    <col min="3851" max="3851" width="12.44140625" style="409" customWidth="1"/>
    <col min="3852" max="3852" width="20" style="409" customWidth="1"/>
    <col min="3853" max="4096" width="11.5546875" style="409"/>
    <col min="4097" max="4097" width="20.33203125" style="409" customWidth="1"/>
    <col min="4098" max="4098" width="30.44140625" style="409" customWidth="1"/>
    <col min="4099" max="4099" width="16.5546875" style="409" customWidth="1"/>
    <col min="4100" max="4100" width="15.6640625" style="409" customWidth="1"/>
    <col min="4101" max="4101" width="15.33203125" style="409" bestFit="1" customWidth="1"/>
    <col min="4102" max="4102" width="18.109375" style="409" bestFit="1" customWidth="1"/>
    <col min="4103" max="4103" width="16.88671875" style="409" customWidth="1"/>
    <col min="4104" max="4104" width="14.109375" style="409" customWidth="1"/>
    <col min="4105" max="4105" width="11.88671875" style="409" bestFit="1" customWidth="1"/>
    <col min="4106" max="4106" width="18.33203125" style="409" customWidth="1"/>
    <col min="4107" max="4107" width="12.44140625" style="409" customWidth="1"/>
    <col min="4108" max="4108" width="20" style="409" customWidth="1"/>
    <col min="4109" max="4352" width="11.5546875" style="409"/>
    <col min="4353" max="4353" width="20.33203125" style="409" customWidth="1"/>
    <col min="4354" max="4354" width="30.44140625" style="409" customWidth="1"/>
    <col min="4355" max="4355" width="16.5546875" style="409" customWidth="1"/>
    <col min="4356" max="4356" width="15.6640625" style="409" customWidth="1"/>
    <col min="4357" max="4357" width="15.33203125" style="409" bestFit="1" customWidth="1"/>
    <col min="4358" max="4358" width="18.109375" style="409" bestFit="1" customWidth="1"/>
    <col min="4359" max="4359" width="16.88671875" style="409" customWidth="1"/>
    <col min="4360" max="4360" width="14.109375" style="409" customWidth="1"/>
    <col min="4361" max="4361" width="11.88671875" style="409" bestFit="1" customWidth="1"/>
    <col min="4362" max="4362" width="18.33203125" style="409" customWidth="1"/>
    <col min="4363" max="4363" width="12.44140625" style="409" customWidth="1"/>
    <col min="4364" max="4364" width="20" style="409" customWidth="1"/>
    <col min="4365" max="4608" width="11.5546875" style="409"/>
    <col min="4609" max="4609" width="20.33203125" style="409" customWidth="1"/>
    <col min="4610" max="4610" width="30.44140625" style="409" customWidth="1"/>
    <col min="4611" max="4611" width="16.5546875" style="409" customWidth="1"/>
    <col min="4612" max="4612" width="15.6640625" style="409" customWidth="1"/>
    <col min="4613" max="4613" width="15.33203125" style="409" bestFit="1" customWidth="1"/>
    <col min="4614" max="4614" width="18.109375" style="409" bestFit="1" customWidth="1"/>
    <col min="4615" max="4615" width="16.88671875" style="409" customWidth="1"/>
    <col min="4616" max="4616" width="14.109375" style="409" customWidth="1"/>
    <col min="4617" max="4617" width="11.88671875" style="409" bestFit="1" customWidth="1"/>
    <col min="4618" max="4618" width="18.33203125" style="409" customWidth="1"/>
    <col min="4619" max="4619" width="12.44140625" style="409" customWidth="1"/>
    <col min="4620" max="4620" width="20" style="409" customWidth="1"/>
    <col min="4621" max="4864" width="11.5546875" style="409"/>
    <col min="4865" max="4865" width="20.33203125" style="409" customWidth="1"/>
    <col min="4866" max="4866" width="30.44140625" style="409" customWidth="1"/>
    <col min="4867" max="4867" width="16.5546875" style="409" customWidth="1"/>
    <col min="4868" max="4868" width="15.6640625" style="409" customWidth="1"/>
    <col min="4869" max="4869" width="15.33203125" style="409" bestFit="1" customWidth="1"/>
    <col min="4870" max="4870" width="18.109375" style="409" bestFit="1" customWidth="1"/>
    <col min="4871" max="4871" width="16.88671875" style="409" customWidth="1"/>
    <col min="4872" max="4872" width="14.109375" style="409" customWidth="1"/>
    <col min="4873" max="4873" width="11.88671875" style="409" bestFit="1" customWidth="1"/>
    <col min="4874" max="4874" width="18.33203125" style="409" customWidth="1"/>
    <col min="4875" max="4875" width="12.44140625" style="409" customWidth="1"/>
    <col min="4876" max="4876" width="20" style="409" customWidth="1"/>
    <col min="4877" max="5120" width="11.5546875" style="409"/>
    <col min="5121" max="5121" width="20.33203125" style="409" customWidth="1"/>
    <col min="5122" max="5122" width="30.44140625" style="409" customWidth="1"/>
    <col min="5123" max="5123" width="16.5546875" style="409" customWidth="1"/>
    <col min="5124" max="5124" width="15.6640625" style="409" customWidth="1"/>
    <col min="5125" max="5125" width="15.33203125" style="409" bestFit="1" customWidth="1"/>
    <col min="5126" max="5126" width="18.109375" style="409" bestFit="1" customWidth="1"/>
    <col min="5127" max="5127" width="16.88671875" style="409" customWidth="1"/>
    <col min="5128" max="5128" width="14.109375" style="409" customWidth="1"/>
    <col min="5129" max="5129" width="11.88671875" style="409" bestFit="1" customWidth="1"/>
    <col min="5130" max="5130" width="18.33203125" style="409" customWidth="1"/>
    <col min="5131" max="5131" width="12.44140625" style="409" customWidth="1"/>
    <col min="5132" max="5132" width="20" style="409" customWidth="1"/>
    <col min="5133" max="5376" width="11.5546875" style="409"/>
    <col min="5377" max="5377" width="20.33203125" style="409" customWidth="1"/>
    <col min="5378" max="5378" width="30.44140625" style="409" customWidth="1"/>
    <col min="5379" max="5379" width="16.5546875" style="409" customWidth="1"/>
    <col min="5380" max="5380" width="15.6640625" style="409" customWidth="1"/>
    <col min="5381" max="5381" width="15.33203125" style="409" bestFit="1" customWidth="1"/>
    <col min="5382" max="5382" width="18.109375" style="409" bestFit="1" customWidth="1"/>
    <col min="5383" max="5383" width="16.88671875" style="409" customWidth="1"/>
    <col min="5384" max="5384" width="14.109375" style="409" customWidth="1"/>
    <col min="5385" max="5385" width="11.88671875" style="409" bestFit="1" customWidth="1"/>
    <col min="5386" max="5386" width="18.33203125" style="409" customWidth="1"/>
    <col min="5387" max="5387" width="12.44140625" style="409" customWidth="1"/>
    <col min="5388" max="5388" width="20" style="409" customWidth="1"/>
    <col min="5389" max="5632" width="11.5546875" style="409"/>
    <col min="5633" max="5633" width="20.33203125" style="409" customWidth="1"/>
    <col min="5634" max="5634" width="30.44140625" style="409" customWidth="1"/>
    <col min="5635" max="5635" width="16.5546875" style="409" customWidth="1"/>
    <col min="5636" max="5636" width="15.6640625" style="409" customWidth="1"/>
    <col min="5637" max="5637" width="15.33203125" style="409" bestFit="1" customWidth="1"/>
    <col min="5638" max="5638" width="18.109375" style="409" bestFit="1" customWidth="1"/>
    <col min="5639" max="5639" width="16.88671875" style="409" customWidth="1"/>
    <col min="5640" max="5640" width="14.109375" style="409" customWidth="1"/>
    <col min="5641" max="5641" width="11.88671875" style="409" bestFit="1" customWidth="1"/>
    <col min="5642" max="5642" width="18.33203125" style="409" customWidth="1"/>
    <col min="5643" max="5643" width="12.44140625" style="409" customWidth="1"/>
    <col min="5644" max="5644" width="20" style="409" customWidth="1"/>
    <col min="5645" max="5888" width="11.5546875" style="409"/>
    <col min="5889" max="5889" width="20.33203125" style="409" customWidth="1"/>
    <col min="5890" max="5890" width="30.44140625" style="409" customWidth="1"/>
    <col min="5891" max="5891" width="16.5546875" style="409" customWidth="1"/>
    <col min="5892" max="5892" width="15.6640625" style="409" customWidth="1"/>
    <col min="5893" max="5893" width="15.33203125" style="409" bestFit="1" customWidth="1"/>
    <col min="5894" max="5894" width="18.109375" style="409" bestFit="1" customWidth="1"/>
    <col min="5895" max="5895" width="16.88671875" style="409" customWidth="1"/>
    <col min="5896" max="5896" width="14.109375" style="409" customWidth="1"/>
    <col min="5897" max="5897" width="11.88671875" style="409" bestFit="1" customWidth="1"/>
    <col min="5898" max="5898" width="18.33203125" style="409" customWidth="1"/>
    <col min="5899" max="5899" width="12.44140625" style="409" customWidth="1"/>
    <col min="5900" max="5900" width="20" style="409" customWidth="1"/>
    <col min="5901" max="6144" width="11.5546875" style="409"/>
    <col min="6145" max="6145" width="20.33203125" style="409" customWidth="1"/>
    <col min="6146" max="6146" width="30.44140625" style="409" customWidth="1"/>
    <col min="6147" max="6147" width="16.5546875" style="409" customWidth="1"/>
    <col min="6148" max="6148" width="15.6640625" style="409" customWidth="1"/>
    <col min="6149" max="6149" width="15.33203125" style="409" bestFit="1" customWidth="1"/>
    <col min="6150" max="6150" width="18.109375" style="409" bestFit="1" customWidth="1"/>
    <col min="6151" max="6151" width="16.88671875" style="409" customWidth="1"/>
    <col min="6152" max="6152" width="14.109375" style="409" customWidth="1"/>
    <col min="6153" max="6153" width="11.88671875" style="409" bestFit="1" customWidth="1"/>
    <col min="6154" max="6154" width="18.33203125" style="409" customWidth="1"/>
    <col min="6155" max="6155" width="12.44140625" style="409" customWidth="1"/>
    <col min="6156" max="6156" width="20" style="409" customWidth="1"/>
    <col min="6157" max="6400" width="11.5546875" style="409"/>
    <col min="6401" max="6401" width="20.33203125" style="409" customWidth="1"/>
    <col min="6402" max="6402" width="30.44140625" style="409" customWidth="1"/>
    <col min="6403" max="6403" width="16.5546875" style="409" customWidth="1"/>
    <col min="6404" max="6404" width="15.6640625" style="409" customWidth="1"/>
    <col min="6405" max="6405" width="15.33203125" style="409" bestFit="1" customWidth="1"/>
    <col min="6406" max="6406" width="18.109375" style="409" bestFit="1" customWidth="1"/>
    <col min="6407" max="6407" width="16.88671875" style="409" customWidth="1"/>
    <col min="6408" max="6408" width="14.109375" style="409" customWidth="1"/>
    <col min="6409" max="6409" width="11.88671875" style="409" bestFit="1" customWidth="1"/>
    <col min="6410" max="6410" width="18.33203125" style="409" customWidth="1"/>
    <col min="6411" max="6411" width="12.44140625" style="409" customWidth="1"/>
    <col min="6412" max="6412" width="20" style="409" customWidth="1"/>
    <col min="6413" max="6656" width="11.5546875" style="409"/>
    <col min="6657" max="6657" width="20.33203125" style="409" customWidth="1"/>
    <col min="6658" max="6658" width="30.44140625" style="409" customWidth="1"/>
    <col min="6659" max="6659" width="16.5546875" style="409" customWidth="1"/>
    <col min="6660" max="6660" width="15.6640625" style="409" customWidth="1"/>
    <col min="6661" max="6661" width="15.33203125" style="409" bestFit="1" customWidth="1"/>
    <col min="6662" max="6662" width="18.109375" style="409" bestFit="1" customWidth="1"/>
    <col min="6663" max="6663" width="16.88671875" style="409" customWidth="1"/>
    <col min="6664" max="6664" width="14.109375" style="409" customWidth="1"/>
    <col min="6665" max="6665" width="11.88671875" style="409" bestFit="1" customWidth="1"/>
    <col min="6666" max="6666" width="18.33203125" style="409" customWidth="1"/>
    <col min="6667" max="6667" width="12.44140625" style="409" customWidth="1"/>
    <col min="6668" max="6668" width="20" style="409" customWidth="1"/>
    <col min="6669" max="6912" width="11.5546875" style="409"/>
    <col min="6913" max="6913" width="20.33203125" style="409" customWidth="1"/>
    <col min="6914" max="6914" width="30.44140625" style="409" customWidth="1"/>
    <col min="6915" max="6915" width="16.5546875" style="409" customWidth="1"/>
    <col min="6916" max="6916" width="15.6640625" style="409" customWidth="1"/>
    <col min="6917" max="6917" width="15.33203125" style="409" bestFit="1" customWidth="1"/>
    <col min="6918" max="6918" width="18.109375" style="409" bestFit="1" customWidth="1"/>
    <col min="6919" max="6919" width="16.88671875" style="409" customWidth="1"/>
    <col min="6920" max="6920" width="14.109375" style="409" customWidth="1"/>
    <col min="6921" max="6921" width="11.88671875" style="409" bestFit="1" customWidth="1"/>
    <col min="6922" max="6922" width="18.33203125" style="409" customWidth="1"/>
    <col min="6923" max="6923" width="12.44140625" style="409" customWidth="1"/>
    <col min="6924" max="6924" width="20" style="409" customWidth="1"/>
    <col min="6925" max="7168" width="11.5546875" style="409"/>
    <col min="7169" max="7169" width="20.33203125" style="409" customWidth="1"/>
    <col min="7170" max="7170" width="30.44140625" style="409" customWidth="1"/>
    <col min="7171" max="7171" width="16.5546875" style="409" customWidth="1"/>
    <col min="7172" max="7172" width="15.6640625" style="409" customWidth="1"/>
    <col min="7173" max="7173" width="15.33203125" style="409" bestFit="1" customWidth="1"/>
    <col min="7174" max="7174" width="18.109375" style="409" bestFit="1" customWidth="1"/>
    <col min="7175" max="7175" width="16.88671875" style="409" customWidth="1"/>
    <col min="7176" max="7176" width="14.109375" style="409" customWidth="1"/>
    <col min="7177" max="7177" width="11.88671875" style="409" bestFit="1" customWidth="1"/>
    <col min="7178" max="7178" width="18.33203125" style="409" customWidth="1"/>
    <col min="7179" max="7179" width="12.44140625" style="409" customWidth="1"/>
    <col min="7180" max="7180" width="20" style="409" customWidth="1"/>
    <col min="7181" max="7424" width="11.5546875" style="409"/>
    <col min="7425" max="7425" width="20.33203125" style="409" customWidth="1"/>
    <col min="7426" max="7426" width="30.44140625" style="409" customWidth="1"/>
    <col min="7427" max="7427" width="16.5546875" style="409" customWidth="1"/>
    <col min="7428" max="7428" width="15.6640625" style="409" customWidth="1"/>
    <col min="7429" max="7429" width="15.33203125" style="409" bestFit="1" customWidth="1"/>
    <col min="7430" max="7430" width="18.109375" style="409" bestFit="1" customWidth="1"/>
    <col min="7431" max="7431" width="16.88671875" style="409" customWidth="1"/>
    <col min="7432" max="7432" width="14.109375" style="409" customWidth="1"/>
    <col min="7433" max="7433" width="11.88671875" style="409" bestFit="1" customWidth="1"/>
    <col min="7434" max="7434" width="18.33203125" style="409" customWidth="1"/>
    <col min="7435" max="7435" width="12.44140625" style="409" customWidth="1"/>
    <col min="7436" max="7436" width="20" style="409" customWidth="1"/>
    <col min="7437" max="7680" width="11.5546875" style="409"/>
    <col min="7681" max="7681" width="20.33203125" style="409" customWidth="1"/>
    <col min="7682" max="7682" width="30.44140625" style="409" customWidth="1"/>
    <col min="7683" max="7683" width="16.5546875" style="409" customWidth="1"/>
    <col min="7684" max="7684" width="15.6640625" style="409" customWidth="1"/>
    <col min="7685" max="7685" width="15.33203125" style="409" bestFit="1" customWidth="1"/>
    <col min="7686" max="7686" width="18.109375" style="409" bestFit="1" customWidth="1"/>
    <col min="7687" max="7687" width="16.88671875" style="409" customWidth="1"/>
    <col min="7688" max="7688" width="14.109375" style="409" customWidth="1"/>
    <col min="7689" max="7689" width="11.88671875" style="409" bestFit="1" customWidth="1"/>
    <col min="7690" max="7690" width="18.33203125" style="409" customWidth="1"/>
    <col min="7691" max="7691" width="12.44140625" style="409" customWidth="1"/>
    <col min="7692" max="7692" width="20" style="409" customWidth="1"/>
    <col min="7693" max="7936" width="11.5546875" style="409"/>
    <col min="7937" max="7937" width="20.33203125" style="409" customWidth="1"/>
    <col min="7938" max="7938" width="30.44140625" style="409" customWidth="1"/>
    <col min="7939" max="7939" width="16.5546875" style="409" customWidth="1"/>
    <col min="7940" max="7940" width="15.6640625" style="409" customWidth="1"/>
    <col min="7941" max="7941" width="15.33203125" style="409" bestFit="1" customWidth="1"/>
    <col min="7942" max="7942" width="18.109375" style="409" bestFit="1" customWidth="1"/>
    <col min="7943" max="7943" width="16.88671875" style="409" customWidth="1"/>
    <col min="7944" max="7944" width="14.109375" style="409" customWidth="1"/>
    <col min="7945" max="7945" width="11.88671875" style="409" bestFit="1" customWidth="1"/>
    <col min="7946" max="7946" width="18.33203125" style="409" customWidth="1"/>
    <col min="7947" max="7947" width="12.44140625" style="409" customWidth="1"/>
    <col min="7948" max="7948" width="20" style="409" customWidth="1"/>
    <col min="7949" max="8192" width="11.5546875" style="409"/>
    <col min="8193" max="8193" width="20.33203125" style="409" customWidth="1"/>
    <col min="8194" max="8194" width="30.44140625" style="409" customWidth="1"/>
    <col min="8195" max="8195" width="16.5546875" style="409" customWidth="1"/>
    <col min="8196" max="8196" width="15.6640625" style="409" customWidth="1"/>
    <col min="8197" max="8197" width="15.33203125" style="409" bestFit="1" customWidth="1"/>
    <col min="8198" max="8198" width="18.109375" style="409" bestFit="1" customWidth="1"/>
    <col min="8199" max="8199" width="16.88671875" style="409" customWidth="1"/>
    <col min="8200" max="8200" width="14.109375" style="409" customWidth="1"/>
    <col min="8201" max="8201" width="11.88671875" style="409" bestFit="1" customWidth="1"/>
    <col min="8202" max="8202" width="18.33203125" style="409" customWidth="1"/>
    <col min="8203" max="8203" width="12.44140625" style="409" customWidth="1"/>
    <col min="8204" max="8204" width="20" style="409" customWidth="1"/>
    <col min="8205" max="8448" width="11.5546875" style="409"/>
    <col min="8449" max="8449" width="20.33203125" style="409" customWidth="1"/>
    <col min="8450" max="8450" width="30.44140625" style="409" customWidth="1"/>
    <col min="8451" max="8451" width="16.5546875" style="409" customWidth="1"/>
    <col min="8452" max="8452" width="15.6640625" style="409" customWidth="1"/>
    <col min="8453" max="8453" width="15.33203125" style="409" bestFit="1" customWidth="1"/>
    <col min="8454" max="8454" width="18.109375" style="409" bestFit="1" customWidth="1"/>
    <col min="8455" max="8455" width="16.88671875" style="409" customWidth="1"/>
    <col min="8456" max="8456" width="14.109375" style="409" customWidth="1"/>
    <col min="8457" max="8457" width="11.88671875" style="409" bestFit="1" customWidth="1"/>
    <col min="8458" max="8458" width="18.33203125" style="409" customWidth="1"/>
    <col min="8459" max="8459" width="12.44140625" style="409" customWidth="1"/>
    <col min="8460" max="8460" width="20" style="409" customWidth="1"/>
    <col min="8461" max="8704" width="11.5546875" style="409"/>
    <col min="8705" max="8705" width="20.33203125" style="409" customWidth="1"/>
    <col min="8706" max="8706" width="30.44140625" style="409" customWidth="1"/>
    <col min="8707" max="8707" width="16.5546875" style="409" customWidth="1"/>
    <col min="8708" max="8708" width="15.6640625" style="409" customWidth="1"/>
    <col min="8709" max="8709" width="15.33203125" style="409" bestFit="1" customWidth="1"/>
    <col min="8710" max="8710" width="18.109375" style="409" bestFit="1" customWidth="1"/>
    <col min="8711" max="8711" width="16.88671875" style="409" customWidth="1"/>
    <col min="8712" max="8712" width="14.109375" style="409" customWidth="1"/>
    <col min="8713" max="8713" width="11.88671875" style="409" bestFit="1" customWidth="1"/>
    <col min="8714" max="8714" width="18.33203125" style="409" customWidth="1"/>
    <col min="8715" max="8715" width="12.44140625" style="409" customWidth="1"/>
    <col min="8716" max="8716" width="20" style="409" customWidth="1"/>
    <col min="8717" max="8960" width="11.5546875" style="409"/>
    <col min="8961" max="8961" width="20.33203125" style="409" customWidth="1"/>
    <col min="8962" max="8962" width="30.44140625" style="409" customWidth="1"/>
    <col min="8963" max="8963" width="16.5546875" style="409" customWidth="1"/>
    <col min="8964" max="8964" width="15.6640625" style="409" customWidth="1"/>
    <col min="8965" max="8965" width="15.33203125" style="409" bestFit="1" customWidth="1"/>
    <col min="8966" max="8966" width="18.109375" style="409" bestFit="1" customWidth="1"/>
    <col min="8967" max="8967" width="16.88671875" style="409" customWidth="1"/>
    <col min="8968" max="8968" width="14.109375" style="409" customWidth="1"/>
    <col min="8969" max="8969" width="11.88671875" style="409" bestFit="1" customWidth="1"/>
    <col min="8970" max="8970" width="18.33203125" style="409" customWidth="1"/>
    <col min="8971" max="8971" width="12.44140625" style="409" customWidth="1"/>
    <col min="8972" max="8972" width="20" style="409" customWidth="1"/>
    <col min="8973" max="9216" width="11.5546875" style="409"/>
    <col min="9217" max="9217" width="20.33203125" style="409" customWidth="1"/>
    <col min="9218" max="9218" width="30.44140625" style="409" customWidth="1"/>
    <col min="9219" max="9219" width="16.5546875" style="409" customWidth="1"/>
    <col min="9220" max="9220" width="15.6640625" style="409" customWidth="1"/>
    <col min="9221" max="9221" width="15.33203125" style="409" bestFit="1" customWidth="1"/>
    <col min="9222" max="9222" width="18.109375" style="409" bestFit="1" customWidth="1"/>
    <col min="9223" max="9223" width="16.88671875" style="409" customWidth="1"/>
    <col min="9224" max="9224" width="14.109375" style="409" customWidth="1"/>
    <col min="9225" max="9225" width="11.88671875" style="409" bestFit="1" customWidth="1"/>
    <col min="9226" max="9226" width="18.33203125" style="409" customWidth="1"/>
    <col min="9227" max="9227" width="12.44140625" style="409" customWidth="1"/>
    <col min="9228" max="9228" width="20" style="409" customWidth="1"/>
    <col min="9229" max="9472" width="11.5546875" style="409"/>
    <col min="9473" max="9473" width="20.33203125" style="409" customWidth="1"/>
    <col min="9474" max="9474" width="30.44140625" style="409" customWidth="1"/>
    <col min="9475" max="9475" width="16.5546875" style="409" customWidth="1"/>
    <col min="9476" max="9476" width="15.6640625" style="409" customWidth="1"/>
    <col min="9477" max="9477" width="15.33203125" style="409" bestFit="1" customWidth="1"/>
    <col min="9478" max="9478" width="18.109375" style="409" bestFit="1" customWidth="1"/>
    <col min="9479" max="9479" width="16.88671875" style="409" customWidth="1"/>
    <col min="9480" max="9480" width="14.109375" style="409" customWidth="1"/>
    <col min="9481" max="9481" width="11.88671875" style="409" bestFit="1" customWidth="1"/>
    <col min="9482" max="9482" width="18.33203125" style="409" customWidth="1"/>
    <col min="9483" max="9483" width="12.44140625" style="409" customWidth="1"/>
    <col min="9484" max="9484" width="20" style="409" customWidth="1"/>
    <col min="9485" max="9728" width="11.5546875" style="409"/>
    <col min="9729" max="9729" width="20.33203125" style="409" customWidth="1"/>
    <col min="9730" max="9730" width="30.44140625" style="409" customWidth="1"/>
    <col min="9731" max="9731" width="16.5546875" style="409" customWidth="1"/>
    <col min="9732" max="9732" width="15.6640625" style="409" customWidth="1"/>
    <col min="9733" max="9733" width="15.33203125" style="409" bestFit="1" customWidth="1"/>
    <col min="9734" max="9734" width="18.109375" style="409" bestFit="1" customWidth="1"/>
    <col min="9735" max="9735" width="16.88671875" style="409" customWidth="1"/>
    <col min="9736" max="9736" width="14.109375" style="409" customWidth="1"/>
    <col min="9737" max="9737" width="11.88671875" style="409" bestFit="1" customWidth="1"/>
    <col min="9738" max="9738" width="18.33203125" style="409" customWidth="1"/>
    <col min="9739" max="9739" width="12.44140625" style="409" customWidth="1"/>
    <col min="9740" max="9740" width="20" style="409" customWidth="1"/>
    <col min="9741" max="9984" width="11.5546875" style="409"/>
    <col min="9985" max="9985" width="20.33203125" style="409" customWidth="1"/>
    <col min="9986" max="9986" width="30.44140625" style="409" customWidth="1"/>
    <col min="9987" max="9987" width="16.5546875" style="409" customWidth="1"/>
    <col min="9988" max="9988" width="15.6640625" style="409" customWidth="1"/>
    <col min="9989" max="9989" width="15.33203125" style="409" bestFit="1" customWidth="1"/>
    <col min="9990" max="9990" width="18.109375" style="409" bestFit="1" customWidth="1"/>
    <col min="9991" max="9991" width="16.88671875" style="409" customWidth="1"/>
    <col min="9992" max="9992" width="14.109375" style="409" customWidth="1"/>
    <col min="9993" max="9993" width="11.88671875" style="409" bestFit="1" customWidth="1"/>
    <col min="9994" max="9994" width="18.33203125" style="409" customWidth="1"/>
    <col min="9995" max="9995" width="12.44140625" style="409" customWidth="1"/>
    <col min="9996" max="9996" width="20" style="409" customWidth="1"/>
    <col min="9997" max="10240" width="11.5546875" style="409"/>
    <col min="10241" max="10241" width="20.33203125" style="409" customWidth="1"/>
    <col min="10242" max="10242" width="30.44140625" style="409" customWidth="1"/>
    <col min="10243" max="10243" width="16.5546875" style="409" customWidth="1"/>
    <col min="10244" max="10244" width="15.6640625" style="409" customWidth="1"/>
    <col min="10245" max="10245" width="15.33203125" style="409" bestFit="1" customWidth="1"/>
    <col min="10246" max="10246" width="18.109375" style="409" bestFit="1" customWidth="1"/>
    <col min="10247" max="10247" width="16.88671875" style="409" customWidth="1"/>
    <col min="10248" max="10248" width="14.109375" style="409" customWidth="1"/>
    <col min="10249" max="10249" width="11.88671875" style="409" bestFit="1" customWidth="1"/>
    <col min="10250" max="10250" width="18.33203125" style="409" customWidth="1"/>
    <col min="10251" max="10251" width="12.44140625" style="409" customWidth="1"/>
    <col min="10252" max="10252" width="20" style="409" customWidth="1"/>
    <col min="10253" max="10496" width="11.5546875" style="409"/>
    <col min="10497" max="10497" width="20.33203125" style="409" customWidth="1"/>
    <col min="10498" max="10498" width="30.44140625" style="409" customWidth="1"/>
    <col min="10499" max="10499" width="16.5546875" style="409" customWidth="1"/>
    <col min="10500" max="10500" width="15.6640625" style="409" customWidth="1"/>
    <col min="10501" max="10501" width="15.33203125" style="409" bestFit="1" customWidth="1"/>
    <col min="10502" max="10502" width="18.109375" style="409" bestFit="1" customWidth="1"/>
    <col min="10503" max="10503" width="16.88671875" style="409" customWidth="1"/>
    <col min="10504" max="10504" width="14.109375" style="409" customWidth="1"/>
    <col min="10505" max="10505" width="11.88671875" style="409" bestFit="1" customWidth="1"/>
    <col min="10506" max="10506" width="18.33203125" style="409" customWidth="1"/>
    <col min="10507" max="10507" width="12.44140625" style="409" customWidth="1"/>
    <col min="10508" max="10508" width="20" style="409" customWidth="1"/>
    <col min="10509" max="10752" width="11.5546875" style="409"/>
    <col min="10753" max="10753" width="20.33203125" style="409" customWidth="1"/>
    <col min="10754" max="10754" width="30.44140625" style="409" customWidth="1"/>
    <col min="10755" max="10755" width="16.5546875" style="409" customWidth="1"/>
    <col min="10756" max="10756" width="15.6640625" style="409" customWidth="1"/>
    <col min="10757" max="10757" width="15.33203125" style="409" bestFit="1" customWidth="1"/>
    <col min="10758" max="10758" width="18.109375" style="409" bestFit="1" customWidth="1"/>
    <col min="10759" max="10759" width="16.88671875" style="409" customWidth="1"/>
    <col min="10760" max="10760" width="14.109375" style="409" customWidth="1"/>
    <col min="10761" max="10761" width="11.88671875" style="409" bestFit="1" customWidth="1"/>
    <col min="10762" max="10762" width="18.33203125" style="409" customWidth="1"/>
    <col min="10763" max="10763" width="12.44140625" style="409" customWidth="1"/>
    <col min="10764" max="10764" width="20" style="409" customWidth="1"/>
    <col min="10765" max="11008" width="11.5546875" style="409"/>
    <col min="11009" max="11009" width="20.33203125" style="409" customWidth="1"/>
    <col min="11010" max="11010" width="30.44140625" style="409" customWidth="1"/>
    <col min="11011" max="11011" width="16.5546875" style="409" customWidth="1"/>
    <col min="11012" max="11012" width="15.6640625" style="409" customWidth="1"/>
    <col min="11013" max="11013" width="15.33203125" style="409" bestFit="1" customWidth="1"/>
    <col min="11014" max="11014" width="18.109375" style="409" bestFit="1" customWidth="1"/>
    <col min="11015" max="11015" width="16.88671875" style="409" customWidth="1"/>
    <col min="11016" max="11016" width="14.109375" style="409" customWidth="1"/>
    <col min="11017" max="11017" width="11.88671875" style="409" bestFit="1" customWidth="1"/>
    <col min="11018" max="11018" width="18.33203125" style="409" customWidth="1"/>
    <col min="11019" max="11019" width="12.44140625" style="409" customWidth="1"/>
    <col min="11020" max="11020" width="20" style="409" customWidth="1"/>
    <col min="11021" max="11264" width="11.5546875" style="409"/>
    <col min="11265" max="11265" width="20.33203125" style="409" customWidth="1"/>
    <col min="11266" max="11266" width="30.44140625" style="409" customWidth="1"/>
    <col min="11267" max="11267" width="16.5546875" style="409" customWidth="1"/>
    <col min="11268" max="11268" width="15.6640625" style="409" customWidth="1"/>
    <col min="11269" max="11269" width="15.33203125" style="409" bestFit="1" customWidth="1"/>
    <col min="11270" max="11270" width="18.109375" style="409" bestFit="1" customWidth="1"/>
    <col min="11271" max="11271" width="16.88671875" style="409" customWidth="1"/>
    <col min="11272" max="11272" width="14.109375" style="409" customWidth="1"/>
    <col min="11273" max="11273" width="11.88671875" style="409" bestFit="1" customWidth="1"/>
    <col min="11274" max="11274" width="18.33203125" style="409" customWidth="1"/>
    <col min="11275" max="11275" width="12.44140625" style="409" customWidth="1"/>
    <col min="11276" max="11276" width="20" style="409" customWidth="1"/>
    <col min="11277" max="11520" width="11.5546875" style="409"/>
    <col min="11521" max="11521" width="20.33203125" style="409" customWidth="1"/>
    <col min="11522" max="11522" width="30.44140625" style="409" customWidth="1"/>
    <col min="11523" max="11523" width="16.5546875" style="409" customWidth="1"/>
    <col min="11524" max="11524" width="15.6640625" style="409" customWidth="1"/>
    <col min="11525" max="11525" width="15.33203125" style="409" bestFit="1" customWidth="1"/>
    <col min="11526" max="11526" width="18.109375" style="409" bestFit="1" customWidth="1"/>
    <col min="11527" max="11527" width="16.88671875" style="409" customWidth="1"/>
    <col min="11528" max="11528" width="14.109375" style="409" customWidth="1"/>
    <col min="11529" max="11529" width="11.88671875" style="409" bestFit="1" customWidth="1"/>
    <col min="11530" max="11530" width="18.33203125" style="409" customWidth="1"/>
    <col min="11531" max="11531" width="12.44140625" style="409" customWidth="1"/>
    <col min="11532" max="11532" width="20" style="409" customWidth="1"/>
    <col min="11533" max="11776" width="11.5546875" style="409"/>
    <col min="11777" max="11777" width="20.33203125" style="409" customWidth="1"/>
    <col min="11778" max="11778" width="30.44140625" style="409" customWidth="1"/>
    <col min="11779" max="11779" width="16.5546875" style="409" customWidth="1"/>
    <col min="11780" max="11780" width="15.6640625" style="409" customWidth="1"/>
    <col min="11781" max="11781" width="15.33203125" style="409" bestFit="1" customWidth="1"/>
    <col min="11782" max="11782" width="18.109375" style="409" bestFit="1" customWidth="1"/>
    <col min="11783" max="11783" width="16.88671875" style="409" customWidth="1"/>
    <col min="11784" max="11784" width="14.109375" style="409" customWidth="1"/>
    <col min="11785" max="11785" width="11.88671875" style="409" bestFit="1" customWidth="1"/>
    <col min="11786" max="11786" width="18.33203125" style="409" customWidth="1"/>
    <col min="11787" max="11787" width="12.44140625" style="409" customWidth="1"/>
    <col min="11788" max="11788" width="20" style="409" customWidth="1"/>
    <col min="11789" max="12032" width="11.5546875" style="409"/>
    <col min="12033" max="12033" width="20.33203125" style="409" customWidth="1"/>
    <col min="12034" max="12034" width="30.44140625" style="409" customWidth="1"/>
    <col min="12035" max="12035" width="16.5546875" style="409" customWidth="1"/>
    <col min="12036" max="12036" width="15.6640625" style="409" customWidth="1"/>
    <col min="12037" max="12037" width="15.33203125" style="409" bestFit="1" customWidth="1"/>
    <col min="12038" max="12038" width="18.109375" style="409" bestFit="1" customWidth="1"/>
    <col min="12039" max="12039" width="16.88671875" style="409" customWidth="1"/>
    <col min="12040" max="12040" width="14.109375" style="409" customWidth="1"/>
    <col min="12041" max="12041" width="11.88671875" style="409" bestFit="1" customWidth="1"/>
    <col min="12042" max="12042" width="18.33203125" style="409" customWidth="1"/>
    <col min="12043" max="12043" width="12.44140625" style="409" customWidth="1"/>
    <col min="12044" max="12044" width="20" style="409" customWidth="1"/>
    <col min="12045" max="12288" width="11.5546875" style="409"/>
    <col min="12289" max="12289" width="20.33203125" style="409" customWidth="1"/>
    <col min="12290" max="12290" width="30.44140625" style="409" customWidth="1"/>
    <col min="12291" max="12291" width="16.5546875" style="409" customWidth="1"/>
    <col min="12292" max="12292" width="15.6640625" style="409" customWidth="1"/>
    <col min="12293" max="12293" width="15.33203125" style="409" bestFit="1" customWidth="1"/>
    <col min="12294" max="12294" width="18.109375" style="409" bestFit="1" customWidth="1"/>
    <col min="12295" max="12295" width="16.88671875" style="409" customWidth="1"/>
    <col min="12296" max="12296" width="14.109375" style="409" customWidth="1"/>
    <col min="12297" max="12297" width="11.88671875" style="409" bestFit="1" customWidth="1"/>
    <col min="12298" max="12298" width="18.33203125" style="409" customWidth="1"/>
    <col min="12299" max="12299" width="12.44140625" style="409" customWidth="1"/>
    <col min="12300" max="12300" width="20" style="409" customWidth="1"/>
    <col min="12301" max="12544" width="11.5546875" style="409"/>
    <col min="12545" max="12545" width="20.33203125" style="409" customWidth="1"/>
    <col min="12546" max="12546" width="30.44140625" style="409" customWidth="1"/>
    <col min="12547" max="12547" width="16.5546875" style="409" customWidth="1"/>
    <col min="12548" max="12548" width="15.6640625" style="409" customWidth="1"/>
    <col min="12549" max="12549" width="15.33203125" style="409" bestFit="1" customWidth="1"/>
    <col min="12550" max="12550" width="18.109375" style="409" bestFit="1" customWidth="1"/>
    <col min="12551" max="12551" width="16.88671875" style="409" customWidth="1"/>
    <col min="12552" max="12552" width="14.109375" style="409" customWidth="1"/>
    <col min="12553" max="12553" width="11.88671875" style="409" bestFit="1" customWidth="1"/>
    <col min="12554" max="12554" width="18.33203125" style="409" customWidth="1"/>
    <col min="12555" max="12555" width="12.44140625" style="409" customWidth="1"/>
    <col min="12556" max="12556" width="20" style="409" customWidth="1"/>
    <col min="12557" max="12800" width="11.5546875" style="409"/>
    <col min="12801" max="12801" width="20.33203125" style="409" customWidth="1"/>
    <col min="12802" max="12802" width="30.44140625" style="409" customWidth="1"/>
    <col min="12803" max="12803" width="16.5546875" style="409" customWidth="1"/>
    <col min="12804" max="12804" width="15.6640625" style="409" customWidth="1"/>
    <col min="12805" max="12805" width="15.33203125" style="409" bestFit="1" customWidth="1"/>
    <col min="12806" max="12806" width="18.109375" style="409" bestFit="1" customWidth="1"/>
    <col min="12807" max="12807" width="16.88671875" style="409" customWidth="1"/>
    <col min="12808" max="12808" width="14.109375" style="409" customWidth="1"/>
    <col min="12809" max="12809" width="11.88671875" style="409" bestFit="1" customWidth="1"/>
    <col min="12810" max="12810" width="18.33203125" style="409" customWidth="1"/>
    <col min="12811" max="12811" width="12.44140625" style="409" customWidth="1"/>
    <col min="12812" max="12812" width="20" style="409" customWidth="1"/>
    <col min="12813" max="13056" width="11.5546875" style="409"/>
    <col min="13057" max="13057" width="20.33203125" style="409" customWidth="1"/>
    <col min="13058" max="13058" width="30.44140625" style="409" customWidth="1"/>
    <col min="13059" max="13059" width="16.5546875" style="409" customWidth="1"/>
    <col min="13060" max="13060" width="15.6640625" style="409" customWidth="1"/>
    <col min="13061" max="13061" width="15.33203125" style="409" bestFit="1" customWidth="1"/>
    <col min="13062" max="13062" width="18.109375" style="409" bestFit="1" customWidth="1"/>
    <col min="13063" max="13063" width="16.88671875" style="409" customWidth="1"/>
    <col min="13064" max="13064" width="14.109375" style="409" customWidth="1"/>
    <col min="13065" max="13065" width="11.88671875" style="409" bestFit="1" customWidth="1"/>
    <col min="13066" max="13066" width="18.33203125" style="409" customWidth="1"/>
    <col min="13067" max="13067" width="12.44140625" style="409" customWidth="1"/>
    <col min="13068" max="13068" width="20" style="409" customWidth="1"/>
    <col min="13069" max="13312" width="11.5546875" style="409"/>
    <col min="13313" max="13313" width="20.33203125" style="409" customWidth="1"/>
    <col min="13314" max="13314" width="30.44140625" style="409" customWidth="1"/>
    <col min="13315" max="13315" width="16.5546875" style="409" customWidth="1"/>
    <col min="13316" max="13316" width="15.6640625" style="409" customWidth="1"/>
    <col min="13317" max="13317" width="15.33203125" style="409" bestFit="1" customWidth="1"/>
    <col min="13318" max="13318" width="18.109375" style="409" bestFit="1" customWidth="1"/>
    <col min="13319" max="13319" width="16.88671875" style="409" customWidth="1"/>
    <col min="13320" max="13320" width="14.109375" style="409" customWidth="1"/>
    <col min="13321" max="13321" width="11.88671875" style="409" bestFit="1" customWidth="1"/>
    <col min="13322" max="13322" width="18.33203125" style="409" customWidth="1"/>
    <col min="13323" max="13323" width="12.44140625" style="409" customWidth="1"/>
    <col min="13324" max="13324" width="20" style="409" customWidth="1"/>
    <col min="13325" max="13568" width="11.5546875" style="409"/>
    <col min="13569" max="13569" width="20.33203125" style="409" customWidth="1"/>
    <col min="13570" max="13570" width="30.44140625" style="409" customWidth="1"/>
    <col min="13571" max="13571" width="16.5546875" style="409" customWidth="1"/>
    <col min="13572" max="13572" width="15.6640625" style="409" customWidth="1"/>
    <col min="13573" max="13573" width="15.33203125" style="409" bestFit="1" customWidth="1"/>
    <col min="13574" max="13574" width="18.109375" style="409" bestFit="1" customWidth="1"/>
    <col min="13575" max="13575" width="16.88671875" style="409" customWidth="1"/>
    <col min="13576" max="13576" width="14.109375" style="409" customWidth="1"/>
    <col min="13577" max="13577" width="11.88671875" style="409" bestFit="1" customWidth="1"/>
    <col min="13578" max="13578" width="18.33203125" style="409" customWidth="1"/>
    <col min="13579" max="13579" width="12.44140625" style="409" customWidth="1"/>
    <col min="13580" max="13580" width="20" style="409" customWidth="1"/>
    <col min="13581" max="13824" width="11.5546875" style="409"/>
    <col min="13825" max="13825" width="20.33203125" style="409" customWidth="1"/>
    <col min="13826" max="13826" width="30.44140625" style="409" customWidth="1"/>
    <col min="13827" max="13827" width="16.5546875" style="409" customWidth="1"/>
    <col min="13828" max="13828" width="15.6640625" style="409" customWidth="1"/>
    <col min="13829" max="13829" width="15.33203125" style="409" bestFit="1" customWidth="1"/>
    <col min="13830" max="13830" width="18.109375" style="409" bestFit="1" customWidth="1"/>
    <col min="13831" max="13831" width="16.88671875" style="409" customWidth="1"/>
    <col min="13832" max="13832" width="14.109375" style="409" customWidth="1"/>
    <col min="13833" max="13833" width="11.88671875" style="409" bestFit="1" customWidth="1"/>
    <col min="13834" max="13834" width="18.33203125" style="409" customWidth="1"/>
    <col min="13835" max="13835" width="12.44140625" style="409" customWidth="1"/>
    <col min="13836" max="13836" width="20" style="409" customWidth="1"/>
    <col min="13837" max="14080" width="11.5546875" style="409"/>
    <col min="14081" max="14081" width="20.33203125" style="409" customWidth="1"/>
    <col min="14082" max="14082" width="30.44140625" style="409" customWidth="1"/>
    <col min="14083" max="14083" width="16.5546875" style="409" customWidth="1"/>
    <col min="14084" max="14084" width="15.6640625" style="409" customWidth="1"/>
    <col min="14085" max="14085" width="15.33203125" style="409" bestFit="1" customWidth="1"/>
    <col min="14086" max="14086" width="18.109375" style="409" bestFit="1" customWidth="1"/>
    <col min="14087" max="14087" width="16.88671875" style="409" customWidth="1"/>
    <col min="14088" max="14088" width="14.109375" style="409" customWidth="1"/>
    <col min="14089" max="14089" width="11.88671875" style="409" bestFit="1" customWidth="1"/>
    <col min="14090" max="14090" width="18.33203125" style="409" customWidth="1"/>
    <col min="14091" max="14091" width="12.44140625" style="409" customWidth="1"/>
    <col min="14092" max="14092" width="20" style="409" customWidth="1"/>
    <col min="14093" max="14336" width="11.5546875" style="409"/>
    <col min="14337" max="14337" width="20.33203125" style="409" customWidth="1"/>
    <col min="14338" max="14338" width="30.44140625" style="409" customWidth="1"/>
    <col min="14339" max="14339" width="16.5546875" style="409" customWidth="1"/>
    <col min="14340" max="14340" width="15.6640625" style="409" customWidth="1"/>
    <col min="14341" max="14341" width="15.33203125" style="409" bestFit="1" customWidth="1"/>
    <col min="14342" max="14342" width="18.109375" style="409" bestFit="1" customWidth="1"/>
    <col min="14343" max="14343" width="16.88671875" style="409" customWidth="1"/>
    <col min="14344" max="14344" width="14.109375" style="409" customWidth="1"/>
    <col min="14345" max="14345" width="11.88671875" style="409" bestFit="1" customWidth="1"/>
    <col min="14346" max="14346" width="18.33203125" style="409" customWidth="1"/>
    <col min="14347" max="14347" width="12.44140625" style="409" customWidth="1"/>
    <col min="14348" max="14348" width="20" style="409" customWidth="1"/>
    <col min="14349" max="14592" width="11.5546875" style="409"/>
    <col min="14593" max="14593" width="20.33203125" style="409" customWidth="1"/>
    <col min="14594" max="14594" width="30.44140625" style="409" customWidth="1"/>
    <col min="14595" max="14595" width="16.5546875" style="409" customWidth="1"/>
    <col min="14596" max="14596" width="15.6640625" style="409" customWidth="1"/>
    <col min="14597" max="14597" width="15.33203125" style="409" bestFit="1" customWidth="1"/>
    <col min="14598" max="14598" width="18.109375" style="409" bestFit="1" customWidth="1"/>
    <col min="14599" max="14599" width="16.88671875" style="409" customWidth="1"/>
    <col min="14600" max="14600" width="14.109375" style="409" customWidth="1"/>
    <col min="14601" max="14601" width="11.88671875" style="409" bestFit="1" customWidth="1"/>
    <col min="14602" max="14602" width="18.33203125" style="409" customWidth="1"/>
    <col min="14603" max="14603" width="12.44140625" style="409" customWidth="1"/>
    <col min="14604" max="14604" width="20" style="409" customWidth="1"/>
    <col min="14605" max="14848" width="11.5546875" style="409"/>
    <col min="14849" max="14849" width="20.33203125" style="409" customWidth="1"/>
    <col min="14850" max="14850" width="30.44140625" style="409" customWidth="1"/>
    <col min="14851" max="14851" width="16.5546875" style="409" customWidth="1"/>
    <col min="14852" max="14852" width="15.6640625" style="409" customWidth="1"/>
    <col min="14853" max="14853" width="15.33203125" style="409" bestFit="1" customWidth="1"/>
    <col min="14854" max="14854" width="18.109375" style="409" bestFit="1" customWidth="1"/>
    <col min="14855" max="14855" width="16.88671875" style="409" customWidth="1"/>
    <col min="14856" max="14856" width="14.109375" style="409" customWidth="1"/>
    <col min="14857" max="14857" width="11.88671875" style="409" bestFit="1" customWidth="1"/>
    <col min="14858" max="14858" width="18.33203125" style="409" customWidth="1"/>
    <col min="14859" max="14859" width="12.44140625" style="409" customWidth="1"/>
    <col min="14860" max="14860" width="20" style="409" customWidth="1"/>
    <col min="14861" max="15104" width="11.5546875" style="409"/>
    <col min="15105" max="15105" width="20.33203125" style="409" customWidth="1"/>
    <col min="15106" max="15106" width="30.44140625" style="409" customWidth="1"/>
    <col min="15107" max="15107" width="16.5546875" style="409" customWidth="1"/>
    <col min="15108" max="15108" width="15.6640625" style="409" customWidth="1"/>
    <col min="15109" max="15109" width="15.33203125" style="409" bestFit="1" customWidth="1"/>
    <col min="15110" max="15110" width="18.109375" style="409" bestFit="1" customWidth="1"/>
    <col min="15111" max="15111" width="16.88671875" style="409" customWidth="1"/>
    <col min="15112" max="15112" width="14.109375" style="409" customWidth="1"/>
    <col min="15113" max="15113" width="11.88671875" style="409" bestFit="1" customWidth="1"/>
    <col min="15114" max="15114" width="18.33203125" style="409" customWidth="1"/>
    <col min="15115" max="15115" width="12.44140625" style="409" customWidth="1"/>
    <col min="15116" max="15116" width="20" style="409" customWidth="1"/>
    <col min="15117" max="15360" width="11.5546875" style="409"/>
    <col min="15361" max="15361" width="20.33203125" style="409" customWidth="1"/>
    <col min="15362" max="15362" width="30.44140625" style="409" customWidth="1"/>
    <col min="15363" max="15363" width="16.5546875" style="409" customWidth="1"/>
    <col min="15364" max="15364" width="15.6640625" style="409" customWidth="1"/>
    <col min="15365" max="15365" width="15.33203125" style="409" bestFit="1" customWidth="1"/>
    <col min="15366" max="15366" width="18.109375" style="409" bestFit="1" customWidth="1"/>
    <col min="15367" max="15367" width="16.88671875" style="409" customWidth="1"/>
    <col min="15368" max="15368" width="14.109375" style="409" customWidth="1"/>
    <col min="15369" max="15369" width="11.88671875" style="409" bestFit="1" customWidth="1"/>
    <col min="15370" max="15370" width="18.33203125" style="409" customWidth="1"/>
    <col min="15371" max="15371" width="12.44140625" style="409" customWidth="1"/>
    <col min="15372" max="15372" width="20" style="409" customWidth="1"/>
    <col min="15373" max="15616" width="11.5546875" style="409"/>
    <col min="15617" max="15617" width="20.33203125" style="409" customWidth="1"/>
    <col min="15618" max="15618" width="30.44140625" style="409" customWidth="1"/>
    <col min="15619" max="15619" width="16.5546875" style="409" customWidth="1"/>
    <col min="15620" max="15620" width="15.6640625" style="409" customWidth="1"/>
    <col min="15621" max="15621" width="15.33203125" style="409" bestFit="1" customWidth="1"/>
    <col min="15622" max="15622" width="18.109375" style="409" bestFit="1" customWidth="1"/>
    <col min="15623" max="15623" width="16.88671875" style="409" customWidth="1"/>
    <col min="15624" max="15624" width="14.109375" style="409" customWidth="1"/>
    <col min="15625" max="15625" width="11.88671875" style="409" bestFit="1" customWidth="1"/>
    <col min="15626" max="15626" width="18.33203125" style="409" customWidth="1"/>
    <col min="15627" max="15627" width="12.44140625" style="409" customWidth="1"/>
    <col min="15628" max="15628" width="20" style="409" customWidth="1"/>
    <col min="15629" max="15872" width="11.5546875" style="409"/>
    <col min="15873" max="15873" width="20.33203125" style="409" customWidth="1"/>
    <col min="15874" max="15874" width="30.44140625" style="409" customWidth="1"/>
    <col min="15875" max="15875" width="16.5546875" style="409" customWidth="1"/>
    <col min="15876" max="15876" width="15.6640625" style="409" customWidth="1"/>
    <col min="15877" max="15877" width="15.33203125" style="409" bestFit="1" customWidth="1"/>
    <col min="15878" max="15878" width="18.109375" style="409" bestFit="1" customWidth="1"/>
    <col min="15879" max="15879" width="16.88671875" style="409" customWidth="1"/>
    <col min="15880" max="15880" width="14.109375" style="409" customWidth="1"/>
    <col min="15881" max="15881" width="11.88671875" style="409" bestFit="1" customWidth="1"/>
    <col min="15882" max="15882" width="18.33203125" style="409" customWidth="1"/>
    <col min="15883" max="15883" width="12.44140625" style="409" customWidth="1"/>
    <col min="15884" max="15884" width="20" style="409" customWidth="1"/>
    <col min="15885" max="16128" width="11.5546875" style="409"/>
    <col min="16129" max="16129" width="20.33203125" style="409" customWidth="1"/>
    <col min="16130" max="16130" width="30.44140625" style="409" customWidth="1"/>
    <col min="16131" max="16131" width="16.5546875" style="409" customWidth="1"/>
    <col min="16132" max="16132" width="15.6640625" style="409" customWidth="1"/>
    <col min="16133" max="16133" width="15.33203125" style="409" bestFit="1" customWidth="1"/>
    <col min="16134" max="16134" width="18.109375" style="409" bestFit="1" customWidth="1"/>
    <col min="16135" max="16135" width="16.88671875" style="409" customWidth="1"/>
    <col min="16136" max="16136" width="14.109375" style="409" customWidth="1"/>
    <col min="16137" max="16137" width="11.88671875" style="409" bestFit="1" customWidth="1"/>
    <col min="16138" max="16138" width="18.33203125" style="409" customWidth="1"/>
    <col min="16139" max="16139" width="12.44140625" style="409" customWidth="1"/>
    <col min="16140" max="16140" width="20" style="409" customWidth="1"/>
    <col min="16141" max="16384" width="11.5546875" style="409"/>
  </cols>
  <sheetData>
    <row r="1" spans="1:9" ht="19.5" customHeight="1" x14ac:dyDescent="0.25"/>
    <row r="2" spans="1:9" ht="15.6" x14ac:dyDescent="0.25">
      <c r="A2" s="654" t="s">
        <v>2</v>
      </c>
      <c r="B2" s="654"/>
      <c r="C2" s="654"/>
      <c r="D2" s="654"/>
      <c r="E2" s="654"/>
      <c r="F2" s="654"/>
      <c r="G2" s="654"/>
      <c r="H2" s="654"/>
    </row>
    <row r="3" spans="1:9" ht="15.6" x14ac:dyDescent="0.25">
      <c r="A3" s="655" t="s">
        <v>566</v>
      </c>
      <c r="B3" s="655"/>
      <c r="C3" s="655"/>
      <c r="D3" s="655"/>
      <c r="E3" s="655"/>
      <c r="F3" s="655"/>
      <c r="G3" s="655"/>
      <c r="H3" s="655"/>
    </row>
    <row r="4" spans="1:9" ht="9.75" customHeight="1" x14ac:dyDescent="0.25">
      <c r="A4" s="411"/>
      <c r="H4" s="412"/>
      <c r="I4" s="413"/>
    </row>
    <row r="5" spans="1:9" ht="15.6" x14ac:dyDescent="0.25">
      <c r="A5" s="414" t="s">
        <v>10</v>
      </c>
      <c r="H5" s="412"/>
    </row>
    <row r="6" spans="1:9" ht="15" customHeight="1" x14ac:dyDescent="0.25">
      <c r="A6" s="607" t="s">
        <v>567</v>
      </c>
      <c r="B6" s="607"/>
      <c r="C6" s="607"/>
      <c r="D6" s="607"/>
      <c r="E6" s="607"/>
      <c r="F6" s="607"/>
      <c r="G6" s="607"/>
      <c r="H6" s="607"/>
    </row>
    <row r="7" spans="1:9" ht="15" customHeight="1" x14ac:dyDescent="0.25">
      <c r="A7" s="607"/>
      <c r="B7" s="607"/>
      <c r="C7" s="607"/>
      <c r="D7" s="607"/>
      <c r="E7" s="607"/>
      <c r="F7" s="607"/>
      <c r="G7" s="607"/>
      <c r="H7" s="607"/>
    </row>
    <row r="8" spans="1:9" ht="15" customHeight="1" x14ac:dyDescent="0.25">
      <c r="A8" s="607"/>
      <c r="B8" s="607"/>
      <c r="C8" s="607"/>
      <c r="D8" s="607"/>
      <c r="E8" s="607"/>
      <c r="F8" s="607"/>
      <c r="G8" s="607"/>
      <c r="H8" s="607"/>
    </row>
    <row r="9" spans="1:9" ht="18.75" customHeight="1" x14ac:dyDescent="0.25">
      <c r="A9" s="607"/>
      <c r="B9" s="607"/>
      <c r="C9" s="607"/>
      <c r="D9" s="607"/>
      <c r="E9" s="607"/>
      <c r="F9" s="607"/>
      <c r="G9" s="607"/>
      <c r="H9" s="607"/>
    </row>
    <row r="10" spans="1:9" ht="14.25" customHeight="1" x14ac:dyDescent="0.25">
      <c r="A10" s="607"/>
      <c r="B10" s="607"/>
      <c r="C10" s="607"/>
      <c r="D10" s="607"/>
      <c r="E10" s="607"/>
      <c r="F10" s="607"/>
      <c r="G10" s="607"/>
      <c r="H10" s="607"/>
    </row>
    <row r="11" spans="1:9" ht="15" x14ac:dyDescent="0.25">
      <c r="I11" s="415"/>
    </row>
    <row r="12" spans="1:9" ht="15.6" x14ac:dyDescent="0.25">
      <c r="A12" s="411" t="s">
        <v>22</v>
      </c>
      <c r="H12" s="412"/>
      <c r="I12" s="413"/>
    </row>
    <row r="13" spans="1:9" ht="9.75" customHeight="1" x14ac:dyDescent="0.25">
      <c r="A13" s="411"/>
      <c r="H13" s="412"/>
      <c r="I13" s="413"/>
    </row>
    <row r="14" spans="1:9" ht="15" customHeight="1" x14ac:dyDescent="0.25">
      <c r="A14" s="607" t="s">
        <v>724</v>
      </c>
      <c r="B14" s="607"/>
      <c r="C14" s="607"/>
      <c r="D14" s="607"/>
      <c r="E14" s="607"/>
      <c r="F14" s="607"/>
      <c r="G14" s="607"/>
      <c r="H14" s="607"/>
      <c r="I14" s="413"/>
    </row>
    <row r="15" spans="1:9" ht="39.75" customHeight="1" x14ac:dyDescent="0.25">
      <c r="A15" s="607"/>
      <c r="B15" s="607"/>
      <c r="C15" s="607"/>
      <c r="D15" s="607"/>
      <c r="E15" s="607"/>
      <c r="F15" s="607"/>
      <c r="G15" s="607"/>
      <c r="H15" s="607"/>
      <c r="I15" s="413"/>
    </row>
    <row r="16" spans="1:9" ht="12.75" customHeight="1" x14ac:dyDescent="0.25">
      <c r="A16" s="416"/>
      <c r="B16" s="416"/>
      <c r="C16" s="416"/>
      <c r="D16" s="416"/>
      <c r="E16" s="416"/>
      <c r="F16" s="416"/>
      <c r="G16" s="416"/>
      <c r="H16" s="416"/>
      <c r="I16" s="413"/>
    </row>
    <row r="17" spans="1:9" ht="12.75" customHeight="1" x14ac:dyDescent="0.25">
      <c r="A17" s="411" t="s">
        <v>31</v>
      </c>
      <c r="B17" s="416"/>
      <c r="C17" s="416"/>
      <c r="D17" s="416"/>
      <c r="E17" s="416"/>
      <c r="F17" s="416"/>
      <c r="G17" s="416"/>
      <c r="H17" s="416"/>
      <c r="I17" s="413"/>
    </row>
    <row r="18" spans="1:9" x14ac:dyDescent="0.25">
      <c r="I18" s="413"/>
    </row>
    <row r="19" spans="1:9" ht="15" customHeight="1" x14ac:dyDescent="0.25">
      <c r="A19" s="607" t="s">
        <v>725</v>
      </c>
      <c r="B19" s="607"/>
      <c r="C19" s="607"/>
      <c r="D19" s="607"/>
      <c r="E19" s="607"/>
      <c r="F19" s="607"/>
      <c r="G19" s="607"/>
      <c r="H19" s="607"/>
      <c r="I19" s="413"/>
    </row>
    <row r="20" spans="1:9" ht="12.75" customHeight="1" x14ac:dyDescent="0.25">
      <c r="A20" s="607"/>
      <c r="B20" s="607"/>
      <c r="C20" s="607"/>
      <c r="D20" s="607"/>
      <c r="E20" s="607"/>
      <c r="F20" s="607"/>
      <c r="G20" s="607"/>
      <c r="H20" s="607"/>
      <c r="I20" s="413"/>
    </row>
    <row r="21" spans="1:9" ht="15.75" customHeight="1" x14ac:dyDescent="0.25">
      <c r="A21" s="607"/>
      <c r="B21" s="607"/>
      <c r="C21" s="607"/>
      <c r="D21" s="607"/>
      <c r="E21" s="607"/>
      <c r="F21" s="607"/>
      <c r="G21" s="607"/>
      <c r="H21" s="607"/>
      <c r="I21" s="413"/>
    </row>
    <row r="22" spans="1:9" ht="12.75" customHeight="1" x14ac:dyDescent="0.25">
      <c r="A22" s="607"/>
      <c r="B22" s="607"/>
      <c r="C22" s="607"/>
      <c r="D22" s="607"/>
      <c r="E22" s="607"/>
      <c r="F22" s="607"/>
      <c r="G22" s="607"/>
      <c r="H22" s="607"/>
      <c r="I22" s="413"/>
    </row>
    <row r="23" spans="1:9" ht="15.75" customHeight="1" x14ac:dyDescent="0.25">
      <c r="A23" s="607"/>
      <c r="B23" s="607"/>
      <c r="C23" s="607"/>
      <c r="D23" s="607"/>
      <c r="E23" s="607"/>
      <c r="F23" s="607"/>
      <c r="G23" s="607"/>
      <c r="H23" s="607"/>
      <c r="I23" s="413"/>
    </row>
    <row r="24" spans="1:9" ht="15.6" x14ac:dyDescent="0.25">
      <c r="A24" s="417" t="s">
        <v>40</v>
      </c>
      <c r="I24" s="413"/>
    </row>
    <row r="25" spans="1:9" x14ac:dyDescent="0.25">
      <c r="H25" s="412"/>
      <c r="I25" s="413"/>
    </row>
    <row r="26" spans="1:9" ht="15" customHeight="1" x14ac:dyDescent="0.25">
      <c r="A26" s="607" t="s">
        <v>726</v>
      </c>
      <c r="B26" s="607"/>
      <c r="C26" s="607"/>
      <c r="D26" s="607"/>
      <c r="E26" s="607"/>
      <c r="F26" s="607"/>
      <c r="G26" s="607"/>
      <c r="H26" s="607"/>
      <c r="I26" s="413"/>
    </row>
    <row r="27" spans="1:9" ht="15" customHeight="1" x14ac:dyDescent="0.25">
      <c r="A27" s="607"/>
      <c r="B27" s="607"/>
      <c r="C27" s="607"/>
      <c r="D27" s="607"/>
      <c r="E27" s="607"/>
      <c r="F27" s="607"/>
      <c r="G27" s="607"/>
      <c r="H27" s="607"/>
      <c r="I27" s="413"/>
    </row>
    <row r="28" spans="1:9" ht="15.6" x14ac:dyDescent="0.25">
      <c r="A28" s="417" t="s">
        <v>50</v>
      </c>
      <c r="H28" s="412"/>
      <c r="I28" s="413"/>
    </row>
    <row r="29" spans="1:9" x14ac:dyDescent="0.25">
      <c r="A29" s="409" t="s">
        <v>53</v>
      </c>
      <c r="H29" s="412"/>
      <c r="I29" s="413"/>
    </row>
    <row r="30" spans="1:9" ht="15" customHeight="1" x14ac:dyDescent="0.25">
      <c r="A30" s="607" t="s">
        <v>727</v>
      </c>
      <c r="B30" s="607"/>
      <c r="C30" s="607"/>
      <c r="D30" s="607"/>
      <c r="E30" s="607"/>
      <c r="F30" s="607"/>
      <c r="G30" s="607"/>
      <c r="H30" s="607"/>
      <c r="I30" s="413"/>
    </row>
    <row r="31" spans="1:9" ht="15" customHeight="1" x14ac:dyDescent="0.25">
      <c r="A31" s="607"/>
      <c r="B31" s="607"/>
      <c r="C31" s="607"/>
      <c r="D31" s="607"/>
      <c r="E31" s="607"/>
      <c r="F31" s="607"/>
      <c r="G31" s="607"/>
      <c r="H31" s="607"/>
      <c r="I31" s="413"/>
    </row>
    <row r="32" spans="1:9" ht="21" customHeight="1" x14ac:dyDescent="0.25">
      <c r="A32" s="607"/>
      <c r="B32" s="607"/>
      <c r="C32" s="607"/>
      <c r="D32" s="607"/>
      <c r="E32" s="607"/>
      <c r="F32" s="607"/>
      <c r="G32" s="607"/>
      <c r="H32" s="607"/>
      <c r="I32" s="413"/>
    </row>
    <row r="33" spans="1:9" x14ac:dyDescent="0.25">
      <c r="I33" s="413"/>
    </row>
    <row r="34" spans="1:9" ht="15.6" x14ac:dyDescent="0.25">
      <c r="A34" s="417" t="s">
        <v>63</v>
      </c>
      <c r="H34" s="412"/>
      <c r="I34" s="413"/>
    </row>
    <row r="35" spans="1:9" x14ac:dyDescent="0.25">
      <c r="H35" s="412"/>
      <c r="I35" s="413"/>
    </row>
    <row r="36" spans="1:9" ht="15" customHeight="1" x14ac:dyDescent="0.25">
      <c r="A36" s="652" t="s">
        <v>728</v>
      </c>
      <c r="B36" s="652"/>
      <c r="C36" s="652"/>
      <c r="D36" s="652"/>
      <c r="E36" s="652"/>
      <c r="F36" s="652"/>
      <c r="G36" s="652"/>
      <c r="H36" s="652"/>
      <c r="I36" s="413"/>
    </row>
    <row r="37" spans="1:9" ht="20.25" customHeight="1" x14ac:dyDescent="0.25">
      <c r="A37" s="652"/>
      <c r="B37" s="652"/>
      <c r="C37" s="652"/>
      <c r="D37" s="652"/>
      <c r="E37" s="652"/>
      <c r="F37" s="652"/>
      <c r="G37" s="652"/>
      <c r="H37" s="652"/>
      <c r="I37" s="413"/>
    </row>
    <row r="38" spans="1:9" x14ac:dyDescent="0.25">
      <c r="H38" s="412"/>
      <c r="I38" s="413"/>
    </row>
    <row r="39" spans="1:9" ht="15.6" x14ac:dyDescent="0.25">
      <c r="A39" s="417" t="s">
        <v>73</v>
      </c>
      <c r="H39" s="412"/>
      <c r="I39" s="413"/>
    </row>
    <row r="40" spans="1:9" x14ac:dyDescent="0.25">
      <c r="H40" s="412"/>
      <c r="I40" s="413"/>
    </row>
    <row r="41" spans="1:9" ht="15.75" customHeight="1" x14ac:dyDescent="0.25">
      <c r="A41" s="645" t="s">
        <v>729</v>
      </c>
      <c r="B41" s="645"/>
      <c r="C41" s="645"/>
      <c r="D41" s="645"/>
      <c r="E41" s="645"/>
      <c r="F41" s="645"/>
      <c r="G41" s="645"/>
      <c r="H41" s="645"/>
      <c r="I41" s="413"/>
    </row>
    <row r="42" spans="1:9" x14ac:dyDescent="0.25">
      <c r="A42" s="645"/>
      <c r="B42" s="645"/>
      <c r="C42" s="645"/>
      <c r="D42" s="645"/>
      <c r="E42" s="645"/>
      <c r="F42" s="645"/>
      <c r="G42" s="645"/>
      <c r="H42" s="645"/>
      <c r="I42" s="413"/>
    </row>
    <row r="43" spans="1:9" x14ac:dyDescent="0.25">
      <c r="A43" s="412"/>
      <c r="H43" s="412"/>
      <c r="I43" s="413"/>
    </row>
    <row r="44" spans="1:9" ht="15.6" x14ac:dyDescent="0.25">
      <c r="A44" s="417" t="s">
        <v>85</v>
      </c>
      <c r="H44" s="412"/>
      <c r="I44" s="413"/>
    </row>
    <row r="45" spans="1:9" x14ac:dyDescent="0.25">
      <c r="H45" s="412"/>
      <c r="I45" s="413"/>
    </row>
    <row r="46" spans="1:9" ht="12.75" customHeight="1" x14ac:dyDescent="0.25">
      <c r="A46" s="645" t="s">
        <v>568</v>
      </c>
      <c r="B46" s="645"/>
      <c r="C46" s="645"/>
      <c r="D46" s="645"/>
      <c r="E46" s="645"/>
      <c r="F46" s="645"/>
      <c r="G46" s="418"/>
      <c r="H46" s="418"/>
      <c r="I46" s="413"/>
    </row>
    <row r="47" spans="1:9" ht="15" x14ac:dyDescent="0.25">
      <c r="A47" s="653"/>
      <c r="B47" s="653"/>
      <c r="C47" s="653"/>
      <c r="D47" s="653"/>
      <c r="E47" s="653"/>
      <c r="F47" s="653"/>
      <c r="G47" s="653"/>
      <c r="H47" s="653"/>
      <c r="I47" s="413"/>
    </row>
    <row r="48" spans="1:9" ht="15.6" x14ac:dyDescent="0.3">
      <c r="A48" s="419" t="s">
        <v>94</v>
      </c>
      <c r="I48" s="413"/>
    </row>
    <row r="49" spans="1:9" x14ac:dyDescent="0.25">
      <c r="A49" s="412"/>
      <c r="H49" s="412"/>
      <c r="I49" s="413"/>
    </row>
    <row r="50" spans="1:9" ht="19.5" customHeight="1" x14ac:dyDescent="0.25">
      <c r="A50" s="607" t="s">
        <v>730</v>
      </c>
      <c r="B50" s="607"/>
      <c r="C50" s="607"/>
      <c r="D50" s="607"/>
      <c r="E50" s="607"/>
      <c r="F50" s="607"/>
      <c r="G50" s="607"/>
      <c r="H50" s="607"/>
      <c r="I50" s="413"/>
    </row>
    <row r="51" spans="1:9" ht="15" x14ac:dyDescent="0.25">
      <c r="I51" s="415"/>
    </row>
    <row r="52" spans="1:9" ht="12.75" customHeight="1" x14ac:dyDescent="0.25">
      <c r="A52" s="411" t="s">
        <v>104</v>
      </c>
      <c r="I52" s="413"/>
    </row>
    <row r="53" spans="1:9" x14ac:dyDescent="0.25">
      <c r="H53" s="412"/>
      <c r="I53" s="413"/>
    </row>
    <row r="54" spans="1:9" ht="15" x14ac:dyDescent="0.25">
      <c r="A54" s="645" t="s">
        <v>569</v>
      </c>
      <c r="B54" s="645"/>
      <c r="C54" s="645"/>
      <c r="D54" s="645"/>
      <c r="E54" s="645"/>
      <c r="F54" s="645"/>
      <c r="G54" s="645"/>
      <c r="H54" s="418"/>
      <c r="I54" s="413"/>
    </row>
    <row r="55" spans="1:9" ht="13.5" customHeight="1" x14ac:dyDescent="0.25">
      <c r="A55" s="418"/>
      <c r="B55" s="418"/>
      <c r="C55" s="418"/>
      <c r="D55" s="418"/>
      <c r="E55" s="418"/>
      <c r="F55" s="418"/>
      <c r="G55" s="418"/>
      <c r="H55" s="418"/>
      <c r="I55" s="413"/>
    </row>
    <row r="56" spans="1:9" ht="13.5" customHeight="1" x14ac:dyDescent="0.25">
      <c r="A56" s="411" t="s">
        <v>570</v>
      </c>
      <c r="B56" s="420"/>
      <c r="C56" s="420"/>
      <c r="D56" s="420"/>
      <c r="E56" s="420"/>
      <c r="F56" s="420"/>
      <c r="G56" s="420"/>
      <c r="H56" s="420"/>
      <c r="I56" s="413"/>
    </row>
    <row r="57" spans="1:9" ht="13.5" customHeight="1" x14ac:dyDescent="0.25">
      <c r="A57" s="420"/>
      <c r="B57" s="420"/>
      <c r="C57" s="420"/>
      <c r="D57" s="420"/>
      <c r="E57" s="420"/>
      <c r="F57" s="420"/>
      <c r="G57" s="420"/>
      <c r="H57" s="420"/>
      <c r="I57" s="413"/>
    </row>
    <row r="58" spans="1:9" ht="13.5" customHeight="1" x14ac:dyDescent="0.25">
      <c r="A58" s="421" t="s">
        <v>731</v>
      </c>
      <c r="B58" s="420"/>
      <c r="C58" s="420"/>
      <c r="D58" s="420"/>
      <c r="E58" s="420"/>
      <c r="F58" s="420"/>
      <c r="G58" s="420"/>
      <c r="H58" s="420"/>
      <c r="I58" s="413"/>
    </row>
    <row r="59" spans="1:9" ht="13.5" customHeight="1" x14ac:dyDescent="0.25">
      <c r="A59" s="421"/>
      <c r="B59" s="420"/>
      <c r="C59" s="420"/>
      <c r="D59" s="420"/>
      <c r="E59" s="420"/>
      <c r="F59" s="420"/>
      <c r="G59" s="420"/>
      <c r="H59" s="420"/>
      <c r="I59" s="413"/>
    </row>
    <row r="60" spans="1:9" ht="15" x14ac:dyDescent="0.25">
      <c r="A60" s="422"/>
      <c r="B60" s="416"/>
      <c r="C60" s="416"/>
      <c r="D60" s="416"/>
      <c r="E60" s="416"/>
      <c r="F60" s="416"/>
      <c r="G60" s="416"/>
      <c r="H60" s="416"/>
      <c r="I60" s="413"/>
    </row>
    <row r="61" spans="1:9" ht="15" x14ac:dyDescent="0.25">
      <c r="B61" s="646"/>
      <c r="C61" s="647"/>
      <c r="D61" s="423">
        <v>44834</v>
      </c>
      <c r="E61" s="423">
        <v>44561</v>
      </c>
      <c r="F61" s="423">
        <v>44469</v>
      </c>
      <c r="G61" s="416"/>
      <c r="H61" s="416"/>
      <c r="I61" s="413"/>
    </row>
    <row r="62" spans="1:9" ht="15" x14ac:dyDescent="0.25">
      <c r="B62" s="646" t="s">
        <v>128</v>
      </c>
      <c r="C62" s="647"/>
      <c r="D62" s="424">
        <v>7078.87</v>
      </c>
      <c r="E62" s="424">
        <v>6870.81</v>
      </c>
      <c r="F62" s="424">
        <v>6895.8</v>
      </c>
      <c r="G62" s="416"/>
      <c r="H62" s="416"/>
      <c r="I62" s="413"/>
    </row>
    <row r="63" spans="1:9" ht="15" x14ac:dyDescent="0.25">
      <c r="B63" s="646" t="s">
        <v>131</v>
      </c>
      <c r="C63" s="647"/>
      <c r="D63" s="424">
        <v>7090.2</v>
      </c>
      <c r="E63" s="424">
        <v>6887.4</v>
      </c>
      <c r="F63" s="424">
        <v>6918.66</v>
      </c>
      <c r="G63" s="416"/>
      <c r="H63" s="416"/>
      <c r="I63" s="413"/>
    </row>
    <row r="64" spans="1:9" ht="13.5" customHeight="1" x14ac:dyDescent="0.25">
      <c r="A64" s="416"/>
      <c r="B64" s="416"/>
      <c r="C64" s="416"/>
      <c r="D64" s="416"/>
      <c r="E64" s="416"/>
      <c r="F64" s="416"/>
      <c r="G64" s="416"/>
      <c r="H64" s="416"/>
      <c r="I64" s="413"/>
    </row>
    <row r="65" spans="1:11" ht="13.5" customHeight="1" x14ac:dyDescent="0.25">
      <c r="A65" s="421" t="s">
        <v>732</v>
      </c>
      <c r="B65" s="416"/>
      <c r="C65" s="416"/>
      <c r="D65" s="416"/>
      <c r="E65" s="416"/>
      <c r="F65" s="416"/>
      <c r="G65" s="416"/>
      <c r="H65" s="416"/>
      <c r="I65" s="413"/>
    </row>
    <row r="66" spans="1:11" ht="13.5" customHeight="1" x14ac:dyDescent="0.25">
      <c r="A66" s="421"/>
      <c r="B66" s="420"/>
      <c r="C66" s="420"/>
      <c r="D66" s="420"/>
      <c r="E66" s="420"/>
      <c r="F66" s="420"/>
      <c r="G66" s="420"/>
      <c r="H66" s="420"/>
      <c r="I66" s="413"/>
    </row>
    <row r="67" spans="1:11" ht="13.5" customHeight="1" x14ac:dyDescent="0.25">
      <c r="A67" s="422"/>
      <c r="B67" s="420"/>
      <c r="C67" s="420"/>
      <c r="D67" s="420"/>
      <c r="E67" s="420"/>
      <c r="F67" s="420"/>
      <c r="G67" s="420"/>
      <c r="H67" s="420"/>
      <c r="I67" s="413"/>
    </row>
    <row r="68" spans="1:11" ht="13.5" customHeight="1" x14ac:dyDescent="0.25">
      <c r="A68" s="421"/>
      <c r="B68" s="648" t="s">
        <v>141</v>
      </c>
      <c r="C68" s="648"/>
      <c r="D68" s="648"/>
      <c r="E68" s="648"/>
      <c r="F68" s="648"/>
      <c r="G68" s="420"/>
      <c r="H68" s="420"/>
      <c r="I68" s="413"/>
    </row>
    <row r="69" spans="1:11" s="429" customFormat="1" ht="52.8" x14ac:dyDescent="0.25">
      <c r="A69" s="425"/>
      <c r="B69" s="426" t="s">
        <v>143</v>
      </c>
      <c r="C69" s="426" t="s">
        <v>144</v>
      </c>
      <c r="D69" s="426" t="s">
        <v>145</v>
      </c>
      <c r="E69" s="426" t="s">
        <v>146</v>
      </c>
      <c r="F69" s="426" t="s">
        <v>571</v>
      </c>
      <c r="G69" s="426" t="s">
        <v>733</v>
      </c>
      <c r="H69" s="426" t="s">
        <v>572</v>
      </c>
      <c r="I69" s="427"/>
      <c r="J69" s="428"/>
      <c r="K69" s="428"/>
    </row>
    <row r="70" spans="1:11" ht="13.5" customHeight="1" x14ac:dyDescent="0.25">
      <c r="A70" s="411"/>
      <c r="B70" s="430" t="s">
        <v>150</v>
      </c>
      <c r="C70" s="431"/>
      <c r="D70" s="432"/>
      <c r="E70" s="424"/>
      <c r="F70" s="433"/>
      <c r="G70" s="424"/>
      <c r="H70" s="433"/>
      <c r="I70" s="413"/>
    </row>
    <row r="71" spans="1:11" ht="13.5" customHeight="1" x14ac:dyDescent="0.25">
      <c r="A71" s="411"/>
      <c r="B71" s="434" t="s">
        <v>153</v>
      </c>
      <c r="C71" s="431"/>
      <c r="D71" s="432"/>
      <c r="E71" s="424"/>
      <c r="F71" s="433"/>
      <c r="G71" s="424"/>
      <c r="H71" s="433"/>
      <c r="I71" s="413"/>
    </row>
    <row r="72" spans="1:11" ht="28.5" customHeight="1" x14ac:dyDescent="0.25">
      <c r="A72" s="411"/>
      <c r="B72" s="435" t="s">
        <v>157</v>
      </c>
      <c r="C72" s="649" t="s">
        <v>734</v>
      </c>
      <c r="D72" s="650"/>
      <c r="E72" s="650"/>
      <c r="F72" s="650"/>
      <c r="G72" s="650"/>
      <c r="H72" s="651"/>
      <c r="I72" s="413"/>
    </row>
    <row r="73" spans="1:11" ht="13.5" customHeight="1" x14ac:dyDescent="0.25">
      <c r="A73" s="411"/>
      <c r="B73" s="434" t="s">
        <v>160</v>
      </c>
      <c r="C73" s="436"/>
      <c r="D73" s="432"/>
      <c r="E73" s="432"/>
      <c r="F73" s="432"/>
      <c r="G73" s="432"/>
      <c r="H73" s="437"/>
      <c r="I73" s="413"/>
    </row>
    <row r="74" spans="1:11" ht="13.5" customHeight="1" x14ac:dyDescent="0.25">
      <c r="A74" s="411"/>
      <c r="B74" s="434" t="s">
        <v>163</v>
      </c>
      <c r="C74" s="436"/>
      <c r="D74" s="438"/>
      <c r="E74" s="438"/>
      <c r="F74" s="438"/>
      <c r="G74" s="438"/>
      <c r="H74" s="437"/>
      <c r="I74" s="413"/>
    </row>
    <row r="75" spans="1:11" ht="13.5" customHeight="1" x14ac:dyDescent="0.25">
      <c r="A75" s="411"/>
      <c r="B75" s="434" t="s">
        <v>165</v>
      </c>
      <c r="C75" s="437"/>
      <c r="D75" s="437"/>
      <c r="E75" s="437"/>
      <c r="F75" s="437"/>
      <c r="G75" s="437"/>
      <c r="H75" s="437"/>
      <c r="I75" s="413"/>
    </row>
    <row r="76" spans="1:11" ht="13.5" customHeight="1" x14ac:dyDescent="0.25">
      <c r="A76" s="411"/>
      <c r="B76" s="434" t="s">
        <v>163</v>
      </c>
      <c r="C76" s="437"/>
      <c r="D76" s="437"/>
      <c r="E76" s="437"/>
      <c r="F76" s="437"/>
      <c r="G76" s="437"/>
      <c r="H76" s="437"/>
      <c r="I76" s="413"/>
    </row>
    <row r="77" spans="1:11" ht="13.5" customHeight="1" x14ac:dyDescent="0.25">
      <c r="A77" s="411"/>
      <c r="B77" s="434" t="s">
        <v>170</v>
      </c>
      <c r="C77" s="437"/>
      <c r="D77" s="437"/>
      <c r="E77" s="437"/>
      <c r="F77" s="437"/>
      <c r="G77" s="437"/>
      <c r="H77" s="437"/>
      <c r="I77" s="413"/>
    </row>
    <row r="78" spans="1:11" ht="13.5" customHeight="1" x14ac:dyDescent="0.25">
      <c r="A78" s="411"/>
      <c r="B78" s="434" t="s">
        <v>163</v>
      </c>
      <c r="C78" s="437"/>
      <c r="D78" s="437"/>
      <c r="E78" s="437"/>
      <c r="F78" s="437"/>
      <c r="G78" s="437"/>
      <c r="H78" s="437"/>
      <c r="I78" s="413"/>
    </row>
    <row r="79" spans="1:11" ht="13.5" customHeight="1" x14ac:dyDescent="0.25">
      <c r="A79" s="411"/>
      <c r="B79" s="439"/>
      <c r="C79" s="440"/>
      <c r="D79" s="440"/>
      <c r="E79" s="440"/>
      <c r="F79" s="440"/>
      <c r="G79" s="440"/>
      <c r="H79" s="440"/>
      <c r="I79" s="413"/>
    </row>
    <row r="80" spans="1:11" ht="13.5" customHeight="1" x14ac:dyDescent="0.25">
      <c r="A80" s="421" t="s">
        <v>735</v>
      </c>
      <c r="B80" s="439"/>
      <c r="C80" s="440"/>
      <c r="D80" s="440"/>
      <c r="E80" s="440"/>
      <c r="F80" s="440"/>
      <c r="G80" s="440"/>
      <c r="H80" s="440"/>
      <c r="I80" s="413"/>
    </row>
    <row r="81" spans="1:9" ht="13.5" customHeight="1" x14ac:dyDescent="0.25">
      <c r="A81" s="421"/>
      <c r="B81" s="439"/>
      <c r="C81" s="440"/>
      <c r="D81" s="440"/>
      <c r="E81" s="440"/>
      <c r="F81" s="440"/>
      <c r="G81" s="440"/>
      <c r="H81" s="440"/>
      <c r="I81" s="413"/>
    </row>
    <row r="82" spans="1:9" ht="13.5" customHeight="1" x14ac:dyDescent="0.25">
      <c r="A82" s="422"/>
      <c r="B82" s="439"/>
      <c r="C82" s="440"/>
      <c r="D82" s="440"/>
      <c r="E82" s="440"/>
      <c r="F82" s="440"/>
      <c r="G82" s="440"/>
      <c r="H82" s="440"/>
      <c r="I82" s="413"/>
    </row>
    <row r="83" spans="1:9" ht="39.6" x14ac:dyDescent="0.25">
      <c r="A83" s="411"/>
      <c r="B83" s="426" t="s">
        <v>181</v>
      </c>
      <c r="C83" s="426" t="s">
        <v>182</v>
      </c>
      <c r="D83" s="426" t="s">
        <v>573</v>
      </c>
      <c r="E83" s="426" t="s">
        <v>736</v>
      </c>
      <c r="F83" s="426" t="s">
        <v>737</v>
      </c>
      <c r="G83" s="440"/>
      <c r="H83" s="440"/>
      <c r="I83" s="413"/>
    </row>
    <row r="84" spans="1:9" ht="26.4" x14ac:dyDescent="0.25">
      <c r="A84" s="411"/>
      <c r="B84" s="441" t="s">
        <v>574</v>
      </c>
      <c r="C84" s="424"/>
      <c r="D84" s="442"/>
      <c r="E84" s="424"/>
      <c r="F84" s="442"/>
      <c r="G84" s="440"/>
      <c r="H84" s="440"/>
      <c r="I84" s="413"/>
    </row>
    <row r="85" spans="1:9" ht="26.4" x14ac:dyDescent="0.25">
      <c r="A85" s="411"/>
      <c r="B85" s="441" t="s">
        <v>575</v>
      </c>
      <c r="C85" s="640" t="s">
        <v>420</v>
      </c>
      <c r="D85" s="641"/>
      <c r="E85" s="641"/>
      <c r="F85" s="642"/>
      <c r="G85" s="440"/>
      <c r="H85" s="440"/>
      <c r="I85" s="413"/>
    </row>
    <row r="86" spans="1:9" ht="39.6" x14ac:dyDescent="0.25">
      <c r="A86" s="411"/>
      <c r="B86" s="441" t="s">
        <v>576</v>
      </c>
      <c r="C86" s="424"/>
      <c r="D86" s="442"/>
      <c r="E86" s="424"/>
      <c r="F86" s="442"/>
      <c r="G86" s="440"/>
      <c r="H86" s="440"/>
      <c r="I86" s="413"/>
    </row>
    <row r="87" spans="1:9" ht="26.4" x14ac:dyDescent="0.25">
      <c r="A87" s="411"/>
      <c r="B87" s="441" t="s">
        <v>577</v>
      </c>
      <c r="C87" s="443"/>
      <c r="D87" s="444"/>
      <c r="E87" s="443"/>
      <c r="F87" s="443"/>
      <c r="G87" s="440"/>
      <c r="H87" s="440"/>
      <c r="I87" s="413"/>
    </row>
    <row r="88" spans="1:9" ht="25.5" customHeight="1" x14ac:dyDescent="0.25">
      <c r="A88" s="411"/>
      <c r="B88" s="643" t="s">
        <v>578</v>
      </c>
      <c r="C88" s="643"/>
      <c r="D88" s="643"/>
      <c r="E88" s="643"/>
      <c r="F88" s="643"/>
      <c r="G88" s="440"/>
      <c r="H88" s="440"/>
      <c r="I88" s="413"/>
    </row>
    <row r="89" spans="1:9" x14ac:dyDescent="0.25">
      <c r="A89" s="412"/>
      <c r="H89" s="412"/>
      <c r="I89" s="413"/>
    </row>
    <row r="90" spans="1:9" ht="15.6" x14ac:dyDescent="0.25">
      <c r="A90" s="417" t="s">
        <v>579</v>
      </c>
      <c r="H90" s="412"/>
      <c r="I90" s="413"/>
    </row>
    <row r="91" spans="1:9" x14ac:dyDescent="0.25">
      <c r="A91" s="412"/>
      <c r="H91" s="412"/>
      <c r="I91" s="413"/>
    </row>
    <row r="92" spans="1:9" ht="15.6" x14ac:dyDescent="0.25">
      <c r="A92" s="421" t="s">
        <v>738</v>
      </c>
      <c r="H92" s="412"/>
      <c r="I92" s="413"/>
    </row>
    <row r="93" spans="1:9" x14ac:dyDescent="0.25">
      <c r="A93" s="412"/>
      <c r="H93" s="412"/>
      <c r="I93" s="413"/>
    </row>
    <row r="94" spans="1:9" ht="15" customHeight="1" x14ac:dyDescent="0.25">
      <c r="A94" s="607" t="s">
        <v>208</v>
      </c>
      <c r="B94" s="607"/>
      <c r="C94" s="607"/>
      <c r="D94" s="607"/>
      <c r="E94" s="607"/>
      <c r="F94" s="607"/>
      <c r="G94" s="607"/>
      <c r="H94" s="607"/>
      <c r="I94" s="413"/>
    </row>
    <row r="95" spans="1:9" x14ac:dyDescent="0.25">
      <c r="A95" s="412"/>
      <c r="H95" s="412"/>
      <c r="I95" s="413"/>
    </row>
    <row r="96" spans="1:9" ht="23.25" customHeight="1" x14ac:dyDescent="0.25">
      <c r="A96" s="412"/>
      <c r="B96" s="605" t="s">
        <v>211</v>
      </c>
      <c r="C96" s="644"/>
      <c r="D96" s="644"/>
      <c r="E96" s="606"/>
      <c r="G96" s="412"/>
      <c r="H96" s="412"/>
    </row>
    <row r="97" spans="1:9" ht="43.5" customHeight="1" x14ac:dyDescent="0.25">
      <c r="A97" s="412"/>
      <c r="B97" s="633" t="s">
        <v>259</v>
      </c>
      <c r="C97" s="633"/>
      <c r="D97" s="445" t="s">
        <v>739</v>
      </c>
      <c r="E97" s="445" t="s">
        <v>740</v>
      </c>
      <c r="G97" s="412"/>
      <c r="H97" s="412"/>
    </row>
    <row r="98" spans="1:9" ht="13.8" x14ac:dyDescent="0.25">
      <c r="A98" s="412"/>
      <c r="B98" s="634" t="s">
        <v>390</v>
      </c>
      <c r="C98" s="636"/>
      <c r="D98" s="446">
        <v>1000000</v>
      </c>
      <c r="E98" s="446">
        <v>870000</v>
      </c>
      <c r="G98" s="412"/>
      <c r="H98" s="412"/>
    </row>
    <row r="99" spans="1:9" ht="13.8" x14ac:dyDescent="0.25">
      <c r="A99" s="412"/>
      <c r="B99" s="614" t="s">
        <v>16</v>
      </c>
      <c r="C99" s="615"/>
      <c r="D99" s="447">
        <v>13345081</v>
      </c>
      <c r="E99" s="447">
        <v>79282571</v>
      </c>
      <c r="G99" s="412"/>
      <c r="H99" s="412"/>
    </row>
    <row r="100" spans="1:9" ht="13.8" x14ac:dyDescent="0.25">
      <c r="A100" s="412"/>
      <c r="B100" s="614" t="s">
        <v>215</v>
      </c>
      <c r="C100" s="615"/>
      <c r="D100" s="448">
        <v>343262411</v>
      </c>
      <c r="E100" s="448">
        <v>292592253</v>
      </c>
      <c r="G100" s="412"/>
      <c r="H100" s="412"/>
    </row>
    <row r="101" spans="1:9" ht="13.8" x14ac:dyDescent="0.25">
      <c r="A101" s="412"/>
      <c r="B101" s="633" t="s">
        <v>216</v>
      </c>
      <c r="C101" s="633"/>
      <c r="D101" s="449">
        <f>SUM(D98:D100)</f>
        <v>357607492</v>
      </c>
      <c r="E101" s="449">
        <f>SUM(E98:E100)</f>
        <v>372744824</v>
      </c>
      <c r="G101" s="412"/>
      <c r="H101" s="412"/>
    </row>
    <row r="102" spans="1:9" x14ac:dyDescent="0.25">
      <c r="A102" s="412"/>
      <c r="G102" s="412"/>
      <c r="H102" s="412"/>
    </row>
    <row r="103" spans="1:9" ht="33.75" customHeight="1" x14ac:dyDescent="0.25">
      <c r="A103" s="412"/>
      <c r="B103" s="638" t="s">
        <v>217</v>
      </c>
      <c r="C103" s="639"/>
      <c r="D103" s="445" t="s">
        <v>739</v>
      </c>
      <c r="E103" s="445" t="s">
        <v>740</v>
      </c>
      <c r="G103" s="412"/>
      <c r="H103" s="412"/>
    </row>
    <row r="104" spans="1:9" ht="13.8" x14ac:dyDescent="0.25">
      <c r="A104" s="412"/>
      <c r="B104" s="614" t="s">
        <v>580</v>
      </c>
      <c r="C104" s="637"/>
      <c r="D104" s="446">
        <v>0</v>
      </c>
      <c r="E104" s="446">
        <v>0</v>
      </c>
      <c r="G104" s="412"/>
      <c r="H104" s="412"/>
    </row>
    <row r="105" spans="1:9" ht="13.8" x14ac:dyDescent="0.25">
      <c r="A105" s="412"/>
      <c r="B105" s="614" t="s">
        <v>219</v>
      </c>
      <c r="C105" s="637"/>
      <c r="D105" s="447">
        <v>13345081</v>
      </c>
      <c r="E105" s="447">
        <v>79282571</v>
      </c>
      <c r="H105" s="412"/>
    </row>
    <row r="106" spans="1:9" ht="13.8" x14ac:dyDescent="0.25">
      <c r="A106" s="412"/>
      <c r="B106" s="620" t="s">
        <v>216</v>
      </c>
      <c r="C106" s="630"/>
      <c r="D106" s="449">
        <f>SUM(D104:D105)</f>
        <v>13345081</v>
      </c>
      <c r="E106" s="449">
        <f>SUM(E104:E105)</f>
        <v>79282571</v>
      </c>
      <c r="G106" s="412"/>
      <c r="H106" s="412"/>
    </row>
    <row r="107" spans="1:9" x14ac:dyDescent="0.25">
      <c r="A107" s="412"/>
      <c r="G107" s="412"/>
      <c r="H107" s="412"/>
    </row>
    <row r="108" spans="1:9" ht="30" customHeight="1" x14ac:dyDescent="0.25">
      <c r="A108" s="412"/>
      <c r="B108" s="450" t="s">
        <v>215</v>
      </c>
      <c r="C108" s="451"/>
      <c r="D108" s="445" t="s">
        <v>739</v>
      </c>
      <c r="E108" s="445" t="s">
        <v>740</v>
      </c>
      <c r="G108" s="412"/>
      <c r="H108" s="412"/>
    </row>
    <row r="109" spans="1:9" ht="13.8" x14ac:dyDescent="0.25">
      <c r="A109" s="412"/>
      <c r="B109" s="452" t="s">
        <v>397</v>
      </c>
      <c r="C109" s="453"/>
      <c r="D109" s="454">
        <v>343262411</v>
      </c>
      <c r="E109" s="454">
        <v>292592253</v>
      </c>
      <c r="G109" s="412"/>
      <c r="H109" s="412"/>
    </row>
    <row r="110" spans="1:9" ht="13.8" x14ac:dyDescent="0.25">
      <c r="A110" s="412"/>
      <c r="B110" s="455" t="s">
        <v>216</v>
      </c>
      <c r="C110" s="456"/>
      <c r="D110" s="449">
        <f>+D109</f>
        <v>343262411</v>
      </c>
      <c r="E110" s="449">
        <f>+E109</f>
        <v>292592253</v>
      </c>
      <c r="G110" s="412"/>
      <c r="H110" s="412"/>
    </row>
    <row r="111" spans="1:9" x14ac:dyDescent="0.25">
      <c r="A111" s="412"/>
      <c r="H111" s="412"/>
      <c r="I111" s="413"/>
    </row>
    <row r="112" spans="1:9" ht="15.6" x14ac:dyDescent="0.25">
      <c r="A112" s="421" t="s">
        <v>222</v>
      </c>
      <c r="H112" s="412"/>
      <c r="I112" s="413"/>
    </row>
    <row r="113" spans="1:9" x14ac:dyDescent="0.25">
      <c r="A113" s="412"/>
      <c r="H113" s="412"/>
      <c r="I113" s="413"/>
    </row>
    <row r="114" spans="1:9" ht="14.25" customHeight="1" x14ac:dyDescent="0.25">
      <c r="A114" s="631" t="s">
        <v>223</v>
      </c>
      <c r="B114" s="631"/>
      <c r="C114" s="631"/>
      <c r="D114" s="631"/>
      <c r="E114" s="631"/>
      <c r="F114" s="631"/>
      <c r="G114" s="631"/>
      <c r="H114" s="631"/>
      <c r="I114" s="413"/>
    </row>
    <row r="115" spans="1:9" ht="13.5" customHeight="1" x14ac:dyDescent="0.25">
      <c r="A115" s="457" t="s">
        <v>581</v>
      </c>
      <c r="B115" s="458"/>
      <c r="C115" s="459"/>
      <c r="D115" s="459"/>
      <c r="E115" s="459"/>
      <c r="F115" s="459"/>
      <c r="G115" s="459"/>
      <c r="H115" s="459"/>
      <c r="I115" s="460"/>
    </row>
    <row r="116" spans="1:9" ht="13.5" customHeight="1" x14ac:dyDescent="0.25">
      <c r="A116" s="461"/>
      <c r="B116" s="461"/>
      <c r="C116" s="461"/>
      <c r="D116" s="461"/>
      <c r="E116" s="461"/>
      <c r="F116" s="461"/>
      <c r="G116" s="461"/>
      <c r="H116" s="461"/>
      <c r="I116" s="413"/>
    </row>
    <row r="117" spans="1:9" ht="14.4" x14ac:dyDescent="0.25">
      <c r="B117" s="462"/>
      <c r="C117" s="462"/>
      <c r="D117" s="462"/>
      <c r="E117" s="463"/>
      <c r="F117" s="463"/>
      <c r="G117" s="463"/>
    </row>
    <row r="118" spans="1:9" ht="15.6" x14ac:dyDescent="0.25">
      <c r="A118" s="421" t="s">
        <v>582</v>
      </c>
      <c r="H118" s="412"/>
    </row>
    <row r="119" spans="1:9" x14ac:dyDescent="0.25">
      <c r="A119" s="412"/>
      <c r="H119" s="412"/>
    </row>
    <row r="120" spans="1:9" ht="15" x14ac:dyDescent="0.25">
      <c r="A120" s="607" t="s">
        <v>583</v>
      </c>
      <c r="B120" s="607"/>
      <c r="C120" s="607"/>
      <c r="D120" s="607"/>
      <c r="E120" s="607"/>
      <c r="F120" s="607"/>
      <c r="G120" s="607"/>
      <c r="H120" s="607"/>
    </row>
    <row r="121" spans="1:9" x14ac:dyDescent="0.25">
      <c r="A121" s="412"/>
      <c r="H121" s="412"/>
    </row>
    <row r="122" spans="1:9" ht="27.6" x14ac:dyDescent="0.25">
      <c r="A122" s="412"/>
      <c r="B122" s="633" t="s">
        <v>248</v>
      </c>
      <c r="C122" s="633"/>
      <c r="D122" s="633"/>
      <c r="E122" s="633"/>
      <c r="F122" s="445" t="s">
        <v>739</v>
      </c>
      <c r="G122" s="445" t="s">
        <v>740</v>
      </c>
      <c r="H122" s="412"/>
    </row>
    <row r="123" spans="1:9" ht="13.8" x14ac:dyDescent="0.25">
      <c r="A123" s="412"/>
      <c r="B123" s="634" t="s">
        <v>584</v>
      </c>
      <c r="C123" s="635"/>
      <c r="D123" s="635"/>
      <c r="E123" s="636"/>
      <c r="F123" s="464">
        <v>417219693</v>
      </c>
      <c r="G123" s="446">
        <v>728139328</v>
      </c>
      <c r="H123" s="412"/>
    </row>
    <row r="124" spans="1:9" ht="13.8" x14ac:dyDescent="0.25">
      <c r="A124" s="412"/>
      <c r="B124" s="614" t="s">
        <v>585</v>
      </c>
      <c r="C124" s="637"/>
      <c r="D124" s="637"/>
      <c r="E124" s="615"/>
      <c r="F124" s="465">
        <v>0</v>
      </c>
      <c r="G124" s="447">
        <v>0</v>
      </c>
      <c r="H124" s="412"/>
    </row>
    <row r="125" spans="1:9" ht="13.8" x14ac:dyDescent="0.25">
      <c r="A125" s="412"/>
      <c r="B125" s="466" t="s">
        <v>741</v>
      </c>
      <c r="C125" s="467"/>
      <c r="D125" s="467"/>
      <c r="E125" s="468"/>
      <c r="F125" s="465">
        <v>457452978</v>
      </c>
      <c r="G125" s="447">
        <v>0</v>
      </c>
      <c r="H125" s="412"/>
    </row>
    <row r="126" spans="1:9" ht="13.8" x14ac:dyDescent="0.25">
      <c r="A126" s="412"/>
      <c r="B126" s="466" t="s">
        <v>586</v>
      </c>
      <c r="C126" s="467"/>
      <c r="D126" s="467"/>
      <c r="E126" s="468"/>
      <c r="F126" s="465">
        <v>16926573</v>
      </c>
      <c r="G126" s="447">
        <v>29125006</v>
      </c>
      <c r="H126" s="412"/>
    </row>
    <row r="127" spans="1:9" ht="13.8" x14ac:dyDescent="0.25">
      <c r="A127" s="412"/>
      <c r="B127" s="627" t="s">
        <v>742</v>
      </c>
      <c r="C127" s="628"/>
      <c r="D127" s="628"/>
      <c r="E127" s="629"/>
      <c r="F127" s="465">
        <v>0</v>
      </c>
      <c r="G127" s="448">
        <v>145454000</v>
      </c>
      <c r="H127" s="412"/>
    </row>
    <row r="128" spans="1:9" ht="13.8" x14ac:dyDescent="0.25">
      <c r="A128" s="412"/>
      <c r="B128" s="620" t="s">
        <v>216</v>
      </c>
      <c r="C128" s="630"/>
      <c r="D128" s="630"/>
      <c r="E128" s="621"/>
      <c r="F128" s="449">
        <f>SUM(F123:F127)</f>
        <v>891599244</v>
      </c>
      <c r="G128" s="449">
        <f>SUM(G123:G127)</f>
        <v>902718334</v>
      </c>
      <c r="H128" s="412"/>
    </row>
    <row r="129" spans="1:16" x14ac:dyDescent="0.25">
      <c r="A129" s="412"/>
      <c r="H129" s="412"/>
    </row>
    <row r="130" spans="1:16" ht="13.8" x14ac:dyDescent="0.25">
      <c r="A130" s="631"/>
      <c r="B130" s="631"/>
      <c r="C130" s="631"/>
      <c r="D130" s="631"/>
      <c r="E130" s="631"/>
      <c r="F130" s="631"/>
      <c r="G130" s="631"/>
      <c r="H130" s="631"/>
    </row>
    <row r="131" spans="1:16" ht="14.4" x14ac:dyDescent="0.25">
      <c r="B131" s="462"/>
      <c r="C131" s="462"/>
      <c r="D131" s="462"/>
      <c r="E131" s="463"/>
      <c r="F131" s="463"/>
      <c r="G131" s="463"/>
      <c r="L131" s="410"/>
    </row>
    <row r="132" spans="1:16" ht="15.6" x14ac:dyDescent="0.25">
      <c r="A132" s="421" t="s">
        <v>258</v>
      </c>
      <c r="L132" s="469"/>
    </row>
    <row r="134" spans="1:16" x14ac:dyDescent="0.25">
      <c r="B134" s="632" t="s">
        <v>259</v>
      </c>
      <c r="C134" s="624" t="s">
        <v>260</v>
      </c>
      <c r="D134" s="624"/>
      <c r="E134" s="624"/>
      <c r="F134" s="624"/>
      <c r="G134" s="624"/>
      <c r="H134" s="624" t="s">
        <v>261</v>
      </c>
      <c r="I134" s="624"/>
      <c r="J134" s="624"/>
      <c r="K134" s="624"/>
      <c r="L134" s="624" t="s">
        <v>262</v>
      </c>
    </row>
    <row r="135" spans="1:16" ht="20.399999999999999" x14ac:dyDescent="0.25">
      <c r="B135" s="632"/>
      <c r="C135" s="470" t="s">
        <v>263</v>
      </c>
      <c r="D135" s="470" t="s">
        <v>264</v>
      </c>
      <c r="E135" s="470" t="s">
        <v>265</v>
      </c>
      <c r="F135" s="470" t="s">
        <v>266</v>
      </c>
      <c r="G135" s="470" t="s">
        <v>267</v>
      </c>
      <c r="H135" s="470" t="s">
        <v>587</v>
      </c>
      <c r="I135" s="471" t="s">
        <v>588</v>
      </c>
      <c r="J135" s="471" t="s">
        <v>589</v>
      </c>
      <c r="K135" s="471" t="s">
        <v>268</v>
      </c>
      <c r="L135" s="624"/>
    </row>
    <row r="136" spans="1:16" x14ac:dyDescent="0.25">
      <c r="B136" s="472" t="s">
        <v>590</v>
      </c>
      <c r="C136" s="473">
        <v>122186128</v>
      </c>
      <c r="D136" s="473">
        <v>12410037</v>
      </c>
      <c r="E136" s="473">
        <v>0</v>
      </c>
      <c r="F136" s="473">
        <v>0</v>
      </c>
      <c r="G136" s="473">
        <f t="shared" ref="G136:G141" si="0">+C136+D136-E136+F136</f>
        <v>134596165</v>
      </c>
      <c r="H136" s="473">
        <v>31284747</v>
      </c>
      <c r="I136" s="474">
        <v>9072316</v>
      </c>
      <c r="J136" s="474">
        <v>0</v>
      </c>
      <c r="K136" s="475">
        <f t="shared" ref="K136:K141" si="1">+H136+I136-J136</f>
        <v>40357063</v>
      </c>
      <c r="L136" s="473">
        <f t="shared" ref="L136:L141" si="2">+G136-K136</f>
        <v>94239102</v>
      </c>
      <c r="N136" s="410"/>
    </row>
    <row r="137" spans="1:16" x14ac:dyDescent="0.25">
      <c r="B137" s="476" t="s">
        <v>591</v>
      </c>
      <c r="C137" s="477">
        <f>63700150+2416037</f>
        <v>66116187</v>
      </c>
      <c r="D137" s="477">
        <v>0</v>
      </c>
      <c r="E137" s="477">
        <v>0</v>
      </c>
      <c r="F137" s="477">
        <v>0</v>
      </c>
      <c r="G137" s="477">
        <f t="shared" si="0"/>
        <v>66116187</v>
      </c>
      <c r="H137" s="477">
        <f>34538902+483207</f>
        <v>35022109</v>
      </c>
      <c r="I137" s="478">
        <v>11923966</v>
      </c>
      <c r="J137" s="478">
        <v>0</v>
      </c>
      <c r="K137" s="479">
        <f t="shared" si="1"/>
        <v>46946075</v>
      </c>
      <c r="L137" s="477">
        <f t="shared" si="2"/>
        <v>19170112</v>
      </c>
      <c r="M137" s="469"/>
    </row>
    <row r="138" spans="1:16" x14ac:dyDescent="0.25">
      <c r="B138" s="476" t="s">
        <v>592</v>
      </c>
      <c r="C138" s="477">
        <v>16337829.439999999</v>
      </c>
      <c r="D138" s="477">
        <f>4936146+819091</f>
        <v>5755237</v>
      </c>
      <c r="E138" s="477">
        <v>0</v>
      </c>
      <c r="F138" s="477">
        <v>0</v>
      </c>
      <c r="G138" s="477">
        <f t="shared" si="0"/>
        <v>22093066.439999998</v>
      </c>
      <c r="H138" s="477">
        <v>3400721</v>
      </c>
      <c r="I138" s="478">
        <v>2721708</v>
      </c>
      <c r="J138" s="478">
        <v>0</v>
      </c>
      <c r="K138" s="479">
        <f t="shared" si="1"/>
        <v>6122429</v>
      </c>
      <c r="L138" s="477">
        <f t="shared" si="2"/>
        <v>15970637.439999998</v>
      </c>
      <c r="N138" s="410"/>
    </row>
    <row r="139" spans="1:16" x14ac:dyDescent="0.25">
      <c r="B139" s="476"/>
      <c r="C139" s="477">
        <v>0</v>
      </c>
      <c r="D139" s="477">
        <v>153747491</v>
      </c>
      <c r="E139" s="477">
        <v>0</v>
      </c>
      <c r="F139" s="477">
        <v>0</v>
      </c>
      <c r="G139" s="477">
        <f t="shared" si="0"/>
        <v>153747491</v>
      </c>
      <c r="H139" s="477">
        <v>0</v>
      </c>
      <c r="I139" s="478">
        <v>0</v>
      </c>
      <c r="J139" s="478">
        <v>0</v>
      </c>
      <c r="K139" s="479">
        <f t="shared" si="1"/>
        <v>0</v>
      </c>
      <c r="L139" s="477">
        <f t="shared" si="2"/>
        <v>153747491</v>
      </c>
      <c r="N139" s="410"/>
    </row>
    <row r="140" spans="1:16" x14ac:dyDescent="0.25">
      <c r="B140" s="476" t="s">
        <v>593</v>
      </c>
      <c r="C140" s="477">
        <v>0</v>
      </c>
      <c r="D140" s="477">
        <v>0</v>
      </c>
      <c r="E140" s="477">
        <v>0</v>
      </c>
      <c r="F140" s="477">
        <v>0</v>
      </c>
      <c r="G140" s="477">
        <f t="shared" si="0"/>
        <v>0</v>
      </c>
      <c r="H140" s="477"/>
      <c r="I140" s="478">
        <v>0</v>
      </c>
      <c r="J140" s="478">
        <v>0</v>
      </c>
      <c r="K140" s="479">
        <f t="shared" si="1"/>
        <v>0</v>
      </c>
      <c r="L140" s="477">
        <f t="shared" si="2"/>
        <v>0</v>
      </c>
      <c r="M140" s="469"/>
      <c r="N140" s="410"/>
      <c r="O140" s="480"/>
      <c r="P140" s="480"/>
    </row>
    <row r="141" spans="1:16" x14ac:dyDescent="0.25">
      <c r="B141" s="481" t="s">
        <v>594</v>
      </c>
      <c r="C141" s="482">
        <v>150282664</v>
      </c>
      <c r="D141" s="482">
        <v>0</v>
      </c>
      <c r="E141" s="482">
        <v>0</v>
      </c>
      <c r="F141" s="477">
        <v>0</v>
      </c>
      <c r="G141" s="477">
        <f t="shared" si="0"/>
        <v>150282664</v>
      </c>
      <c r="H141" s="482">
        <v>52598932</v>
      </c>
      <c r="I141" s="478">
        <v>60113064</v>
      </c>
      <c r="J141" s="483">
        <v>0</v>
      </c>
      <c r="K141" s="479">
        <f t="shared" si="1"/>
        <v>112711996</v>
      </c>
      <c r="L141" s="477">
        <f t="shared" si="2"/>
        <v>37570668</v>
      </c>
      <c r="M141" s="469"/>
      <c r="N141" s="484"/>
      <c r="O141" s="410"/>
      <c r="P141" s="410"/>
    </row>
    <row r="142" spans="1:16" x14ac:dyDescent="0.25">
      <c r="B142" s="485" t="s">
        <v>216</v>
      </c>
      <c r="C142" s="486">
        <f>SUM(C136:C141)</f>
        <v>354922808.44</v>
      </c>
      <c r="D142" s="486">
        <f t="shared" ref="D142:L142" si="3">SUM(D136:D141)</f>
        <v>171912765</v>
      </c>
      <c r="E142" s="486">
        <f t="shared" si="3"/>
        <v>0</v>
      </c>
      <c r="F142" s="486">
        <f t="shared" si="3"/>
        <v>0</v>
      </c>
      <c r="G142" s="486">
        <f t="shared" si="3"/>
        <v>526835573.44</v>
      </c>
      <c r="H142" s="486">
        <f>SUM(H136:H141)</f>
        <v>122306509</v>
      </c>
      <c r="I142" s="487">
        <f t="shared" si="3"/>
        <v>83831054</v>
      </c>
      <c r="J142" s="487">
        <f t="shared" si="3"/>
        <v>0</v>
      </c>
      <c r="K142" s="488">
        <f>SUM(K136:K141)</f>
        <v>206137563</v>
      </c>
      <c r="L142" s="486">
        <f t="shared" si="3"/>
        <v>320698010.44</v>
      </c>
      <c r="N142" s="484"/>
    </row>
    <row r="143" spans="1:16" x14ac:dyDescent="0.25">
      <c r="A143" s="476"/>
      <c r="B143" s="489" t="s">
        <v>595</v>
      </c>
      <c r="C143" s="490">
        <v>349996936.78999996</v>
      </c>
      <c r="D143" s="490">
        <v>4925872</v>
      </c>
      <c r="E143" s="490">
        <v>0</v>
      </c>
      <c r="F143" s="490">
        <v>0</v>
      </c>
      <c r="G143" s="486">
        <v>354922808.78999996</v>
      </c>
      <c r="H143" s="490">
        <v>95389967.469999999</v>
      </c>
      <c r="I143" s="491">
        <v>26916542</v>
      </c>
      <c r="J143" s="491">
        <v>0</v>
      </c>
      <c r="K143" s="487">
        <v>122306509.47</v>
      </c>
      <c r="L143" s="492">
        <v>232616299.31999999</v>
      </c>
      <c r="N143" s="469"/>
      <c r="O143" s="410"/>
    </row>
    <row r="145" spans="1:14" ht="15.6" x14ac:dyDescent="0.25">
      <c r="A145" s="421" t="s">
        <v>275</v>
      </c>
      <c r="G145" s="469"/>
      <c r="H145" s="469"/>
      <c r="L145" s="469"/>
    </row>
    <row r="146" spans="1:14" x14ac:dyDescent="0.25">
      <c r="L146" s="410"/>
      <c r="N146" s="410"/>
    </row>
    <row r="147" spans="1:14" ht="15" customHeight="1" x14ac:dyDescent="0.25">
      <c r="A147" s="607" t="s">
        <v>596</v>
      </c>
      <c r="B147" s="607"/>
      <c r="C147" s="607"/>
      <c r="D147" s="607"/>
      <c r="E147" s="607"/>
      <c r="F147" s="607"/>
      <c r="G147" s="607"/>
      <c r="H147" s="607"/>
      <c r="L147" s="410"/>
      <c r="N147" s="469"/>
    </row>
    <row r="148" spans="1:14" ht="17.25" customHeight="1" x14ac:dyDescent="0.25">
      <c r="A148" s="607"/>
      <c r="B148" s="607"/>
      <c r="C148" s="607"/>
      <c r="D148" s="607"/>
      <c r="E148" s="607"/>
      <c r="F148" s="607"/>
      <c r="G148" s="607"/>
      <c r="H148" s="607"/>
    </row>
    <row r="150" spans="1:14" x14ac:dyDescent="0.25">
      <c r="L150" s="410"/>
    </row>
    <row r="151" spans="1:14" x14ac:dyDescent="0.25">
      <c r="A151" s="429"/>
      <c r="B151" s="493" t="s">
        <v>276</v>
      </c>
      <c r="C151" s="494" t="s">
        <v>277</v>
      </c>
      <c r="D151" s="494" t="s">
        <v>278</v>
      </c>
      <c r="E151" s="494" t="s">
        <v>279</v>
      </c>
      <c r="F151" s="494" t="s">
        <v>280</v>
      </c>
      <c r="L151" s="410"/>
    </row>
    <row r="152" spans="1:14" x14ac:dyDescent="0.25">
      <c r="A152" s="429"/>
      <c r="B152" s="495" t="s">
        <v>743</v>
      </c>
      <c r="C152" s="496">
        <v>0</v>
      </c>
      <c r="D152" s="496">
        <v>0</v>
      </c>
      <c r="E152" s="496">
        <v>0</v>
      </c>
      <c r="F152" s="496">
        <f>+C152-E152</f>
        <v>0</v>
      </c>
      <c r="G152" s="410"/>
      <c r="L152" s="410"/>
    </row>
    <row r="153" spans="1:14" x14ac:dyDescent="0.25">
      <c r="A153" s="429"/>
      <c r="B153" s="495" t="s">
        <v>597</v>
      </c>
      <c r="C153" s="496">
        <v>7500000</v>
      </c>
      <c r="D153" s="496">
        <v>20000000</v>
      </c>
      <c r="E153" s="496">
        <v>20000000</v>
      </c>
      <c r="F153" s="496">
        <f>+C153+D153-E153</f>
        <v>7500000</v>
      </c>
      <c r="G153" s="410"/>
      <c r="L153" s="410"/>
    </row>
    <row r="154" spans="1:14" x14ac:dyDescent="0.25">
      <c r="A154" s="429"/>
      <c r="B154" s="495" t="s">
        <v>598</v>
      </c>
      <c r="C154" s="496">
        <v>4736007</v>
      </c>
      <c r="D154" s="496">
        <v>0</v>
      </c>
      <c r="E154" s="496">
        <v>3543993</v>
      </c>
      <c r="F154" s="496">
        <f>+C154+D154-E154</f>
        <v>1192014</v>
      </c>
      <c r="G154" s="497"/>
      <c r="H154" s="410"/>
      <c r="L154" s="410"/>
    </row>
    <row r="155" spans="1:14" x14ac:dyDescent="0.25">
      <c r="B155" s="498" t="s">
        <v>282</v>
      </c>
      <c r="C155" s="499">
        <f>SUM(C152:C154)</f>
        <v>12236007</v>
      </c>
      <c r="D155" s="499">
        <f>SUM(D152:D154)</f>
        <v>20000000</v>
      </c>
      <c r="E155" s="499">
        <f>SUM(E152:E154)</f>
        <v>23543993</v>
      </c>
      <c r="F155" s="499">
        <f>+C155+D155-E155</f>
        <v>8692014</v>
      </c>
      <c r="H155" s="410"/>
    </row>
    <row r="156" spans="1:14" x14ac:dyDescent="0.25">
      <c r="B156" s="498" t="s">
        <v>283</v>
      </c>
      <c r="C156" s="499">
        <v>15306668</v>
      </c>
      <c r="D156" s="499">
        <v>833332</v>
      </c>
      <c r="E156" s="499">
        <v>3903993</v>
      </c>
      <c r="F156" s="499">
        <v>12236007</v>
      </c>
      <c r="G156" s="410"/>
    </row>
    <row r="157" spans="1:14" x14ac:dyDescent="0.25">
      <c r="C157" s="500"/>
      <c r="D157" s="500"/>
      <c r="E157" s="500"/>
      <c r="F157" s="500"/>
    </row>
    <row r="158" spans="1:14" ht="15.6" x14ac:dyDescent="0.25">
      <c r="A158" s="421" t="s">
        <v>284</v>
      </c>
    </row>
    <row r="160" spans="1:14" ht="15" customHeight="1" x14ac:dyDescent="0.25">
      <c r="A160" s="607" t="s">
        <v>599</v>
      </c>
      <c r="B160" s="607"/>
      <c r="C160" s="607"/>
      <c r="D160" s="607"/>
      <c r="E160" s="607"/>
      <c r="F160" s="607"/>
    </row>
    <row r="161" spans="1:6" x14ac:dyDescent="0.25">
      <c r="A161" s="607"/>
      <c r="B161" s="607"/>
      <c r="C161" s="607"/>
      <c r="D161" s="607"/>
      <c r="E161" s="607"/>
      <c r="F161" s="607"/>
    </row>
    <row r="162" spans="1:6" x14ac:dyDescent="0.25">
      <c r="A162" s="607"/>
      <c r="B162" s="607"/>
      <c r="C162" s="607"/>
      <c r="D162" s="607"/>
      <c r="E162" s="607"/>
      <c r="F162" s="607"/>
    </row>
    <row r="163" spans="1:6" x14ac:dyDescent="0.25">
      <c r="A163" s="607"/>
      <c r="B163" s="607"/>
      <c r="C163" s="607"/>
      <c r="D163" s="607"/>
      <c r="E163" s="607"/>
      <c r="F163" s="607"/>
    </row>
    <row r="164" spans="1:6" x14ac:dyDescent="0.25">
      <c r="A164" s="607"/>
      <c r="B164" s="607"/>
      <c r="C164" s="607"/>
      <c r="D164" s="607"/>
      <c r="E164" s="607"/>
      <c r="F164" s="607"/>
    </row>
    <row r="166" spans="1:6" ht="15" customHeight="1" x14ac:dyDescent="0.25">
      <c r="B166" s="620" t="s">
        <v>285</v>
      </c>
      <c r="C166" s="621"/>
      <c r="D166" s="597" t="s">
        <v>739</v>
      </c>
      <c r="E166" s="598"/>
    </row>
    <row r="167" spans="1:6" ht="13.8" x14ac:dyDescent="0.25">
      <c r="B167" s="614" t="s">
        <v>744</v>
      </c>
      <c r="C167" s="615"/>
      <c r="D167" s="625">
        <v>0</v>
      </c>
      <c r="E167" s="626"/>
    </row>
    <row r="168" spans="1:6" ht="13.8" x14ac:dyDescent="0.25">
      <c r="B168" s="614" t="s">
        <v>600</v>
      </c>
      <c r="C168" s="615"/>
      <c r="D168" s="616">
        <v>285720884</v>
      </c>
      <c r="E168" s="617"/>
    </row>
    <row r="169" spans="1:6" ht="13.8" x14ac:dyDescent="0.25">
      <c r="B169" s="466" t="s">
        <v>601</v>
      </c>
      <c r="C169" s="468"/>
      <c r="D169" s="616">
        <v>4287847</v>
      </c>
      <c r="E169" s="617"/>
    </row>
    <row r="170" spans="1:6" ht="13.8" x14ac:dyDescent="0.25">
      <c r="B170" s="614" t="s">
        <v>415</v>
      </c>
      <c r="C170" s="615"/>
      <c r="D170" s="618">
        <v>-100933491</v>
      </c>
      <c r="E170" s="619"/>
    </row>
    <row r="171" spans="1:6" ht="13.8" x14ac:dyDescent="0.25">
      <c r="B171" s="620" t="s">
        <v>216</v>
      </c>
      <c r="C171" s="621"/>
      <c r="D171" s="622">
        <f>SUM(D167:E170)</f>
        <v>189075240</v>
      </c>
      <c r="E171" s="623"/>
    </row>
    <row r="172" spans="1:6" ht="13.8" x14ac:dyDescent="0.25">
      <c r="B172" s="501"/>
      <c r="C172" s="501"/>
      <c r="D172" s="502"/>
      <c r="E172" s="502"/>
    </row>
    <row r="173" spans="1:6" ht="15.6" x14ac:dyDescent="0.25">
      <c r="A173" s="421" t="s">
        <v>289</v>
      </c>
      <c r="B173" s="503"/>
      <c r="C173" s="503"/>
      <c r="D173" s="503"/>
      <c r="E173" s="503"/>
      <c r="F173" s="503"/>
    </row>
    <row r="174" spans="1:6" ht="15" customHeight="1" x14ac:dyDescent="0.25">
      <c r="A174" s="607" t="s">
        <v>602</v>
      </c>
      <c r="B174" s="607"/>
      <c r="C174" s="607"/>
      <c r="D174" s="607"/>
      <c r="E174" s="607"/>
      <c r="F174" s="607"/>
    </row>
    <row r="175" spans="1:6" ht="13.8" x14ac:dyDescent="0.25">
      <c r="A175" s="501"/>
      <c r="B175" s="501"/>
      <c r="C175" s="501"/>
      <c r="D175" s="502"/>
      <c r="E175" s="502"/>
    </row>
    <row r="176" spans="1:6" ht="15.6" x14ac:dyDescent="0.25">
      <c r="A176" s="421" t="s">
        <v>291</v>
      </c>
      <c r="B176" s="503"/>
      <c r="C176" s="503"/>
      <c r="D176" s="503"/>
      <c r="E176" s="503"/>
      <c r="F176" s="503"/>
    </row>
    <row r="177" spans="1:6" ht="13.8" x14ac:dyDescent="0.25">
      <c r="A177" s="422"/>
      <c r="B177" s="501"/>
      <c r="C177" s="501"/>
      <c r="D177" s="502"/>
      <c r="E177" s="502"/>
    </row>
    <row r="178" spans="1:6" ht="15" customHeight="1" x14ac:dyDescent="0.25">
      <c r="A178" s="501"/>
      <c r="B178" s="504" t="s">
        <v>292</v>
      </c>
      <c r="C178" s="504" t="s">
        <v>225</v>
      </c>
      <c r="D178" s="505" t="s">
        <v>226</v>
      </c>
      <c r="E178" s="502"/>
    </row>
    <row r="179" spans="1:6" ht="13.8" x14ac:dyDescent="0.25">
      <c r="A179" s="501"/>
      <c r="B179" s="608" t="s">
        <v>603</v>
      </c>
      <c r="C179" s="609"/>
      <c r="D179" s="610"/>
      <c r="E179" s="502"/>
    </row>
    <row r="180" spans="1:6" ht="13.8" x14ac:dyDescent="0.25">
      <c r="A180" s="501"/>
      <c r="B180" s="611"/>
      <c r="C180" s="612"/>
      <c r="D180" s="613"/>
      <c r="E180" s="502"/>
    </row>
    <row r="181" spans="1:6" ht="14.4" x14ac:dyDescent="0.25">
      <c r="A181" s="501"/>
      <c r="B181" s="506" t="s">
        <v>282</v>
      </c>
      <c r="C181" s="507"/>
      <c r="D181" s="508"/>
      <c r="E181" s="502"/>
    </row>
    <row r="182" spans="1:6" ht="14.4" x14ac:dyDescent="0.25">
      <c r="A182" s="501"/>
      <c r="B182" s="506" t="s">
        <v>421</v>
      </c>
      <c r="C182" s="507"/>
      <c r="D182" s="508"/>
      <c r="E182" s="502"/>
    </row>
    <row r="183" spans="1:6" ht="13.8" x14ac:dyDescent="0.25">
      <c r="A183" s="501"/>
      <c r="B183" s="501"/>
      <c r="C183" s="501"/>
      <c r="D183" s="502"/>
      <c r="E183" s="502"/>
    </row>
    <row r="184" spans="1:6" ht="15.6" x14ac:dyDescent="0.25">
      <c r="A184" s="421" t="s">
        <v>296</v>
      </c>
      <c r="B184" s="503"/>
      <c r="C184" s="503"/>
      <c r="D184" s="503"/>
      <c r="E184" s="503"/>
      <c r="F184" s="503"/>
    </row>
    <row r="185" spans="1:6" ht="13.8" x14ac:dyDescent="0.25">
      <c r="A185" s="422"/>
      <c r="B185" s="501"/>
      <c r="C185" s="501"/>
      <c r="D185" s="502"/>
      <c r="E185" s="502"/>
    </row>
    <row r="186" spans="1:6" ht="28.8" x14ac:dyDescent="0.25">
      <c r="A186" s="501"/>
      <c r="B186" s="509" t="s">
        <v>297</v>
      </c>
      <c r="C186" s="509" t="s">
        <v>225</v>
      </c>
      <c r="D186" s="505" t="s">
        <v>226</v>
      </c>
      <c r="E186" s="502"/>
    </row>
    <row r="187" spans="1:6" ht="13.8" x14ac:dyDescent="0.25">
      <c r="A187" s="501"/>
      <c r="B187" s="608" t="s">
        <v>420</v>
      </c>
      <c r="C187" s="609"/>
      <c r="D187" s="610"/>
      <c r="E187" s="502"/>
    </row>
    <row r="188" spans="1:6" ht="13.8" x14ac:dyDescent="0.25">
      <c r="A188" s="501"/>
      <c r="B188" s="611"/>
      <c r="C188" s="612"/>
      <c r="D188" s="613"/>
      <c r="E188" s="502"/>
    </row>
    <row r="189" spans="1:6" ht="14.4" x14ac:dyDescent="0.25">
      <c r="A189" s="501"/>
      <c r="B189" s="506" t="s">
        <v>282</v>
      </c>
      <c r="C189" s="507"/>
      <c r="D189" s="508"/>
      <c r="E189" s="502"/>
    </row>
    <row r="190" spans="1:6" ht="14.4" x14ac:dyDescent="0.25">
      <c r="B190" s="506" t="s">
        <v>421</v>
      </c>
      <c r="C190" s="507"/>
      <c r="D190" s="508"/>
    </row>
    <row r="191" spans="1:6" ht="14.4" x14ac:dyDescent="0.25">
      <c r="B191" s="510"/>
      <c r="C191" s="501"/>
      <c r="D191" s="502"/>
    </row>
    <row r="192" spans="1:6" ht="15.6" x14ac:dyDescent="0.25">
      <c r="A192" s="417" t="s">
        <v>604</v>
      </c>
    </row>
    <row r="194" spans="1:7" ht="30.75" customHeight="1" x14ac:dyDescent="0.25">
      <c r="B194" s="605" t="s">
        <v>605</v>
      </c>
      <c r="C194" s="606"/>
      <c r="D194" s="597" t="s">
        <v>739</v>
      </c>
      <c r="E194" s="598"/>
      <c r="G194" s="410"/>
    </row>
    <row r="195" spans="1:7" ht="14.4" x14ac:dyDescent="0.25">
      <c r="B195" s="599" t="s">
        <v>745</v>
      </c>
      <c r="C195" s="600"/>
      <c r="D195" s="603">
        <v>3902267</v>
      </c>
      <c r="E195" s="604"/>
      <c r="G195" s="410"/>
    </row>
    <row r="196" spans="1:7" ht="14.4" x14ac:dyDescent="0.25">
      <c r="B196" s="511" t="s">
        <v>606</v>
      </c>
      <c r="C196" s="512"/>
      <c r="D196" s="513"/>
      <c r="E196" s="514">
        <v>99914133</v>
      </c>
      <c r="G196" s="410"/>
    </row>
    <row r="197" spans="1:7" ht="14.4" x14ac:dyDescent="0.25">
      <c r="B197" s="599" t="s">
        <v>607</v>
      </c>
      <c r="C197" s="600"/>
      <c r="D197" s="603">
        <v>1650000</v>
      </c>
      <c r="E197" s="604"/>
      <c r="G197" s="410"/>
    </row>
    <row r="198" spans="1:7" ht="14.4" x14ac:dyDescent="0.25">
      <c r="B198" s="511" t="s">
        <v>746</v>
      </c>
      <c r="C198" s="512"/>
      <c r="D198" s="513"/>
      <c r="E198" s="514">
        <v>4750000</v>
      </c>
      <c r="G198" s="410"/>
    </row>
    <row r="199" spans="1:7" ht="14.4" x14ac:dyDescent="0.25">
      <c r="B199" s="511" t="s">
        <v>747</v>
      </c>
      <c r="C199" s="512"/>
      <c r="D199" s="513"/>
      <c r="E199" s="514">
        <v>14000000</v>
      </c>
      <c r="G199" s="410"/>
    </row>
    <row r="200" spans="1:7" ht="14.4" x14ac:dyDescent="0.25">
      <c r="B200" s="599" t="s">
        <v>748</v>
      </c>
      <c r="C200" s="600"/>
      <c r="D200" s="603">
        <v>5500000</v>
      </c>
      <c r="E200" s="604"/>
      <c r="G200" s="410"/>
    </row>
    <row r="201" spans="1:7" ht="14.4" x14ac:dyDescent="0.25">
      <c r="B201" s="605" t="s">
        <v>216</v>
      </c>
      <c r="C201" s="606"/>
      <c r="D201" s="515"/>
      <c r="E201" s="516">
        <f>SUM(D195:E200)</f>
        <v>129716400</v>
      </c>
      <c r="G201" s="410"/>
    </row>
    <row r="202" spans="1:7" ht="14.4" x14ac:dyDescent="0.25">
      <c r="B202" s="605" t="s">
        <v>608</v>
      </c>
      <c r="C202" s="606"/>
      <c r="D202" s="515"/>
      <c r="E202" s="516">
        <v>121244101</v>
      </c>
      <c r="G202" s="410"/>
    </row>
    <row r="203" spans="1:7" x14ac:dyDescent="0.25">
      <c r="G203" s="410"/>
    </row>
    <row r="204" spans="1:7" ht="15.6" x14ac:dyDescent="0.25">
      <c r="A204" s="417" t="s">
        <v>609</v>
      </c>
    </row>
    <row r="206" spans="1:7" ht="30.75" customHeight="1" x14ac:dyDescent="0.25">
      <c r="B206" s="578" t="s">
        <v>311</v>
      </c>
      <c r="C206" s="578"/>
      <c r="D206" s="597" t="s">
        <v>739</v>
      </c>
      <c r="E206" s="598"/>
    </row>
    <row r="207" spans="1:7" ht="14.4" x14ac:dyDescent="0.25">
      <c r="B207" s="599" t="s">
        <v>610</v>
      </c>
      <c r="C207" s="600"/>
      <c r="D207" s="601">
        <v>301881009</v>
      </c>
      <c r="E207" s="602"/>
    </row>
    <row r="208" spans="1:7" ht="14.4" x14ac:dyDescent="0.25">
      <c r="B208" s="599" t="s">
        <v>611</v>
      </c>
      <c r="C208" s="600"/>
      <c r="D208" s="603">
        <v>134967994</v>
      </c>
      <c r="E208" s="604"/>
    </row>
    <row r="209" spans="1:10" ht="14.4" x14ac:dyDescent="0.25">
      <c r="B209" s="578" t="s">
        <v>216</v>
      </c>
      <c r="C209" s="578"/>
      <c r="D209" s="579">
        <f>SUM(D207:E208)</f>
        <v>436849003</v>
      </c>
      <c r="E209" s="580"/>
    </row>
    <row r="211" spans="1:10" ht="15.6" x14ac:dyDescent="0.25">
      <c r="A211" s="421" t="s">
        <v>612</v>
      </c>
    </row>
    <row r="213" spans="1:10" ht="28.8" x14ac:dyDescent="0.25">
      <c r="B213" s="509" t="s">
        <v>297</v>
      </c>
      <c r="C213" s="509" t="s">
        <v>225</v>
      </c>
      <c r="D213" s="505" t="s">
        <v>226</v>
      </c>
    </row>
    <row r="214" spans="1:10" ht="14.4" x14ac:dyDescent="0.25">
      <c r="B214" s="507" t="s">
        <v>613</v>
      </c>
      <c r="C214" s="517">
        <v>1650000</v>
      </c>
      <c r="D214" s="518">
        <v>0</v>
      </c>
      <c r="G214" s="581"/>
      <c r="H214" s="581"/>
      <c r="I214" s="582"/>
      <c r="J214" s="582"/>
    </row>
    <row r="215" spans="1:10" ht="27.6" x14ac:dyDescent="0.25">
      <c r="B215" s="445" t="s">
        <v>746</v>
      </c>
      <c r="C215" s="517">
        <v>4750000</v>
      </c>
      <c r="D215" s="518">
        <v>0</v>
      </c>
    </row>
    <row r="216" spans="1:10" ht="26.25" customHeight="1" x14ac:dyDescent="0.25">
      <c r="B216" s="519" t="s">
        <v>614</v>
      </c>
      <c r="C216" s="517">
        <v>99914133</v>
      </c>
      <c r="D216" s="518">
        <v>0</v>
      </c>
    </row>
    <row r="217" spans="1:10" ht="14.4" x14ac:dyDescent="0.25">
      <c r="B217" s="504" t="s">
        <v>282</v>
      </c>
      <c r="C217" s="520">
        <f>SUM(C214:C216)</f>
        <v>106314133</v>
      </c>
      <c r="D217" s="518">
        <v>0</v>
      </c>
      <c r="F217" s="410"/>
    </row>
    <row r="218" spans="1:10" ht="14.4" x14ac:dyDescent="0.25">
      <c r="B218" s="504" t="s">
        <v>421</v>
      </c>
      <c r="C218" s="520">
        <v>93474449</v>
      </c>
      <c r="D218" s="508">
        <v>0</v>
      </c>
    </row>
    <row r="219" spans="1:10" ht="15.6" x14ac:dyDescent="0.25">
      <c r="A219" s="421"/>
      <c r="B219" s="510"/>
      <c r="C219" s="501"/>
      <c r="D219" s="502"/>
      <c r="F219" s="410"/>
    </row>
    <row r="220" spans="1:10" ht="15.6" x14ac:dyDescent="0.25">
      <c r="A220" s="421" t="s">
        <v>318</v>
      </c>
      <c r="B220" s="510"/>
      <c r="C220" s="501"/>
      <c r="D220" s="502"/>
    </row>
    <row r="221" spans="1:10" ht="14.4" x14ac:dyDescent="0.25">
      <c r="A221" s="422"/>
      <c r="B221" s="510" t="s">
        <v>615</v>
      </c>
      <c r="C221" s="501"/>
      <c r="D221" s="502"/>
    </row>
    <row r="222" spans="1:10" ht="15.6" x14ac:dyDescent="0.25">
      <c r="A222" s="421"/>
      <c r="B222" s="510"/>
      <c r="C222" s="501"/>
      <c r="D222" s="502"/>
    </row>
    <row r="223" spans="1:10" ht="15.6" x14ac:dyDescent="0.25">
      <c r="A223" s="421" t="s">
        <v>319</v>
      </c>
      <c r="B223" s="510"/>
    </row>
    <row r="224" spans="1:10" ht="16.5" customHeight="1" x14ac:dyDescent="0.25">
      <c r="A224" s="421"/>
      <c r="B224" s="510"/>
    </row>
    <row r="225" spans="1:8" x14ac:dyDescent="0.25">
      <c r="A225" s="521" t="s">
        <v>616</v>
      </c>
    </row>
    <row r="226" spans="1:8" ht="26.4" x14ac:dyDescent="0.25">
      <c r="B226" s="522" t="s">
        <v>326</v>
      </c>
      <c r="C226" s="522" t="s">
        <v>314</v>
      </c>
      <c r="D226" s="522" t="s">
        <v>617</v>
      </c>
      <c r="E226" s="522" t="s">
        <v>618</v>
      </c>
    </row>
    <row r="227" spans="1:8" ht="26.4" x14ac:dyDescent="0.25">
      <c r="B227" s="523" t="s">
        <v>613</v>
      </c>
      <c r="C227" s="524" t="s">
        <v>619</v>
      </c>
      <c r="D227" s="525">
        <v>18409091</v>
      </c>
      <c r="E227" s="526">
        <v>24181818</v>
      </c>
    </row>
    <row r="228" spans="1:8" ht="52.8" x14ac:dyDescent="0.25">
      <c r="B228" s="527" t="s">
        <v>749</v>
      </c>
      <c r="C228" s="524" t="s">
        <v>750</v>
      </c>
      <c r="D228" s="525">
        <v>51818182</v>
      </c>
      <c r="E228" s="526">
        <v>0</v>
      </c>
    </row>
    <row r="229" spans="1:8" ht="14.4" x14ac:dyDescent="0.25">
      <c r="B229" s="528" t="s">
        <v>628</v>
      </c>
      <c r="C229" s="524" t="s">
        <v>751</v>
      </c>
      <c r="D229" s="529">
        <v>1376568182</v>
      </c>
      <c r="E229" s="526"/>
    </row>
    <row r="230" spans="1:8" ht="14.4" x14ac:dyDescent="0.25">
      <c r="B230" s="528" t="s">
        <v>622</v>
      </c>
      <c r="C230" s="524" t="s">
        <v>623</v>
      </c>
      <c r="D230" s="529">
        <v>89594758</v>
      </c>
      <c r="E230" s="526"/>
    </row>
    <row r="231" spans="1:8" ht="14.4" x14ac:dyDescent="0.25">
      <c r="B231" s="527" t="s">
        <v>627</v>
      </c>
      <c r="C231" s="524" t="s">
        <v>752</v>
      </c>
      <c r="D231" s="525">
        <v>233334</v>
      </c>
      <c r="E231" s="526"/>
    </row>
    <row r="232" spans="1:8" x14ac:dyDescent="0.25">
      <c r="B232" s="523" t="s">
        <v>620</v>
      </c>
      <c r="C232" s="524" t="s">
        <v>621</v>
      </c>
      <c r="D232" s="525">
        <v>87700</v>
      </c>
      <c r="E232" s="526">
        <v>10636364</v>
      </c>
    </row>
    <row r="233" spans="1:8" ht="26.4" x14ac:dyDescent="0.25">
      <c r="B233" s="523" t="s">
        <v>614</v>
      </c>
      <c r="C233" s="524" t="s">
        <v>624</v>
      </c>
      <c r="D233" s="525">
        <v>179202566</v>
      </c>
      <c r="E233" s="526">
        <v>91976026</v>
      </c>
    </row>
    <row r="234" spans="1:8" x14ac:dyDescent="0.25">
      <c r="B234" s="530" t="s">
        <v>216</v>
      </c>
      <c r="C234" s="530"/>
      <c r="D234" s="531">
        <f>SUM(D227:D233)</f>
        <v>1715913813</v>
      </c>
      <c r="E234" s="531">
        <f>SUM(E227:E233)</f>
        <v>126794208</v>
      </c>
      <c r="G234" s="469"/>
    </row>
    <row r="236" spans="1:8" ht="15.6" x14ac:dyDescent="0.25">
      <c r="A236" s="421" t="s">
        <v>325</v>
      </c>
      <c r="B236" s="510"/>
    </row>
    <row r="238" spans="1:8" ht="14.4" x14ac:dyDescent="0.3">
      <c r="A238" s="409" t="s">
        <v>625</v>
      </c>
      <c r="D238" s="532"/>
      <c r="E238" s="532"/>
    </row>
    <row r="239" spans="1:8" ht="43.2" x14ac:dyDescent="0.25">
      <c r="B239" s="533" t="s">
        <v>326</v>
      </c>
      <c r="C239" s="533" t="s">
        <v>327</v>
      </c>
      <c r="D239" s="533" t="s">
        <v>328</v>
      </c>
      <c r="E239" s="533" t="s">
        <v>329</v>
      </c>
      <c r="F239" s="533" t="s">
        <v>626</v>
      </c>
    </row>
    <row r="240" spans="1:8" ht="14.4" x14ac:dyDescent="0.25">
      <c r="B240" s="534" t="s">
        <v>613</v>
      </c>
      <c r="C240" s="529">
        <v>0</v>
      </c>
      <c r="D240" s="529">
        <v>18409091</v>
      </c>
      <c r="E240" s="529">
        <f t="shared" ref="E240:E246" si="4">+C240-D240</f>
        <v>-18409091</v>
      </c>
      <c r="F240" s="529">
        <v>-23391818</v>
      </c>
      <c r="G240" s="535"/>
      <c r="H240" s="536"/>
    </row>
    <row r="241" spans="1:8" ht="14.4" x14ac:dyDescent="0.25">
      <c r="B241" s="527" t="s">
        <v>620</v>
      </c>
      <c r="C241" s="529">
        <v>0</v>
      </c>
      <c r="D241" s="529">
        <v>87700</v>
      </c>
      <c r="E241" s="529">
        <f t="shared" si="4"/>
        <v>-87700</v>
      </c>
      <c r="F241" s="529">
        <v>-10636364</v>
      </c>
      <c r="G241" s="469"/>
      <c r="H241" s="537"/>
    </row>
    <row r="242" spans="1:8" ht="14.4" x14ac:dyDescent="0.25">
      <c r="B242" s="528" t="s">
        <v>614</v>
      </c>
      <c r="C242" s="529">
        <v>17381281</v>
      </c>
      <c r="D242" s="525">
        <v>165323921</v>
      </c>
      <c r="E242" s="529">
        <f t="shared" si="4"/>
        <v>-147942640</v>
      </c>
      <c r="F242" s="529">
        <v>-91976026</v>
      </c>
      <c r="H242" s="410"/>
    </row>
    <row r="243" spans="1:8" ht="14.4" x14ac:dyDescent="0.25">
      <c r="B243" s="527" t="s">
        <v>749</v>
      </c>
      <c r="C243" s="529">
        <v>233334</v>
      </c>
      <c r="D243" s="529">
        <v>51818182</v>
      </c>
      <c r="E243" s="529">
        <f t="shared" si="4"/>
        <v>-51584848</v>
      </c>
      <c r="F243" s="529">
        <v>0</v>
      </c>
      <c r="G243" s="469"/>
      <c r="H243" s="410"/>
    </row>
    <row r="244" spans="1:8" ht="14.4" x14ac:dyDescent="0.25">
      <c r="B244" s="527" t="s">
        <v>627</v>
      </c>
      <c r="C244" s="529">
        <v>233334</v>
      </c>
      <c r="D244" s="529">
        <v>0</v>
      </c>
      <c r="E244" s="529">
        <f t="shared" si="4"/>
        <v>233334</v>
      </c>
      <c r="F244" s="529">
        <v>0</v>
      </c>
      <c r="H244" s="410"/>
    </row>
    <row r="245" spans="1:8" ht="23.25" customHeight="1" x14ac:dyDescent="0.25">
      <c r="B245" s="528" t="s">
        <v>628</v>
      </c>
      <c r="C245" s="529">
        <v>0</v>
      </c>
      <c r="D245" s="529">
        <v>1376568182</v>
      </c>
      <c r="E245" s="529">
        <f t="shared" si="4"/>
        <v>-1376568182</v>
      </c>
      <c r="F245" s="529">
        <v>0</v>
      </c>
      <c r="H245" s="410"/>
    </row>
    <row r="246" spans="1:8" ht="23.25" customHeight="1" x14ac:dyDescent="0.25">
      <c r="B246" s="528" t="s">
        <v>753</v>
      </c>
      <c r="C246" s="529">
        <v>0</v>
      </c>
      <c r="D246" s="529">
        <v>89594758</v>
      </c>
      <c r="E246" s="529">
        <f t="shared" si="4"/>
        <v>-89594758</v>
      </c>
      <c r="F246" s="529"/>
      <c r="H246" s="410"/>
    </row>
    <row r="247" spans="1:8" ht="14.4" x14ac:dyDescent="0.25">
      <c r="B247" s="538" t="s">
        <v>216</v>
      </c>
      <c r="C247" s="539">
        <f>SUM(C240:C246)</f>
        <v>17847949</v>
      </c>
      <c r="D247" s="539">
        <f>SUM(D240:D246)</f>
        <v>1701801834</v>
      </c>
      <c r="E247" s="539">
        <f>SUM(E240:E246)</f>
        <v>-1683953885</v>
      </c>
      <c r="F247" s="539">
        <f>SUM(F240:F246)</f>
        <v>-126004208</v>
      </c>
      <c r="H247" s="410"/>
    </row>
    <row r="248" spans="1:8" x14ac:dyDescent="0.25">
      <c r="H248" s="410"/>
    </row>
    <row r="249" spans="1:8" ht="15.6" x14ac:dyDescent="0.25">
      <c r="A249" s="421" t="s">
        <v>334</v>
      </c>
      <c r="B249" s="510"/>
      <c r="H249" s="410"/>
    </row>
    <row r="250" spans="1:8" ht="14.4" x14ac:dyDescent="0.25">
      <c r="A250" s="422"/>
      <c r="B250" s="510"/>
      <c r="H250" s="410"/>
    </row>
    <row r="251" spans="1:8" ht="26.4" x14ac:dyDescent="0.25">
      <c r="B251" s="509" t="s">
        <v>276</v>
      </c>
      <c r="C251" s="426" t="s">
        <v>335</v>
      </c>
      <c r="D251" s="426" t="s">
        <v>336</v>
      </c>
      <c r="E251" s="426" t="s">
        <v>337</v>
      </c>
      <c r="F251" s="426" t="s">
        <v>267</v>
      </c>
      <c r="H251" s="410"/>
    </row>
    <row r="252" spans="1:8" x14ac:dyDescent="0.25">
      <c r="B252" s="490" t="s">
        <v>207</v>
      </c>
      <c r="C252" s="540">
        <v>2880000000</v>
      </c>
      <c r="D252" s="540">
        <v>1761817146</v>
      </c>
      <c r="E252" s="540">
        <v>0</v>
      </c>
      <c r="F252" s="540">
        <f>+C252+D252-E252</f>
        <v>4641817146</v>
      </c>
      <c r="H252" s="410"/>
    </row>
    <row r="253" spans="1:8" ht="15.6" x14ac:dyDescent="0.25">
      <c r="A253" s="421"/>
      <c r="B253" s="490" t="s">
        <v>629</v>
      </c>
      <c r="C253" s="540">
        <v>7897948</v>
      </c>
      <c r="D253" s="540">
        <v>0</v>
      </c>
      <c r="E253" s="540">
        <v>0</v>
      </c>
      <c r="F253" s="540">
        <f>+C253+D253-E253</f>
        <v>7897948</v>
      </c>
      <c r="H253" s="410"/>
    </row>
    <row r="254" spans="1:8" x14ac:dyDescent="0.25">
      <c r="B254" s="490" t="s">
        <v>210</v>
      </c>
      <c r="C254" s="540">
        <v>9759952</v>
      </c>
      <c r="D254" s="540">
        <v>339051488</v>
      </c>
      <c r="E254" s="540">
        <v>0</v>
      </c>
      <c r="F254" s="540">
        <f>+C254+D254-E254</f>
        <v>348811440</v>
      </c>
      <c r="G254" s="410"/>
      <c r="H254" s="410"/>
    </row>
    <row r="255" spans="1:8" ht="24" customHeight="1" x14ac:dyDescent="0.25">
      <c r="B255" s="490" t="s">
        <v>338</v>
      </c>
      <c r="C255" s="540">
        <v>1752001479</v>
      </c>
      <c r="D255" s="540">
        <v>3699973280</v>
      </c>
      <c r="E255" s="540">
        <v>4990250825</v>
      </c>
      <c r="F255" s="540">
        <f>+C255+D255-E255</f>
        <v>461723934</v>
      </c>
      <c r="G255" s="410"/>
      <c r="H255" s="410"/>
    </row>
    <row r="256" spans="1:8" ht="13.5" customHeight="1" x14ac:dyDescent="0.25">
      <c r="B256" s="490" t="s">
        <v>339</v>
      </c>
      <c r="C256" s="540">
        <v>3699973280</v>
      </c>
      <c r="D256" s="540">
        <v>3335400876</v>
      </c>
      <c r="E256" s="540">
        <v>3699973280</v>
      </c>
      <c r="F256" s="540">
        <f>+C256+D256-E256</f>
        <v>3335400876</v>
      </c>
      <c r="G256" s="541"/>
      <c r="H256" s="410"/>
    </row>
    <row r="257" spans="1:8" ht="16.5" customHeight="1" x14ac:dyDescent="0.25">
      <c r="B257" s="490" t="s">
        <v>216</v>
      </c>
      <c r="C257" s="540">
        <f>SUM(C252:C256)</f>
        <v>8349632659</v>
      </c>
      <c r="D257" s="540">
        <f>SUM(D252:D256)</f>
        <v>9136242790</v>
      </c>
      <c r="E257" s="540">
        <f>SUM(E252:E256)</f>
        <v>8690224105</v>
      </c>
      <c r="F257" s="540">
        <f>SUM(F252:F256)</f>
        <v>8795651344</v>
      </c>
      <c r="G257" s="542"/>
      <c r="H257" s="410"/>
    </row>
    <row r="258" spans="1:8" x14ac:dyDescent="0.25">
      <c r="H258" s="410"/>
    </row>
    <row r="259" spans="1:8" ht="15.6" x14ac:dyDescent="0.25">
      <c r="A259" s="421" t="s">
        <v>340</v>
      </c>
    </row>
    <row r="260" spans="1:8" ht="13.8" x14ac:dyDescent="0.25">
      <c r="A260" s="422"/>
    </row>
    <row r="261" spans="1:8" ht="26.4" x14ac:dyDescent="0.25">
      <c r="B261" s="543" t="s">
        <v>259</v>
      </c>
      <c r="C261" s="426" t="s">
        <v>335</v>
      </c>
      <c r="D261" s="543" t="s">
        <v>336</v>
      </c>
      <c r="E261" s="543" t="s">
        <v>337</v>
      </c>
      <c r="F261" s="426" t="s">
        <v>341</v>
      </c>
      <c r="G261" s="426" t="s">
        <v>342</v>
      </c>
      <c r="H261" s="439"/>
    </row>
    <row r="262" spans="1:8" x14ac:dyDescent="0.25">
      <c r="B262" s="544" t="s">
        <v>343</v>
      </c>
      <c r="C262" s="490"/>
      <c r="D262" s="490"/>
      <c r="E262" s="490"/>
      <c r="F262" s="490"/>
      <c r="G262" s="490"/>
    </row>
    <row r="263" spans="1:8" x14ac:dyDescent="0.25">
      <c r="B263" s="490"/>
      <c r="C263" s="583" t="s">
        <v>420</v>
      </c>
      <c r="D263" s="584"/>
      <c r="E263" s="584"/>
      <c r="F263" s="585"/>
      <c r="G263" s="490"/>
    </row>
    <row r="264" spans="1:8" x14ac:dyDescent="0.25">
      <c r="B264" s="490"/>
      <c r="C264" s="586"/>
      <c r="D264" s="587"/>
      <c r="E264" s="587"/>
      <c r="F264" s="588"/>
      <c r="G264" s="490"/>
    </row>
    <row r="265" spans="1:8" x14ac:dyDescent="0.25">
      <c r="B265" s="490" t="s">
        <v>345</v>
      </c>
      <c r="C265" s="586"/>
      <c r="D265" s="587"/>
      <c r="E265" s="587"/>
      <c r="F265" s="588"/>
      <c r="G265" s="490"/>
    </row>
    <row r="266" spans="1:8" x14ac:dyDescent="0.25">
      <c r="B266" s="544" t="s">
        <v>344</v>
      </c>
      <c r="C266" s="589"/>
      <c r="D266" s="590"/>
      <c r="E266" s="590"/>
      <c r="F266" s="591"/>
      <c r="G266" s="490"/>
    </row>
    <row r="267" spans="1:8" x14ac:dyDescent="0.25">
      <c r="B267" s="490"/>
      <c r="C267" s="490"/>
      <c r="D267" s="490"/>
      <c r="E267" s="490"/>
      <c r="F267" s="490"/>
      <c r="G267" s="490"/>
    </row>
    <row r="268" spans="1:8" ht="9.9" customHeight="1" x14ac:dyDescent="0.25">
      <c r="B268" s="490"/>
      <c r="C268" s="490"/>
      <c r="D268" s="490"/>
      <c r="E268" s="490"/>
      <c r="F268" s="490"/>
      <c r="G268" s="490"/>
    </row>
    <row r="269" spans="1:8" x14ac:dyDescent="0.25">
      <c r="B269" s="490" t="s">
        <v>345</v>
      </c>
      <c r="C269" s="490"/>
      <c r="D269" s="490"/>
      <c r="E269" s="490"/>
      <c r="F269" s="490"/>
      <c r="G269" s="490"/>
    </row>
    <row r="271" spans="1:8" ht="15.6" x14ac:dyDescent="0.25">
      <c r="A271" s="421" t="s">
        <v>346</v>
      </c>
    </row>
    <row r="272" spans="1:8" ht="13.8" x14ac:dyDescent="0.25">
      <c r="A272" s="422"/>
    </row>
    <row r="273" spans="1:4" x14ac:dyDescent="0.25">
      <c r="A273" s="409" t="s">
        <v>630</v>
      </c>
    </row>
    <row r="274" spans="1:4" ht="27.6" x14ac:dyDescent="0.25">
      <c r="B274" s="543" t="s">
        <v>276</v>
      </c>
      <c r="C274" s="445" t="s">
        <v>739</v>
      </c>
      <c r="D274" s="445" t="s">
        <v>740</v>
      </c>
    </row>
    <row r="275" spans="1:4" x14ac:dyDescent="0.25">
      <c r="B275" s="544" t="s">
        <v>631</v>
      </c>
      <c r="C275" s="491">
        <v>6758296528</v>
      </c>
      <c r="D275" s="491">
        <v>4996851387</v>
      </c>
    </row>
    <row r="276" spans="1:4" x14ac:dyDescent="0.25">
      <c r="B276" s="490"/>
      <c r="C276" s="491">
        <f>SUM(C275)</f>
        <v>6758296528</v>
      </c>
      <c r="D276" s="491">
        <f>+D275</f>
        <v>4996851387</v>
      </c>
    </row>
    <row r="278" spans="1:4" x14ac:dyDescent="0.25">
      <c r="A278" s="409" t="s">
        <v>632</v>
      </c>
    </row>
    <row r="279" spans="1:4" ht="26.4" x14ac:dyDescent="0.25">
      <c r="B279" s="543" t="s">
        <v>276</v>
      </c>
      <c r="C279" s="426" t="s">
        <v>617</v>
      </c>
      <c r="D279" s="426" t="s">
        <v>618</v>
      </c>
    </row>
    <row r="280" spans="1:4" x14ac:dyDescent="0.25">
      <c r="B280" s="544" t="s">
        <v>633</v>
      </c>
      <c r="C280" s="545">
        <v>31342103</v>
      </c>
      <c r="D280" s="545">
        <v>152397903</v>
      </c>
    </row>
    <row r="281" spans="1:4" x14ac:dyDescent="0.25">
      <c r="B281" s="490"/>
      <c r="C281" s="546">
        <f>SUM(C280)</f>
        <v>31342103</v>
      </c>
      <c r="D281" s="546">
        <f>SUM(D280)</f>
        <v>152397903</v>
      </c>
    </row>
    <row r="283" spans="1:4" x14ac:dyDescent="0.25">
      <c r="A283" s="409" t="s">
        <v>634</v>
      </c>
    </row>
    <row r="284" spans="1:4" ht="26.4" x14ac:dyDescent="0.25">
      <c r="B284" s="543" t="s">
        <v>276</v>
      </c>
      <c r="C284" s="426" t="s">
        <v>617</v>
      </c>
      <c r="D284" s="426" t="s">
        <v>618</v>
      </c>
    </row>
    <row r="285" spans="1:4" ht="14.25" customHeight="1" x14ac:dyDescent="0.25">
      <c r="B285" s="544" t="s">
        <v>635</v>
      </c>
      <c r="C285" s="529">
        <v>75345350</v>
      </c>
      <c r="D285" s="529">
        <v>790000</v>
      </c>
    </row>
    <row r="286" spans="1:4" x14ac:dyDescent="0.25">
      <c r="B286" s="490"/>
      <c r="C286" s="491">
        <f>SUM(C285)</f>
        <v>75345350</v>
      </c>
      <c r="D286" s="491">
        <f>SUM(D285)</f>
        <v>790000</v>
      </c>
    </row>
    <row r="288" spans="1:4" x14ac:dyDescent="0.25">
      <c r="A288" s="409" t="s">
        <v>636</v>
      </c>
    </row>
    <row r="289" spans="1:5" ht="26.4" x14ac:dyDescent="0.25">
      <c r="B289" s="543" t="s">
        <v>276</v>
      </c>
      <c r="C289" s="426" t="s">
        <v>617</v>
      </c>
      <c r="D289" s="426" t="s">
        <v>618</v>
      </c>
    </row>
    <row r="290" spans="1:5" x14ac:dyDescent="0.25">
      <c r="B290" s="426" t="s">
        <v>637</v>
      </c>
      <c r="C290" s="547">
        <v>3101370</v>
      </c>
      <c r="D290" s="547">
        <v>112908829</v>
      </c>
    </row>
    <row r="291" spans="1:5" x14ac:dyDescent="0.25">
      <c r="B291" s="426" t="s">
        <v>638</v>
      </c>
      <c r="C291" s="547">
        <v>0</v>
      </c>
      <c r="D291" s="547">
        <v>0</v>
      </c>
    </row>
    <row r="292" spans="1:5" x14ac:dyDescent="0.25">
      <c r="B292" s="426" t="s">
        <v>639</v>
      </c>
      <c r="C292" s="547">
        <v>2004798</v>
      </c>
      <c r="D292" s="547">
        <v>3017272</v>
      </c>
    </row>
    <row r="293" spans="1:5" ht="13.5" customHeight="1" x14ac:dyDescent="0.25">
      <c r="B293" s="548" t="s">
        <v>640</v>
      </c>
      <c r="C293" s="547">
        <v>20402120</v>
      </c>
      <c r="D293" s="547">
        <v>10516044</v>
      </c>
    </row>
    <row r="294" spans="1:5" ht="13.5" customHeight="1" x14ac:dyDescent="0.25">
      <c r="B294" s="544" t="s">
        <v>635</v>
      </c>
      <c r="C294" s="547">
        <v>75345350</v>
      </c>
      <c r="D294" s="547">
        <v>440000</v>
      </c>
    </row>
    <row r="295" spans="1:5" ht="13.5" customHeight="1" x14ac:dyDescent="0.25">
      <c r="B295" s="548" t="s">
        <v>641</v>
      </c>
      <c r="C295" s="547">
        <v>565994113</v>
      </c>
      <c r="D295" s="547">
        <v>285812049</v>
      </c>
    </row>
    <row r="296" spans="1:5" ht="13.5" customHeight="1" x14ac:dyDescent="0.25">
      <c r="B296" s="548" t="s">
        <v>642</v>
      </c>
      <c r="C296" s="491">
        <v>0</v>
      </c>
      <c r="D296" s="491">
        <v>0</v>
      </c>
    </row>
    <row r="297" spans="1:5" x14ac:dyDescent="0.25">
      <c r="B297" s="489" t="s">
        <v>216</v>
      </c>
      <c r="C297" s="549">
        <f>SUM(C290:C296)</f>
        <v>666847751</v>
      </c>
      <c r="D297" s="549">
        <f>SUM(D290:D296)</f>
        <v>412694194</v>
      </c>
    </row>
    <row r="299" spans="1:5" ht="15.6" x14ac:dyDescent="0.25">
      <c r="A299" s="421" t="s">
        <v>350</v>
      </c>
    </row>
    <row r="300" spans="1:5" ht="13.8" x14ac:dyDescent="0.25">
      <c r="A300" s="422"/>
    </row>
    <row r="301" spans="1:5" ht="26.4" x14ac:dyDescent="0.25">
      <c r="B301" s="550" t="s">
        <v>276</v>
      </c>
      <c r="C301" s="551" t="s">
        <v>617</v>
      </c>
      <c r="D301" s="551" t="s">
        <v>618</v>
      </c>
    </row>
    <row r="302" spans="1:5" x14ac:dyDescent="0.25">
      <c r="B302" s="552" t="s">
        <v>643</v>
      </c>
      <c r="C302" s="553"/>
      <c r="D302" s="554"/>
    </row>
    <row r="303" spans="1:5" x14ac:dyDescent="0.25">
      <c r="B303" s="555" t="s">
        <v>644</v>
      </c>
      <c r="C303" s="556">
        <v>441308682</v>
      </c>
      <c r="D303" s="556">
        <v>0</v>
      </c>
      <c r="E303" s="557"/>
    </row>
    <row r="304" spans="1:5" ht="26.4" x14ac:dyDescent="0.25">
      <c r="B304" s="558" t="s">
        <v>645</v>
      </c>
      <c r="C304" s="559">
        <v>0</v>
      </c>
      <c r="D304" s="559">
        <v>0</v>
      </c>
      <c r="E304" s="560"/>
    </row>
    <row r="305" spans="2:5" x14ac:dyDescent="0.25">
      <c r="B305" s="561" t="s">
        <v>216</v>
      </c>
      <c r="C305" s="562">
        <f>SUM(C303:C304)</f>
        <v>441308682</v>
      </c>
      <c r="D305" s="562">
        <f>SUM(D303:D304)</f>
        <v>0</v>
      </c>
      <c r="E305" s="563"/>
    </row>
    <row r="306" spans="2:5" x14ac:dyDescent="0.25">
      <c r="B306" s="552" t="s">
        <v>646</v>
      </c>
      <c r="C306" s="564"/>
      <c r="D306" s="564"/>
      <c r="E306" s="557"/>
    </row>
    <row r="307" spans="2:5" ht="26.4" x14ac:dyDescent="0.25">
      <c r="B307" s="558" t="s">
        <v>647</v>
      </c>
      <c r="C307" s="556">
        <v>807917318</v>
      </c>
      <c r="D307" s="556">
        <v>595365465</v>
      </c>
      <c r="E307" s="560"/>
    </row>
    <row r="308" spans="2:5" ht="26.4" x14ac:dyDescent="0.25">
      <c r="B308" s="558" t="s">
        <v>648</v>
      </c>
      <c r="C308" s="556">
        <v>2038817829</v>
      </c>
      <c r="D308" s="556">
        <v>309526626</v>
      </c>
      <c r="E308" s="560"/>
    </row>
    <row r="309" spans="2:5" x14ac:dyDescent="0.25">
      <c r="B309" s="558" t="s">
        <v>649</v>
      </c>
      <c r="C309" s="565">
        <v>43365007</v>
      </c>
      <c r="D309" s="565">
        <v>47224450</v>
      </c>
      <c r="E309" s="560"/>
    </row>
    <row r="310" spans="2:5" x14ac:dyDescent="0.25">
      <c r="B310" s="558" t="s">
        <v>650</v>
      </c>
      <c r="C310" s="556">
        <v>1715455</v>
      </c>
      <c r="D310" s="556">
        <v>9252726</v>
      </c>
      <c r="E310" s="560"/>
    </row>
    <row r="311" spans="2:5" x14ac:dyDescent="0.25">
      <c r="B311" s="558" t="s">
        <v>651</v>
      </c>
      <c r="C311" s="556">
        <v>18308747</v>
      </c>
      <c r="D311" s="556">
        <v>5450000</v>
      </c>
      <c r="E311" s="560"/>
    </row>
    <row r="312" spans="2:5" ht="26.4" x14ac:dyDescent="0.25">
      <c r="B312" s="558" t="s">
        <v>652</v>
      </c>
      <c r="C312" s="556">
        <v>8570829</v>
      </c>
      <c r="D312" s="556">
        <v>9318132</v>
      </c>
      <c r="E312" s="560"/>
    </row>
    <row r="313" spans="2:5" x14ac:dyDescent="0.25">
      <c r="B313" s="558" t="s">
        <v>653</v>
      </c>
      <c r="C313" s="556">
        <v>371875637</v>
      </c>
      <c r="D313" s="556">
        <v>447988815</v>
      </c>
      <c r="E313" s="560"/>
    </row>
    <row r="314" spans="2:5" x14ac:dyDescent="0.25">
      <c r="B314" s="558" t="s">
        <v>654</v>
      </c>
      <c r="C314" s="556">
        <v>5772544</v>
      </c>
      <c r="D314" s="556">
        <v>2164000</v>
      </c>
      <c r="E314" s="560"/>
    </row>
    <row r="315" spans="2:5" x14ac:dyDescent="0.25">
      <c r="B315" s="558" t="s">
        <v>655</v>
      </c>
      <c r="C315" s="556">
        <v>53968785</v>
      </c>
      <c r="D315" s="556">
        <v>23032595</v>
      </c>
      <c r="E315" s="560"/>
    </row>
    <row r="316" spans="2:5" ht="26.4" x14ac:dyDescent="0.25">
      <c r="B316" s="558" t="s">
        <v>656</v>
      </c>
      <c r="C316" s="556">
        <v>0</v>
      </c>
      <c r="D316" s="556">
        <v>345455</v>
      </c>
      <c r="E316" s="560"/>
    </row>
    <row r="317" spans="2:5" x14ac:dyDescent="0.25">
      <c r="B317" s="558" t="s">
        <v>657</v>
      </c>
      <c r="C317" s="559">
        <v>28315398</v>
      </c>
      <c r="D317" s="559">
        <v>1756934</v>
      </c>
      <c r="E317" s="560"/>
    </row>
    <row r="318" spans="2:5" x14ac:dyDescent="0.25">
      <c r="B318" s="561" t="s">
        <v>216</v>
      </c>
      <c r="C318" s="562">
        <f>SUM(C307:C317)</f>
        <v>3378627549</v>
      </c>
      <c r="D318" s="562">
        <f>SUM(D307:D317)</f>
        <v>1451425198</v>
      </c>
      <c r="E318" s="563"/>
    </row>
    <row r="319" spans="2:5" x14ac:dyDescent="0.25">
      <c r="B319" s="552" t="s">
        <v>658</v>
      </c>
      <c r="C319" s="564"/>
      <c r="D319" s="564"/>
      <c r="E319" s="557"/>
    </row>
    <row r="320" spans="2:5" ht="26.4" x14ac:dyDescent="0.25">
      <c r="B320" s="558" t="s">
        <v>659</v>
      </c>
      <c r="C320" s="556">
        <v>247224</v>
      </c>
      <c r="D320" s="556">
        <v>0</v>
      </c>
      <c r="E320" s="560"/>
    </row>
    <row r="321" spans="2:8" ht="26.4" x14ac:dyDescent="0.25">
      <c r="B321" s="558" t="s">
        <v>660</v>
      </c>
      <c r="C321" s="556">
        <v>0</v>
      </c>
      <c r="D321" s="556">
        <v>200000</v>
      </c>
      <c r="E321" s="560"/>
    </row>
    <row r="322" spans="2:8" x14ac:dyDescent="0.25">
      <c r="B322" s="558" t="s">
        <v>754</v>
      </c>
      <c r="C322" s="556">
        <v>315766</v>
      </c>
      <c r="D322" s="556">
        <v>207736</v>
      </c>
      <c r="E322" s="560"/>
    </row>
    <row r="323" spans="2:8" ht="26.4" x14ac:dyDescent="0.25">
      <c r="B323" s="558" t="s">
        <v>661</v>
      </c>
      <c r="C323" s="556">
        <v>0</v>
      </c>
      <c r="D323" s="556">
        <v>2148300</v>
      </c>
      <c r="E323" s="560"/>
      <c r="G323" s="566"/>
    </row>
    <row r="324" spans="2:8" x14ac:dyDescent="0.25">
      <c r="B324" s="558" t="s">
        <v>662</v>
      </c>
      <c r="C324" s="556">
        <v>437958</v>
      </c>
      <c r="D324" s="556">
        <v>135004</v>
      </c>
      <c r="E324" s="560"/>
      <c r="G324" s="566"/>
    </row>
    <row r="325" spans="2:8" x14ac:dyDescent="0.25">
      <c r="B325" s="558" t="s">
        <v>663</v>
      </c>
      <c r="C325" s="556">
        <v>52020201</v>
      </c>
      <c r="D325" s="556">
        <v>30641615</v>
      </c>
      <c r="E325" s="560"/>
      <c r="G325" s="566"/>
    </row>
    <row r="326" spans="2:8" x14ac:dyDescent="0.25">
      <c r="B326" s="558" t="s">
        <v>664</v>
      </c>
      <c r="C326" s="556">
        <v>3641710</v>
      </c>
      <c r="D326" s="556">
        <v>3409841</v>
      </c>
      <c r="E326" s="560"/>
      <c r="G326" s="566"/>
    </row>
    <row r="327" spans="2:8" ht="26.4" x14ac:dyDescent="0.25">
      <c r="B327" s="558" t="s">
        <v>755</v>
      </c>
      <c r="C327" s="556">
        <v>7530748</v>
      </c>
      <c r="D327" s="556">
        <v>7755562</v>
      </c>
      <c r="E327" s="560"/>
      <c r="G327" s="566"/>
    </row>
    <row r="328" spans="2:8" x14ac:dyDescent="0.25">
      <c r="B328" s="558"/>
      <c r="C328" s="559"/>
      <c r="D328" s="559"/>
      <c r="E328" s="563"/>
    </row>
    <row r="329" spans="2:8" x14ac:dyDescent="0.25">
      <c r="B329" s="561" t="s">
        <v>216</v>
      </c>
      <c r="C329" s="562">
        <f>SUM(C320:C328)</f>
        <v>64193607</v>
      </c>
      <c r="D329" s="562">
        <f>SUM(D320:D328)</f>
        <v>44498058</v>
      </c>
      <c r="E329" s="592"/>
    </row>
    <row r="330" spans="2:8" ht="12.75" customHeight="1" x14ac:dyDescent="0.25">
      <c r="B330" s="593" t="s">
        <v>665</v>
      </c>
      <c r="C330" s="595"/>
      <c r="D330" s="556"/>
      <c r="E330" s="592"/>
    </row>
    <row r="331" spans="2:8" x14ac:dyDescent="0.25">
      <c r="B331" s="594"/>
      <c r="C331" s="596"/>
      <c r="D331" s="556"/>
      <c r="E331" s="592"/>
    </row>
    <row r="332" spans="2:8" x14ac:dyDescent="0.25">
      <c r="B332" s="594"/>
      <c r="C332" s="596"/>
      <c r="D332" s="567">
        <v>0</v>
      </c>
      <c r="E332" s="568"/>
    </row>
    <row r="333" spans="2:8" ht="26.4" x14ac:dyDescent="0.25">
      <c r="B333" s="569" t="s">
        <v>648</v>
      </c>
      <c r="C333" s="567">
        <v>1422973333</v>
      </c>
      <c r="D333" s="567">
        <v>34818182</v>
      </c>
      <c r="E333" s="568"/>
    </row>
    <row r="334" spans="2:8" x14ac:dyDescent="0.25">
      <c r="B334" s="569" t="s">
        <v>649</v>
      </c>
      <c r="C334" s="559">
        <v>43365004</v>
      </c>
      <c r="D334" s="570">
        <v>91976026</v>
      </c>
      <c r="E334" s="563"/>
    </row>
    <row r="335" spans="2:8" x14ac:dyDescent="0.25">
      <c r="B335" s="561" t="s">
        <v>216</v>
      </c>
      <c r="C335" s="570">
        <f>SUM(C333:C334)</f>
        <v>1466338337</v>
      </c>
      <c r="D335" s="570">
        <f>SUM(D332:D334)</f>
        <v>126794208</v>
      </c>
      <c r="E335" s="557"/>
    </row>
    <row r="336" spans="2:8" x14ac:dyDescent="0.25">
      <c r="B336" s="552" t="s">
        <v>666</v>
      </c>
      <c r="C336" s="571"/>
      <c r="D336" s="567">
        <v>0</v>
      </c>
      <c r="E336" s="557"/>
      <c r="H336" s="410"/>
    </row>
    <row r="337" spans="1:8" x14ac:dyDescent="0.25">
      <c r="B337" s="555" t="s">
        <v>667</v>
      </c>
      <c r="C337" s="567">
        <v>40720032</v>
      </c>
      <c r="D337" s="567">
        <v>40755681</v>
      </c>
      <c r="E337" s="568"/>
      <c r="H337" s="410"/>
    </row>
    <row r="338" spans="1:8" ht="26.4" x14ac:dyDescent="0.25">
      <c r="B338" s="569" t="s">
        <v>668</v>
      </c>
      <c r="C338" s="572">
        <v>46693305</v>
      </c>
      <c r="D338" s="572">
        <v>45162135</v>
      </c>
      <c r="E338" s="563"/>
      <c r="G338" s="410"/>
    </row>
    <row r="339" spans="1:8" x14ac:dyDescent="0.25">
      <c r="B339" s="561" t="s">
        <v>216</v>
      </c>
      <c r="C339" s="570">
        <f>SUM(C337:C338)</f>
        <v>87413337</v>
      </c>
      <c r="D339" s="570">
        <f>SUM(D337:D338)</f>
        <v>85917816</v>
      </c>
    </row>
    <row r="341" spans="1:8" ht="15.6" x14ac:dyDescent="0.25">
      <c r="A341" s="421" t="s">
        <v>357</v>
      </c>
    </row>
    <row r="343" spans="1:8" ht="15.6" x14ac:dyDescent="0.25">
      <c r="A343" s="421" t="s">
        <v>756</v>
      </c>
    </row>
    <row r="344" spans="1:8" ht="13.8" x14ac:dyDescent="0.25">
      <c r="A344" s="422"/>
    </row>
    <row r="345" spans="1:8" x14ac:dyDescent="0.25">
      <c r="B345" s="409" t="s">
        <v>669</v>
      </c>
    </row>
    <row r="347" spans="1:8" ht="15.6" x14ac:dyDescent="0.25">
      <c r="A347" s="421" t="s">
        <v>757</v>
      </c>
    </row>
    <row r="348" spans="1:8" ht="13.8" x14ac:dyDescent="0.25">
      <c r="A348" s="422"/>
    </row>
    <row r="349" spans="1:8" x14ac:dyDescent="0.25">
      <c r="B349" s="409" t="s">
        <v>670</v>
      </c>
    </row>
    <row r="351" spans="1:8" ht="15.6" x14ac:dyDescent="0.25">
      <c r="A351" s="421" t="s">
        <v>671</v>
      </c>
    </row>
    <row r="353" spans="1:6" ht="12.75" customHeight="1" x14ac:dyDescent="0.25">
      <c r="A353" s="573"/>
      <c r="B353" s="573"/>
      <c r="C353" s="573"/>
      <c r="D353" s="573"/>
      <c r="E353" s="573"/>
      <c r="F353" s="573"/>
    </row>
    <row r="354" spans="1:6" ht="12.75" customHeight="1" x14ac:dyDescent="0.25">
      <c r="A354" s="574"/>
      <c r="B354" s="577" t="s">
        <v>758</v>
      </c>
      <c r="C354" s="577"/>
      <c r="D354" s="577"/>
      <c r="E354" s="575"/>
      <c r="F354" s="575"/>
    </row>
    <row r="355" spans="1:6" ht="12.75" customHeight="1" x14ac:dyDescent="0.25">
      <c r="A355" s="574"/>
      <c r="B355" s="575"/>
      <c r="C355" s="575"/>
      <c r="D355" s="575"/>
      <c r="E355" s="575"/>
      <c r="F355" s="575"/>
    </row>
    <row r="356" spans="1:6" x14ac:dyDescent="0.25">
      <c r="A356" s="574"/>
      <c r="B356" s="575"/>
      <c r="C356" s="575"/>
      <c r="D356" s="575"/>
      <c r="E356" s="575"/>
      <c r="F356" s="575"/>
    </row>
    <row r="357" spans="1:6" x14ac:dyDescent="0.25">
      <c r="A357" s="574"/>
      <c r="B357" s="575"/>
      <c r="C357" s="575"/>
      <c r="D357" s="575"/>
      <c r="E357" s="575"/>
      <c r="F357" s="575"/>
    </row>
    <row r="358" spans="1:6" x14ac:dyDescent="0.25">
      <c r="A358" s="574"/>
      <c r="B358" s="575"/>
      <c r="C358" s="575"/>
      <c r="D358" s="575"/>
      <c r="E358" s="575"/>
      <c r="F358" s="575"/>
    </row>
    <row r="359" spans="1:6" x14ac:dyDescent="0.25">
      <c r="A359" s="574"/>
      <c r="B359" s="575"/>
      <c r="C359" s="575"/>
      <c r="D359" s="575"/>
      <c r="E359" s="575"/>
      <c r="F359" s="575"/>
    </row>
    <row r="360" spans="1:6" x14ac:dyDescent="0.25">
      <c r="A360" s="574"/>
      <c r="B360" s="575"/>
      <c r="C360" s="575"/>
      <c r="D360" s="575"/>
      <c r="E360" s="575"/>
      <c r="F360" s="575"/>
    </row>
    <row r="361" spans="1:6" x14ac:dyDescent="0.25">
      <c r="A361" s="574"/>
      <c r="B361" s="575"/>
      <c r="C361" s="575"/>
      <c r="D361" s="575"/>
      <c r="E361" s="575"/>
      <c r="F361" s="575"/>
    </row>
    <row r="362" spans="1:6" x14ac:dyDescent="0.25">
      <c r="A362" s="574"/>
      <c r="B362" s="575"/>
      <c r="C362" s="575"/>
      <c r="D362" s="575"/>
      <c r="E362" s="575"/>
      <c r="F362" s="575"/>
    </row>
    <row r="363" spans="1:6" x14ac:dyDescent="0.25">
      <c r="A363" s="574"/>
      <c r="B363" s="575"/>
      <c r="C363" s="575"/>
      <c r="D363" s="575"/>
      <c r="E363" s="575"/>
      <c r="F363" s="575"/>
    </row>
    <row r="364" spans="1:6" x14ac:dyDescent="0.25">
      <c r="A364" s="574"/>
      <c r="B364" s="574"/>
      <c r="C364" s="574"/>
      <c r="D364" s="574"/>
      <c r="E364" s="574"/>
      <c r="F364" s="574"/>
    </row>
    <row r="365" spans="1:6" x14ac:dyDescent="0.25">
      <c r="A365" s="574"/>
      <c r="B365" s="574"/>
      <c r="C365" s="574"/>
      <c r="D365" s="574"/>
      <c r="E365" s="574"/>
      <c r="F365" s="574"/>
    </row>
    <row r="366" spans="1:6" x14ac:dyDescent="0.25">
      <c r="A366" s="574"/>
      <c r="B366" s="574"/>
      <c r="C366" s="574"/>
      <c r="D366" s="574"/>
      <c r="E366" s="574"/>
      <c r="F366" s="574"/>
    </row>
    <row r="367" spans="1:6" x14ac:dyDescent="0.25">
      <c r="A367" s="574"/>
      <c r="B367" s="574"/>
      <c r="C367" s="574"/>
      <c r="D367" s="574"/>
      <c r="E367" s="574"/>
      <c r="F367" s="574"/>
    </row>
    <row r="368" spans="1:6" x14ac:dyDescent="0.25">
      <c r="A368" s="574"/>
      <c r="B368" s="574"/>
      <c r="C368" s="574"/>
      <c r="D368" s="574"/>
      <c r="E368" s="574"/>
      <c r="F368" s="574"/>
    </row>
    <row r="369" spans="1:6" x14ac:dyDescent="0.25">
      <c r="A369" s="574"/>
      <c r="B369" s="574"/>
      <c r="C369" s="574"/>
      <c r="D369" s="574"/>
      <c r="E369" s="574"/>
      <c r="F369" s="574"/>
    </row>
    <row r="370" spans="1:6" x14ac:dyDescent="0.25">
      <c r="A370" s="574"/>
      <c r="B370" s="574"/>
      <c r="C370" s="574"/>
      <c r="D370" s="574"/>
      <c r="E370" s="574"/>
      <c r="F370" s="574"/>
    </row>
    <row r="371" spans="1:6" x14ac:dyDescent="0.25">
      <c r="A371" s="574"/>
      <c r="B371" s="574"/>
      <c r="C371" s="574"/>
      <c r="D371" s="574"/>
      <c r="E371" s="574"/>
      <c r="F371" s="574"/>
    </row>
    <row r="372" spans="1:6" x14ac:dyDescent="0.25">
      <c r="A372" s="574"/>
      <c r="B372" s="574"/>
      <c r="C372" s="574"/>
      <c r="D372" s="574"/>
      <c r="E372" s="574"/>
      <c r="F372" s="574"/>
    </row>
    <row r="373" spans="1:6" x14ac:dyDescent="0.25">
      <c r="A373" s="574"/>
      <c r="B373" s="574"/>
      <c r="C373" s="574"/>
      <c r="D373" s="574"/>
      <c r="E373" s="574"/>
      <c r="F373" s="574"/>
    </row>
    <row r="374" spans="1:6" x14ac:dyDescent="0.25">
      <c r="A374" s="574"/>
      <c r="B374" s="574"/>
      <c r="C374" s="574"/>
      <c r="D374" s="574"/>
      <c r="E374" s="574"/>
      <c r="F374" s="574"/>
    </row>
    <row r="375" spans="1:6" x14ac:dyDescent="0.25">
      <c r="A375" s="574"/>
      <c r="B375" s="574"/>
      <c r="C375" s="574"/>
      <c r="D375" s="574"/>
      <c r="E375" s="574"/>
      <c r="F375" s="574"/>
    </row>
    <row r="376" spans="1:6" x14ac:dyDescent="0.25">
      <c r="A376" s="574"/>
      <c r="B376" s="574"/>
      <c r="C376" s="574"/>
      <c r="D376" s="574"/>
      <c r="E376" s="574"/>
      <c r="F376" s="574"/>
    </row>
    <row r="377" spans="1:6" x14ac:dyDescent="0.25">
      <c r="A377" s="574"/>
      <c r="B377" s="574"/>
      <c r="C377" s="574"/>
      <c r="D377" s="574"/>
      <c r="E377" s="574"/>
      <c r="F377" s="574"/>
    </row>
    <row r="378" spans="1:6" x14ac:dyDescent="0.25">
      <c r="A378" s="574"/>
      <c r="B378" s="574"/>
      <c r="C378" s="574"/>
      <c r="D378" s="574"/>
      <c r="E378" s="574"/>
      <c r="F378" s="574"/>
    </row>
    <row r="379" spans="1:6" x14ac:dyDescent="0.25">
      <c r="A379" s="574"/>
      <c r="B379" s="574"/>
      <c r="C379" s="574"/>
      <c r="D379" s="574"/>
      <c r="E379" s="574"/>
      <c r="F379" s="574"/>
    </row>
    <row r="380" spans="1:6" x14ac:dyDescent="0.25">
      <c r="A380" s="574"/>
      <c r="B380" s="574"/>
      <c r="C380" s="574"/>
      <c r="D380" s="574"/>
      <c r="E380" s="574"/>
      <c r="F380" s="574"/>
    </row>
    <row r="381" spans="1:6" x14ac:dyDescent="0.25">
      <c r="A381" s="574"/>
      <c r="B381" s="574"/>
      <c r="C381" s="574"/>
      <c r="D381" s="574"/>
      <c r="E381" s="574"/>
      <c r="F381" s="574"/>
    </row>
  </sheetData>
  <mergeCells count="84">
    <mergeCell ref="A50:H50"/>
    <mergeCell ref="A2:H2"/>
    <mergeCell ref="A3:H3"/>
    <mergeCell ref="A6:H10"/>
    <mergeCell ref="A14:H15"/>
    <mergeCell ref="A19:H23"/>
    <mergeCell ref="A26:H27"/>
    <mergeCell ref="A30:H32"/>
    <mergeCell ref="A36:H37"/>
    <mergeCell ref="A41:H42"/>
    <mergeCell ref="A46:F46"/>
    <mergeCell ref="A47:H47"/>
    <mergeCell ref="B98:C98"/>
    <mergeCell ref="A54:G54"/>
    <mergeCell ref="B61:C61"/>
    <mergeCell ref="B62:C62"/>
    <mergeCell ref="B63:C63"/>
    <mergeCell ref="B68:F68"/>
    <mergeCell ref="C72:H72"/>
    <mergeCell ref="C85:F85"/>
    <mergeCell ref="B88:F88"/>
    <mergeCell ref="A94:H94"/>
    <mergeCell ref="B96:E96"/>
    <mergeCell ref="B97:C97"/>
    <mergeCell ref="B124:E124"/>
    <mergeCell ref="B99:C99"/>
    <mergeCell ref="B100:C100"/>
    <mergeCell ref="B101:C101"/>
    <mergeCell ref="B103:C103"/>
    <mergeCell ref="B104:C104"/>
    <mergeCell ref="B105:C105"/>
    <mergeCell ref="B106:C106"/>
    <mergeCell ref="A114:H114"/>
    <mergeCell ref="A120:H120"/>
    <mergeCell ref="B122:E122"/>
    <mergeCell ref="B123:E123"/>
    <mergeCell ref="B127:E127"/>
    <mergeCell ref="B128:E128"/>
    <mergeCell ref="A130:H130"/>
    <mergeCell ref="B134:B135"/>
    <mergeCell ref="C134:G134"/>
    <mergeCell ref="H134:K134"/>
    <mergeCell ref="B171:C171"/>
    <mergeCell ref="D171:E171"/>
    <mergeCell ref="L134:L135"/>
    <mergeCell ref="A147:H148"/>
    <mergeCell ref="A160:F164"/>
    <mergeCell ref="B166:C166"/>
    <mergeCell ref="D166:E166"/>
    <mergeCell ref="B167:C167"/>
    <mergeCell ref="D167:E167"/>
    <mergeCell ref="B168:C168"/>
    <mergeCell ref="D168:E168"/>
    <mergeCell ref="D169:E169"/>
    <mergeCell ref="B170:C170"/>
    <mergeCell ref="D170:E170"/>
    <mergeCell ref="B202:C202"/>
    <mergeCell ref="A174:F174"/>
    <mergeCell ref="B179:D180"/>
    <mergeCell ref="B187:D188"/>
    <mergeCell ref="B194:C194"/>
    <mergeCell ref="D194:E194"/>
    <mergeCell ref="B195:C195"/>
    <mergeCell ref="D195:E195"/>
    <mergeCell ref="B197:C197"/>
    <mergeCell ref="D197:E197"/>
    <mergeCell ref="B200:C200"/>
    <mergeCell ref="D200:E200"/>
    <mergeCell ref="B201:C201"/>
    <mergeCell ref="B206:C206"/>
    <mergeCell ref="D206:E206"/>
    <mergeCell ref="B207:C207"/>
    <mergeCell ref="D207:E207"/>
    <mergeCell ref="B208:C208"/>
    <mergeCell ref="D208:E208"/>
    <mergeCell ref="B354:D354"/>
    <mergeCell ref="B209:C209"/>
    <mergeCell ref="D209:E209"/>
    <mergeCell ref="G214:H214"/>
    <mergeCell ref="I214:J214"/>
    <mergeCell ref="C263:F266"/>
    <mergeCell ref="E329:E331"/>
    <mergeCell ref="B330:B332"/>
    <mergeCell ref="C330:C332"/>
  </mergeCells>
  <hyperlinks>
    <hyperlink ref="A115" location="'8'!A1" display="Ver cuadro de Inversiones" xr:uid="{9391965C-6BD3-446D-B491-E8B02A9F8B63}"/>
  </hyperlinks>
  <pageMargins left="0.7" right="0.7" top="0.75" bottom="0.75" header="0.3" footer="0.3"/>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BB918-F0CF-4E28-BCE1-3B9ADECF45AB}">
  <sheetPr>
    <pageSetUpPr fitToPage="1"/>
  </sheetPr>
  <dimension ref="A1:T404"/>
  <sheetViews>
    <sheetView showGridLines="0" zoomScale="114" zoomScaleNormal="114" zoomScalePageLayoutView="85" workbookViewId="0">
      <selection activeCell="A12" sqref="A12:H13"/>
    </sheetView>
  </sheetViews>
  <sheetFormatPr baseColWidth="10" defaultColWidth="11.44140625" defaultRowHeight="12" x14ac:dyDescent="0.25"/>
  <cols>
    <col min="1" max="1" width="20.33203125" style="1" customWidth="1"/>
    <col min="2" max="2" width="59" style="1" customWidth="1"/>
    <col min="3" max="3" width="17.6640625" style="2" customWidth="1"/>
    <col min="4" max="4" width="17.6640625" style="2" bestFit="1" customWidth="1"/>
    <col min="5" max="5" width="18.6640625" style="2" customWidth="1"/>
    <col min="6" max="6" width="18.109375" style="2" bestFit="1" customWidth="1"/>
    <col min="7" max="7" width="16.88671875" style="2" customWidth="1"/>
    <col min="8" max="8" width="20.88671875" style="1" customWidth="1"/>
    <col min="9" max="9" width="15.5546875" style="1" bestFit="1" customWidth="1"/>
    <col min="10" max="10" width="18.33203125" style="1" customWidth="1"/>
    <col min="11" max="11" width="12.44140625" style="1" customWidth="1"/>
    <col min="12" max="12" width="20" style="1" customWidth="1"/>
    <col min="13" max="14" width="11.44140625" style="1"/>
    <col min="15" max="15" width="12.44140625" style="1" customWidth="1"/>
    <col min="16" max="16" width="7.33203125" style="55" hidden="1" customWidth="1"/>
    <col min="17" max="17" width="11" style="55" hidden="1" customWidth="1"/>
    <col min="18" max="18" width="8.109375" style="1" hidden="1" customWidth="1"/>
    <col min="19" max="19" width="69.6640625" style="51" hidden="1" customWidth="1"/>
    <col min="20" max="20" width="13.5546875" style="51" hidden="1" customWidth="1"/>
    <col min="21" max="256" width="11.44140625" style="1"/>
    <col min="257" max="257" width="20.33203125" style="1" customWidth="1"/>
    <col min="258" max="258" width="31.109375" style="1" customWidth="1"/>
    <col min="259" max="259" width="15" style="1" customWidth="1"/>
    <col min="260" max="260" width="14.44140625" style="1" customWidth="1"/>
    <col min="261" max="261" width="14.88671875" style="1" customWidth="1"/>
    <col min="262" max="262" width="18.109375" style="1" bestFit="1" customWidth="1"/>
    <col min="263" max="263" width="16.88671875" style="1" customWidth="1"/>
    <col min="264" max="264" width="14.109375" style="1" customWidth="1"/>
    <col min="265" max="265" width="11.44140625" style="1"/>
    <col min="266" max="266" width="18.33203125" style="1" customWidth="1"/>
    <col min="267" max="267" width="12.44140625" style="1" customWidth="1"/>
    <col min="268" max="268" width="20" style="1" customWidth="1"/>
    <col min="269" max="512" width="11.44140625" style="1"/>
    <col min="513" max="513" width="20.33203125" style="1" customWidth="1"/>
    <col min="514" max="514" width="31.109375" style="1" customWidth="1"/>
    <col min="515" max="515" width="15" style="1" customWidth="1"/>
    <col min="516" max="516" width="14.44140625" style="1" customWidth="1"/>
    <col min="517" max="517" width="14.88671875" style="1" customWidth="1"/>
    <col min="518" max="518" width="18.109375" style="1" bestFit="1" customWidth="1"/>
    <col min="519" max="519" width="16.88671875" style="1" customWidth="1"/>
    <col min="520" max="520" width="14.109375" style="1" customWidth="1"/>
    <col min="521" max="521" width="11.44140625" style="1"/>
    <col min="522" max="522" width="18.33203125" style="1" customWidth="1"/>
    <col min="523" max="523" width="12.44140625" style="1" customWidth="1"/>
    <col min="524" max="524" width="20" style="1" customWidth="1"/>
    <col min="525" max="768" width="11.44140625" style="1"/>
    <col min="769" max="769" width="20.33203125" style="1" customWidth="1"/>
    <col min="770" max="770" width="31.109375" style="1" customWidth="1"/>
    <col min="771" max="771" width="15" style="1" customWidth="1"/>
    <col min="772" max="772" width="14.44140625" style="1" customWidth="1"/>
    <col min="773" max="773" width="14.88671875" style="1" customWidth="1"/>
    <col min="774" max="774" width="18.109375" style="1" bestFit="1" customWidth="1"/>
    <col min="775" max="775" width="16.88671875" style="1" customWidth="1"/>
    <col min="776" max="776" width="14.109375" style="1" customWidth="1"/>
    <col min="777" max="777" width="11.44140625" style="1"/>
    <col min="778" max="778" width="18.33203125" style="1" customWidth="1"/>
    <col min="779" max="779" width="12.44140625" style="1" customWidth="1"/>
    <col min="780" max="780" width="20" style="1" customWidth="1"/>
    <col min="781" max="1024" width="11.44140625" style="1"/>
    <col min="1025" max="1025" width="20.33203125" style="1" customWidth="1"/>
    <col min="1026" max="1026" width="31.109375" style="1" customWidth="1"/>
    <col min="1027" max="1027" width="15" style="1" customWidth="1"/>
    <col min="1028" max="1028" width="14.44140625" style="1" customWidth="1"/>
    <col min="1029" max="1029" width="14.88671875" style="1" customWidth="1"/>
    <col min="1030" max="1030" width="18.109375" style="1" bestFit="1" customWidth="1"/>
    <col min="1031" max="1031" width="16.88671875" style="1" customWidth="1"/>
    <col min="1032" max="1032" width="14.109375" style="1" customWidth="1"/>
    <col min="1033" max="1033" width="11.44140625" style="1"/>
    <col min="1034" max="1034" width="18.33203125" style="1" customWidth="1"/>
    <col min="1035" max="1035" width="12.44140625" style="1" customWidth="1"/>
    <col min="1036" max="1036" width="20" style="1" customWidth="1"/>
    <col min="1037" max="1280" width="11.44140625" style="1"/>
    <col min="1281" max="1281" width="20.33203125" style="1" customWidth="1"/>
    <col min="1282" max="1282" width="31.109375" style="1" customWidth="1"/>
    <col min="1283" max="1283" width="15" style="1" customWidth="1"/>
    <col min="1284" max="1284" width="14.44140625" style="1" customWidth="1"/>
    <col min="1285" max="1285" width="14.88671875" style="1" customWidth="1"/>
    <col min="1286" max="1286" width="18.109375" style="1" bestFit="1" customWidth="1"/>
    <col min="1287" max="1287" width="16.88671875" style="1" customWidth="1"/>
    <col min="1288" max="1288" width="14.109375" style="1" customWidth="1"/>
    <col min="1289" max="1289" width="11.44140625" style="1"/>
    <col min="1290" max="1290" width="18.33203125" style="1" customWidth="1"/>
    <col min="1291" max="1291" width="12.44140625" style="1" customWidth="1"/>
    <col min="1292" max="1292" width="20" style="1" customWidth="1"/>
    <col min="1293" max="1536" width="11.44140625" style="1"/>
    <col min="1537" max="1537" width="20.33203125" style="1" customWidth="1"/>
    <col min="1538" max="1538" width="31.109375" style="1" customWidth="1"/>
    <col min="1539" max="1539" width="15" style="1" customWidth="1"/>
    <col min="1540" max="1540" width="14.44140625" style="1" customWidth="1"/>
    <col min="1541" max="1541" width="14.88671875" style="1" customWidth="1"/>
    <col min="1542" max="1542" width="18.109375" style="1" bestFit="1" customWidth="1"/>
    <col min="1543" max="1543" width="16.88671875" style="1" customWidth="1"/>
    <col min="1544" max="1544" width="14.109375" style="1" customWidth="1"/>
    <col min="1545" max="1545" width="11.44140625" style="1"/>
    <col min="1546" max="1546" width="18.33203125" style="1" customWidth="1"/>
    <col min="1547" max="1547" width="12.44140625" style="1" customWidth="1"/>
    <col min="1548" max="1548" width="20" style="1" customWidth="1"/>
    <col min="1549" max="1792" width="11.44140625" style="1"/>
    <col min="1793" max="1793" width="20.33203125" style="1" customWidth="1"/>
    <col min="1794" max="1794" width="31.109375" style="1" customWidth="1"/>
    <col min="1795" max="1795" width="15" style="1" customWidth="1"/>
    <col min="1796" max="1796" width="14.44140625" style="1" customWidth="1"/>
    <col min="1797" max="1797" width="14.88671875" style="1" customWidth="1"/>
    <col min="1798" max="1798" width="18.109375" style="1" bestFit="1" customWidth="1"/>
    <col min="1799" max="1799" width="16.88671875" style="1" customWidth="1"/>
    <col min="1800" max="1800" width="14.109375" style="1" customWidth="1"/>
    <col min="1801" max="1801" width="11.44140625" style="1"/>
    <col min="1802" max="1802" width="18.33203125" style="1" customWidth="1"/>
    <col min="1803" max="1803" width="12.44140625" style="1" customWidth="1"/>
    <col min="1804" max="1804" width="20" style="1" customWidth="1"/>
    <col min="1805" max="2048" width="11.44140625" style="1"/>
    <col min="2049" max="2049" width="20.33203125" style="1" customWidth="1"/>
    <col min="2050" max="2050" width="31.109375" style="1" customWidth="1"/>
    <col min="2051" max="2051" width="15" style="1" customWidth="1"/>
    <col min="2052" max="2052" width="14.44140625" style="1" customWidth="1"/>
    <col min="2053" max="2053" width="14.88671875" style="1" customWidth="1"/>
    <col min="2054" max="2054" width="18.109375" style="1" bestFit="1" customWidth="1"/>
    <col min="2055" max="2055" width="16.88671875" style="1" customWidth="1"/>
    <col min="2056" max="2056" width="14.109375" style="1" customWidth="1"/>
    <col min="2057" max="2057" width="11.44140625" style="1"/>
    <col min="2058" max="2058" width="18.33203125" style="1" customWidth="1"/>
    <col min="2059" max="2059" width="12.44140625" style="1" customWidth="1"/>
    <col min="2060" max="2060" width="20" style="1" customWidth="1"/>
    <col min="2061" max="2304" width="11.44140625" style="1"/>
    <col min="2305" max="2305" width="20.33203125" style="1" customWidth="1"/>
    <col min="2306" max="2306" width="31.109375" style="1" customWidth="1"/>
    <col min="2307" max="2307" width="15" style="1" customWidth="1"/>
    <col min="2308" max="2308" width="14.44140625" style="1" customWidth="1"/>
    <col min="2309" max="2309" width="14.88671875" style="1" customWidth="1"/>
    <col min="2310" max="2310" width="18.109375" style="1" bestFit="1" customWidth="1"/>
    <col min="2311" max="2311" width="16.88671875" style="1" customWidth="1"/>
    <col min="2312" max="2312" width="14.109375" style="1" customWidth="1"/>
    <col min="2313" max="2313" width="11.44140625" style="1"/>
    <col min="2314" max="2314" width="18.33203125" style="1" customWidth="1"/>
    <col min="2315" max="2315" width="12.44140625" style="1" customWidth="1"/>
    <col min="2316" max="2316" width="20" style="1" customWidth="1"/>
    <col min="2317" max="2560" width="11.44140625" style="1"/>
    <col min="2561" max="2561" width="20.33203125" style="1" customWidth="1"/>
    <col min="2562" max="2562" width="31.109375" style="1" customWidth="1"/>
    <col min="2563" max="2563" width="15" style="1" customWidth="1"/>
    <col min="2564" max="2564" width="14.44140625" style="1" customWidth="1"/>
    <col min="2565" max="2565" width="14.88671875" style="1" customWidth="1"/>
    <col min="2566" max="2566" width="18.109375" style="1" bestFit="1" customWidth="1"/>
    <col min="2567" max="2567" width="16.88671875" style="1" customWidth="1"/>
    <col min="2568" max="2568" width="14.109375" style="1" customWidth="1"/>
    <col min="2569" max="2569" width="11.44140625" style="1"/>
    <col min="2570" max="2570" width="18.33203125" style="1" customWidth="1"/>
    <col min="2571" max="2571" width="12.44140625" style="1" customWidth="1"/>
    <col min="2572" max="2572" width="20" style="1" customWidth="1"/>
    <col min="2573" max="2816" width="11.44140625" style="1"/>
    <col min="2817" max="2817" width="20.33203125" style="1" customWidth="1"/>
    <col min="2818" max="2818" width="31.109375" style="1" customWidth="1"/>
    <col min="2819" max="2819" width="15" style="1" customWidth="1"/>
    <col min="2820" max="2820" width="14.44140625" style="1" customWidth="1"/>
    <col min="2821" max="2821" width="14.88671875" style="1" customWidth="1"/>
    <col min="2822" max="2822" width="18.109375" style="1" bestFit="1" customWidth="1"/>
    <col min="2823" max="2823" width="16.88671875" style="1" customWidth="1"/>
    <col min="2824" max="2824" width="14.109375" style="1" customWidth="1"/>
    <col min="2825" max="2825" width="11.44140625" style="1"/>
    <col min="2826" max="2826" width="18.33203125" style="1" customWidth="1"/>
    <col min="2827" max="2827" width="12.44140625" style="1" customWidth="1"/>
    <col min="2828" max="2828" width="20" style="1" customWidth="1"/>
    <col min="2829" max="3072" width="11.44140625" style="1"/>
    <col min="3073" max="3073" width="20.33203125" style="1" customWidth="1"/>
    <col min="3074" max="3074" width="31.109375" style="1" customWidth="1"/>
    <col min="3075" max="3075" width="15" style="1" customWidth="1"/>
    <col min="3076" max="3076" width="14.44140625" style="1" customWidth="1"/>
    <col min="3077" max="3077" width="14.88671875" style="1" customWidth="1"/>
    <col min="3078" max="3078" width="18.109375" style="1" bestFit="1" customWidth="1"/>
    <col min="3079" max="3079" width="16.88671875" style="1" customWidth="1"/>
    <col min="3080" max="3080" width="14.109375" style="1" customWidth="1"/>
    <col min="3081" max="3081" width="11.44140625" style="1"/>
    <col min="3082" max="3082" width="18.33203125" style="1" customWidth="1"/>
    <col min="3083" max="3083" width="12.44140625" style="1" customWidth="1"/>
    <col min="3084" max="3084" width="20" style="1" customWidth="1"/>
    <col min="3085" max="3328" width="11.44140625" style="1"/>
    <col min="3329" max="3329" width="20.33203125" style="1" customWidth="1"/>
    <col min="3330" max="3330" width="31.109375" style="1" customWidth="1"/>
    <col min="3331" max="3331" width="15" style="1" customWidth="1"/>
    <col min="3332" max="3332" width="14.44140625" style="1" customWidth="1"/>
    <col min="3333" max="3333" width="14.88671875" style="1" customWidth="1"/>
    <col min="3334" max="3334" width="18.109375" style="1" bestFit="1" customWidth="1"/>
    <col min="3335" max="3335" width="16.88671875" style="1" customWidth="1"/>
    <col min="3336" max="3336" width="14.109375" style="1" customWidth="1"/>
    <col min="3337" max="3337" width="11.44140625" style="1"/>
    <col min="3338" max="3338" width="18.33203125" style="1" customWidth="1"/>
    <col min="3339" max="3339" width="12.44140625" style="1" customWidth="1"/>
    <col min="3340" max="3340" width="20" style="1" customWidth="1"/>
    <col min="3341" max="3584" width="11.44140625" style="1"/>
    <col min="3585" max="3585" width="20.33203125" style="1" customWidth="1"/>
    <col min="3586" max="3586" width="31.109375" style="1" customWidth="1"/>
    <col min="3587" max="3587" width="15" style="1" customWidth="1"/>
    <col min="3588" max="3588" width="14.44140625" style="1" customWidth="1"/>
    <col min="3589" max="3589" width="14.88671875" style="1" customWidth="1"/>
    <col min="3590" max="3590" width="18.109375" style="1" bestFit="1" customWidth="1"/>
    <col min="3591" max="3591" width="16.88671875" style="1" customWidth="1"/>
    <col min="3592" max="3592" width="14.109375" style="1" customWidth="1"/>
    <col min="3593" max="3593" width="11.44140625" style="1"/>
    <col min="3594" max="3594" width="18.33203125" style="1" customWidth="1"/>
    <col min="3595" max="3595" width="12.44140625" style="1" customWidth="1"/>
    <col min="3596" max="3596" width="20" style="1" customWidth="1"/>
    <col min="3597" max="3840" width="11.44140625" style="1"/>
    <col min="3841" max="3841" width="20.33203125" style="1" customWidth="1"/>
    <col min="3842" max="3842" width="31.109375" style="1" customWidth="1"/>
    <col min="3843" max="3843" width="15" style="1" customWidth="1"/>
    <col min="3844" max="3844" width="14.44140625" style="1" customWidth="1"/>
    <col min="3845" max="3845" width="14.88671875" style="1" customWidth="1"/>
    <col min="3846" max="3846" width="18.109375" style="1" bestFit="1" customWidth="1"/>
    <col min="3847" max="3847" width="16.88671875" style="1" customWidth="1"/>
    <col min="3848" max="3848" width="14.109375" style="1" customWidth="1"/>
    <col min="3849" max="3849" width="11.44140625" style="1"/>
    <col min="3850" max="3850" width="18.33203125" style="1" customWidth="1"/>
    <col min="3851" max="3851" width="12.44140625" style="1" customWidth="1"/>
    <col min="3852" max="3852" width="20" style="1" customWidth="1"/>
    <col min="3853" max="4096" width="11.44140625" style="1"/>
    <col min="4097" max="4097" width="20.33203125" style="1" customWidth="1"/>
    <col min="4098" max="4098" width="31.109375" style="1" customWidth="1"/>
    <col min="4099" max="4099" width="15" style="1" customWidth="1"/>
    <col min="4100" max="4100" width="14.44140625" style="1" customWidth="1"/>
    <col min="4101" max="4101" width="14.88671875" style="1" customWidth="1"/>
    <col min="4102" max="4102" width="18.109375" style="1" bestFit="1" customWidth="1"/>
    <col min="4103" max="4103" width="16.88671875" style="1" customWidth="1"/>
    <col min="4104" max="4104" width="14.109375" style="1" customWidth="1"/>
    <col min="4105" max="4105" width="11.44140625" style="1"/>
    <col min="4106" max="4106" width="18.33203125" style="1" customWidth="1"/>
    <col min="4107" max="4107" width="12.44140625" style="1" customWidth="1"/>
    <col min="4108" max="4108" width="20" style="1" customWidth="1"/>
    <col min="4109" max="4352" width="11.44140625" style="1"/>
    <col min="4353" max="4353" width="20.33203125" style="1" customWidth="1"/>
    <col min="4354" max="4354" width="31.109375" style="1" customWidth="1"/>
    <col min="4355" max="4355" width="15" style="1" customWidth="1"/>
    <col min="4356" max="4356" width="14.44140625" style="1" customWidth="1"/>
    <col min="4357" max="4357" width="14.88671875" style="1" customWidth="1"/>
    <col min="4358" max="4358" width="18.109375" style="1" bestFit="1" customWidth="1"/>
    <col min="4359" max="4359" width="16.88671875" style="1" customWidth="1"/>
    <col min="4360" max="4360" width="14.109375" style="1" customWidth="1"/>
    <col min="4361" max="4361" width="11.44140625" style="1"/>
    <col min="4362" max="4362" width="18.33203125" style="1" customWidth="1"/>
    <col min="4363" max="4363" width="12.44140625" style="1" customWidth="1"/>
    <col min="4364" max="4364" width="20" style="1" customWidth="1"/>
    <col min="4365" max="4608" width="11.44140625" style="1"/>
    <col min="4609" max="4609" width="20.33203125" style="1" customWidth="1"/>
    <col min="4610" max="4610" width="31.109375" style="1" customWidth="1"/>
    <col min="4611" max="4611" width="15" style="1" customWidth="1"/>
    <col min="4612" max="4612" width="14.44140625" style="1" customWidth="1"/>
    <col min="4613" max="4613" width="14.88671875" style="1" customWidth="1"/>
    <col min="4614" max="4614" width="18.109375" style="1" bestFit="1" customWidth="1"/>
    <col min="4615" max="4615" width="16.88671875" style="1" customWidth="1"/>
    <col min="4616" max="4616" width="14.109375" style="1" customWidth="1"/>
    <col min="4617" max="4617" width="11.44140625" style="1"/>
    <col min="4618" max="4618" width="18.33203125" style="1" customWidth="1"/>
    <col min="4619" max="4619" width="12.44140625" style="1" customWidth="1"/>
    <col min="4620" max="4620" width="20" style="1" customWidth="1"/>
    <col min="4621" max="4864" width="11.44140625" style="1"/>
    <col min="4865" max="4865" width="20.33203125" style="1" customWidth="1"/>
    <col min="4866" max="4866" width="31.109375" style="1" customWidth="1"/>
    <col min="4867" max="4867" width="15" style="1" customWidth="1"/>
    <col min="4868" max="4868" width="14.44140625" style="1" customWidth="1"/>
    <col min="4869" max="4869" width="14.88671875" style="1" customWidth="1"/>
    <col min="4870" max="4870" width="18.109375" style="1" bestFit="1" customWidth="1"/>
    <col min="4871" max="4871" width="16.88671875" style="1" customWidth="1"/>
    <col min="4872" max="4872" width="14.109375" style="1" customWidth="1"/>
    <col min="4873" max="4873" width="11.44140625" style="1"/>
    <col min="4874" max="4874" width="18.33203125" style="1" customWidth="1"/>
    <col min="4875" max="4875" width="12.44140625" style="1" customWidth="1"/>
    <col min="4876" max="4876" width="20" style="1" customWidth="1"/>
    <col min="4877" max="5120" width="11.44140625" style="1"/>
    <col min="5121" max="5121" width="20.33203125" style="1" customWidth="1"/>
    <col min="5122" max="5122" width="31.109375" style="1" customWidth="1"/>
    <col min="5123" max="5123" width="15" style="1" customWidth="1"/>
    <col min="5124" max="5124" width="14.44140625" style="1" customWidth="1"/>
    <col min="5125" max="5125" width="14.88671875" style="1" customWidth="1"/>
    <col min="5126" max="5126" width="18.109375" style="1" bestFit="1" customWidth="1"/>
    <col min="5127" max="5127" width="16.88671875" style="1" customWidth="1"/>
    <col min="5128" max="5128" width="14.109375" style="1" customWidth="1"/>
    <col min="5129" max="5129" width="11.44140625" style="1"/>
    <col min="5130" max="5130" width="18.33203125" style="1" customWidth="1"/>
    <col min="5131" max="5131" width="12.44140625" style="1" customWidth="1"/>
    <col min="5132" max="5132" width="20" style="1" customWidth="1"/>
    <col min="5133" max="5376" width="11.44140625" style="1"/>
    <col min="5377" max="5377" width="20.33203125" style="1" customWidth="1"/>
    <col min="5378" max="5378" width="31.109375" style="1" customWidth="1"/>
    <col min="5379" max="5379" width="15" style="1" customWidth="1"/>
    <col min="5380" max="5380" width="14.44140625" style="1" customWidth="1"/>
    <col min="5381" max="5381" width="14.88671875" style="1" customWidth="1"/>
    <col min="5382" max="5382" width="18.109375" style="1" bestFit="1" customWidth="1"/>
    <col min="5383" max="5383" width="16.88671875" style="1" customWidth="1"/>
    <col min="5384" max="5384" width="14.109375" style="1" customWidth="1"/>
    <col min="5385" max="5385" width="11.44140625" style="1"/>
    <col min="5386" max="5386" width="18.33203125" style="1" customWidth="1"/>
    <col min="5387" max="5387" width="12.44140625" style="1" customWidth="1"/>
    <col min="5388" max="5388" width="20" style="1" customWidth="1"/>
    <col min="5389" max="5632" width="11.44140625" style="1"/>
    <col min="5633" max="5633" width="20.33203125" style="1" customWidth="1"/>
    <col min="5634" max="5634" width="31.109375" style="1" customWidth="1"/>
    <col min="5635" max="5635" width="15" style="1" customWidth="1"/>
    <col min="5636" max="5636" width="14.44140625" style="1" customWidth="1"/>
    <col min="5637" max="5637" width="14.88671875" style="1" customWidth="1"/>
    <col min="5638" max="5638" width="18.109375" style="1" bestFit="1" customWidth="1"/>
    <col min="5639" max="5639" width="16.88671875" style="1" customWidth="1"/>
    <col min="5640" max="5640" width="14.109375" style="1" customWidth="1"/>
    <col min="5641" max="5641" width="11.44140625" style="1"/>
    <col min="5642" max="5642" width="18.33203125" style="1" customWidth="1"/>
    <col min="5643" max="5643" width="12.44140625" style="1" customWidth="1"/>
    <col min="5644" max="5644" width="20" style="1" customWidth="1"/>
    <col min="5645" max="5888" width="11.44140625" style="1"/>
    <col min="5889" max="5889" width="20.33203125" style="1" customWidth="1"/>
    <col min="5890" max="5890" width="31.109375" style="1" customWidth="1"/>
    <col min="5891" max="5891" width="15" style="1" customWidth="1"/>
    <col min="5892" max="5892" width="14.44140625" style="1" customWidth="1"/>
    <col min="5893" max="5893" width="14.88671875" style="1" customWidth="1"/>
    <col min="5894" max="5894" width="18.109375" style="1" bestFit="1" customWidth="1"/>
    <col min="5895" max="5895" width="16.88671875" style="1" customWidth="1"/>
    <col min="5896" max="5896" width="14.109375" style="1" customWidth="1"/>
    <col min="5897" max="5897" width="11.44140625" style="1"/>
    <col min="5898" max="5898" width="18.33203125" style="1" customWidth="1"/>
    <col min="5899" max="5899" width="12.44140625" style="1" customWidth="1"/>
    <col min="5900" max="5900" width="20" style="1" customWidth="1"/>
    <col min="5901" max="6144" width="11.44140625" style="1"/>
    <col min="6145" max="6145" width="20.33203125" style="1" customWidth="1"/>
    <col min="6146" max="6146" width="31.109375" style="1" customWidth="1"/>
    <col min="6147" max="6147" width="15" style="1" customWidth="1"/>
    <col min="6148" max="6148" width="14.44140625" style="1" customWidth="1"/>
    <col min="6149" max="6149" width="14.88671875" style="1" customWidth="1"/>
    <col min="6150" max="6150" width="18.109375" style="1" bestFit="1" customWidth="1"/>
    <col min="6151" max="6151" width="16.88671875" style="1" customWidth="1"/>
    <col min="6152" max="6152" width="14.109375" style="1" customWidth="1"/>
    <col min="6153" max="6153" width="11.44140625" style="1"/>
    <col min="6154" max="6154" width="18.33203125" style="1" customWidth="1"/>
    <col min="6155" max="6155" width="12.44140625" style="1" customWidth="1"/>
    <col min="6156" max="6156" width="20" style="1" customWidth="1"/>
    <col min="6157" max="6400" width="11.44140625" style="1"/>
    <col min="6401" max="6401" width="20.33203125" style="1" customWidth="1"/>
    <col min="6402" max="6402" width="31.109375" style="1" customWidth="1"/>
    <col min="6403" max="6403" width="15" style="1" customWidth="1"/>
    <col min="6404" max="6404" width="14.44140625" style="1" customWidth="1"/>
    <col min="6405" max="6405" width="14.88671875" style="1" customWidth="1"/>
    <col min="6406" max="6406" width="18.109375" style="1" bestFit="1" customWidth="1"/>
    <col min="6407" max="6407" width="16.88671875" style="1" customWidth="1"/>
    <col min="6408" max="6408" width="14.109375" style="1" customWidth="1"/>
    <col min="6409" max="6409" width="11.44140625" style="1"/>
    <col min="6410" max="6410" width="18.33203125" style="1" customWidth="1"/>
    <col min="6411" max="6411" width="12.44140625" style="1" customWidth="1"/>
    <col min="6412" max="6412" width="20" style="1" customWidth="1"/>
    <col min="6413" max="6656" width="11.44140625" style="1"/>
    <col min="6657" max="6657" width="20.33203125" style="1" customWidth="1"/>
    <col min="6658" max="6658" width="31.109375" style="1" customWidth="1"/>
    <col min="6659" max="6659" width="15" style="1" customWidth="1"/>
    <col min="6660" max="6660" width="14.44140625" style="1" customWidth="1"/>
    <col min="6661" max="6661" width="14.88671875" style="1" customWidth="1"/>
    <col min="6662" max="6662" width="18.109375" style="1" bestFit="1" customWidth="1"/>
    <col min="6663" max="6663" width="16.88671875" style="1" customWidth="1"/>
    <col min="6664" max="6664" width="14.109375" style="1" customWidth="1"/>
    <col min="6665" max="6665" width="11.44140625" style="1"/>
    <col min="6666" max="6666" width="18.33203125" style="1" customWidth="1"/>
    <col min="6667" max="6667" width="12.44140625" style="1" customWidth="1"/>
    <col min="6668" max="6668" width="20" style="1" customWidth="1"/>
    <col min="6669" max="6912" width="11.44140625" style="1"/>
    <col min="6913" max="6913" width="20.33203125" style="1" customWidth="1"/>
    <col min="6914" max="6914" width="31.109375" style="1" customWidth="1"/>
    <col min="6915" max="6915" width="15" style="1" customWidth="1"/>
    <col min="6916" max="6916" width="14.44140625" style="1" customWidth="1"/>
    <col min="6917" max="6917" width="14.88671875" style="1" customWidth="1"/>
    <col min="6918" max="6918" width="18.109375" style="1" bestFit="1" customWidth="1"/>
    <col min="6919" max="6919" width="16.88671875" style="1" customWidth="1"/>
    <col min="6920" max="6920" width="14.109375" style="1" customWidth="1"/>
    <col min="6921" max="6921" width="11.44140625" style="1"/>
    <col min="6922" max="6922" width="18.33203125" style="1" customWidth="1"/>
    <col min="6923" max="6923" width="12.44140625" style="1" customWidth="1"/>
    <col min="6924" max="6924" width="20" style="1" customWidth="1"/>
    <col min="6925" max="7168" width="11.44140625" style="1"/>
    <col min="7169" max="7169" width="20.33203125" style="1" customWidth="1"/>
    <col min="7170" max="7170" width="31.109375" style="1" customWidth="1"/>
    <col min="7171" max="7171" width="15" style="1" customWidth="1"/>
    <col min="7172" max="7172" width="14.44140625" style="1" customWidth="1"/>
    <col min="7173" max="7173" width="14.88671875" style="1" customWidth="1"/>
    <col min="7174" max="7174" width="18.109375" style="1" bestFit="1" customWidth="1"/>
    <col min="7175" max="7175" width="16.88671875" style="1" customWidth="1"/>
    <col min="7176" max="7176" width="14.109375" style="1" customWidth="1"/>
    <col min="7177" max="7177" width="11.44140625" style="1"/>
    <col min="7178" max="7178" width="18.33203125" style="1" customWidth="1"/>
    <col min="7179" max="7179" width="12.44140625" style="1" customWidth="1"/>
    <col min="7180" max="7180" width="20" style="1" customWidth="1"/>
    <col min="7181" max="7424" width="11.44140625" style="1"/>
    <col min="7425" max="7425" width="20.33203125" style="1" customWidth="1"/>
    <col min="7426" max="7426" width="31.109375" style="1" customWidth="1"/>
    <col min="7427" max="7427" width="15" style="1" customWidth="1"/>
    <col min="7428" max="7428" width="14.44140625" style="1" customWidth="1"/>
    <col min="7429" max="7429" width="14.88671875" style="1" customWidth="1"/>
    <col min="7430" max="7430" width="18.109375" style="1" bestFit="1" customWidth="1"/>
    <col min="7431" max="7431" width="16.88671875" style="1" customWidth="1"/>
    <col min="7432" max="7432" width="14.109375" style="1" customWidth="1"/>
    <col min="7433" max="7433" width="11.44140625" style="1"/>
    <col min="7434" max="7434" width="18.33203125" style="1" customWidth="1"/>
    <col min="7435" max="7435" width="12.44140625" style="1" customWidth="1"/>
    <col min="7436" max="7436" width="20" style="1" customWidth="1"/>
    <col min="7437" max="7680" width="11.44140625" style="1"/>
    <col min="7681" max="7681" width="20.33203125" style="1" customWidth="1"/>
    <col min="7682" max="7682" width="31.109375" style="1" customWidth="1"/>
    <col min="7683" max="7683" width="15" style="1" customWidth="1"/>
    <col min="7684" max="7684" width="14.44140625" style="1" customWidth="1"/>
    <col min="7685" max="7685" width="14.88671875" style="1" customWidth="1"/>
    <col min="7686" max="7686" width="18.109375" style="1" bestFit="1" customWidth="1"/>
    <col min="7687" max="7687" width="16.88671875" style="1" customWidth="1"/>
    <col min="7688" max="7688" width="14.109375" style="1" customWidth="1"/>
    <col min="7689" max="7689" width="11.44140625" style="1"/>
    <col min="7690" max="7690" width="18.33203125" style="1" customWidth="1"/>
    <col min="7691" max="7691" width="12.44140625" style="1" customWidth="1"/>
    <col min="7692" max="7692" width="20" style="1" customWidth="1"/>
    <col min="7693" max="7936" width="11.44140625" style="1"/>
    <col min="7937" max="7937" width="20.33203125" style="1" customWidth="1"/>
    <col min="7938" max="7938" width="31.109375" style="1" customWidth="1"/>
    <col min="7939" max="7939" width="15" style="1" customWidth="1"/>
    <col min="7940" max="7940" width="14.44140625" style="1" customWidth="1"/>
    <col min="7941" max="7941" width="14.88671875" style="1" customWidth="1"/>
    <col min="7942" max="7942" width="18.109375" style="1" bestFit="1" customWidth="1"/>
    <col min="7943" max="7943" width="16.88671875" style="1" customWidth="1"/>
    <col min="7944" max="7944" width="14.109375" style="1" customWidth="1"/>
    <col min="7945" max="7945" width="11.44140625" style="1"/>
    <col min="7946" max="7946" width="18.33203125" style="1" customWidth="1"/>
    <col min="7947" max="7947" width="12.44140625" style="1" customWidth="1"/>
    <col min="7948" max="7948" width="20" style="1" customWidth="1"/>
    <col min="7949" max="8192" width="11.44140625" style="1"/>
    <col min="8193" max="8193" width="20.33203125" style="1" customWidth="1"/>
    <col min="8194" max="8194" width="31.109375" style="1" customWidth="1"/>
    <col min="8195" max="8195" width="15" style="1" customWidth="1"/>
    <col min="8196" max="8196" width="14.44140625" style="1" customWidth="1"/>
    <col min="8197" max="8197" width="14.88671875" style="1" customWidth="1"/>
    <col min="8198" max="8198" width="18.109375" style="1" bestFit="1" customWidth="1"/>
    <col min="8199" max="8199" width="16.88671875" style="1" customWidth="1"/>
    <col min="8200" max="8200" width="14.109375" style="1" customWidth="1"/>
    <col min="8201" max="8201" width="11.44140625" style="1"/>
    <col min="8202" max="8202" width="18.33203125" style="1" customWidth="1"/>
    <col min="8203" max="8203" width="12.44140625" style="1" customWidth="1"/>
    <col min="8204" max="8204" width="20" style="1" customWidth="1"/>
    <col min="8205" max="8448" width="11.44140625" style="1"/>
    <col min="8449" max="8449" width="20.33203125" style="1" customWidth="1"/>
    <col min="8450" max="8450" width="31.109375" style="1" customWidth="1"/>
    <col min="8451" max="8451" width="15" style="1" customWidth="1"/>
    <col min="8452" max="8452" width="14.44140625" style="1" customWidth="1"/>
    <col min="8453" max="8453" width="14.88671875" style="1" customWidth="1"/>
    <col min="8454" max="8454" width="18.109375" style="1" bestFit="1" customWidth="1"/>
    <col min="8455" max="8455" width="16.88671875" style="1" customWidth="1"/>
    <col min="8456" max="8456" width="14.109375" style="1" customWidth="1"/>
    <col min="8457" max="8457" width="11.44140625" style="1"/>
    <col min="8458" max="8458" width="18.33203125" style="1" customWidth="1"/>
    <col min="8459" max="8459" width="12.44140625" style="1" customWidth="1"/>
    <col min="8460" max="8460" width="20" style="1" customWidth="1"/>
    <col min="8461" max="8704" width="11.44140625" style="1"/>
    <col min="8705" max="8705" width="20.33203125" style="1" customWidth="1"/>
    <col min="8706" max="8706" width="31.109375" style="1" customWidth="1"/>
    <col min="8707" max="8707" width="15" style="1" customWidth="1"/>
    <col min="8708" max="8708" width="14.44140625" style="1" customWidth="1"/>
    <col min="8709" max="8709" width="14.88671875" style="1" customWidth="1"/>
    <col min="8710" max="8710" width="18.109375" style="1" bestFit="1" customWidth="1"/>
    <col min="8711" max="8711" width="16.88671875" style="1" customWidth="1"/>
    <col min="8712" max="8712" width="14.109375" style="1" customWidth="1"/>
    <col min="8713" max="8713" width="11.44140625" style="1"/>
    <col min="8714" max="8714" width="18.33203125" style="1" customWidth="1"/>
    <col min="8715" max="8715" width="12.44140625" style="1" customWidth="1"/>
    <col min="8716" max="8716" width="20" style="1" customWidth="1"/>
    <col min="8717" max="8960" width="11.44140625" style="1"/>
    <col min="8961" max="8961" width="20.33203125" style="1" customWidth="1"/>
    <col min="8962" max="8962" width="31.109375" style="1" customWidth="1"/>
    <col min="8963" max="8963" width="15" style="1" customWidth="1"/>
    <col min="8964" max="8964" width="14.44140625" style="1" customWidth="1"/>
    <col min="8965" max="8965" width="14.88671875" style="1" customWidth="1"/>
    <col min="8966" max="8966" width="18.109375" style="1" bestFit="1" customWidth="1"/>
    <col min="8967" max="8967" width="16.88671875" style="1" customWidth="1"/>
    <col min="8968" max="8968" width="14.109375" style="1" customWidth="1"/>
    <col min="8969" max="8969" width="11.44140625" style="1"/>
    <col min="8970" max="8970" width="18.33203125" style="1" customWidth="1"/>
    <col min="8971" max="8971" width="12.44140625" style="1" customWidth="1"/>
    <col min="8972" max="8972" width="20" style="1" customWidth="1"/>
    <col min="8973" max="9216" width="11.44140625" style="1"/>
    <col min="9217" max="9217" width="20.33203125" style="1" customWidth="1"/>
    <col min="9218" max="9218" width="31.109375" style="1" customWidth="1"/>
    <col min="9219" max="9219" width="15" style="1" customWidth="1"/>
    <col min="9220" max="9220" width="14.44140625" style="1" customWidth="1"/>
    <col min="9221" max="9221" width="14.88671875" style="1" customWidth="1"/>
    <col min="9222" max="9222" width="18.109375" style="1" bestFit="1" customWidth="1"/>
    <col min="9223" max="9223" width="16.88671875" style="1" customWidth="1"/>
    <col min="9224" max="9224" width="14.109375" style="1" customWidth="1"/>
    <col min="9225" max="9225" width="11.44140625" style="1"/>
    <col min="9226" max="9226" width="18.33203125" style="1" customWidth="1"/>
    <col min="9227" max="9227" width="12.44140625" style="1" customWidth="1"/>
    <col min="9228" max="9228" width="20" style="1" customWidth="1"/>
    <col min="9229" max="9472" width="11.44140625" style="1"/>
    <col min="9473" max="9473" width="20.33203125" style="1" customWidth="1"/>
    <col min="9474" max="9474" width="31.109375" style="1" customWidth="1"/>
    <col min="9475" max="9475" width="15" style="1" customWidth="1"/>
    <col min="9476" max="9476" width="14.44140625" style="1" customWidth="1"/>
    <col min="9477" max="9477" width="14.88671875" style="1" customWidth="1"/>
    <col min="9478" max="9478" width="18.109375" style="1" bestFit="1" customWidth="1"/>
    <col min="9479" max="9479" width="16.88671875" style="1" customWidth="1"/>
    <col min="9480" max="9480" width="14.109375" style="1" customWidth="1"/>
    <col min="9481" max="9481" width="11.44140625" style="1"/>
    <col min="9482" max="9482" width="18.33203125" style="1" customWidth="1"/>
    <col min="9483" max="9483" width="12.44140625" style="1" customWidth="1"/>
    <col min="9484" max="9484" width="20" style="1" customWidth="1"/>
    <col min="9485" max="9728" width="11.44140625" style="1"/>
    <col min="9729" max="9729" width="20.33203125" style="1" customWidth="1"/>
    <col min="9730" max="9730" width="31.109375" style="1" customWidth="1"/>
    <col min="9731" max="9731" width="15" style="1" customWidth="1"/>
    <col min="9732" max="9732" width="14.44140625" style="1" customWidth="1"/>
    <col min="9733" max="9733" width="14.88671875" style="1" customWidth="1"/>
    <col min="9734" max="9734" width="18.109375" style="1" bestFit="1" customWidth="1"/>
    <col min="9735" max="9735" width="16.88671875" style="1" customWidth="1"/>
    <col min="9736" max="9736" width="14.109375" style="1" customWidth="1"/>
    <col min="9737" max="9737" width="11.44140625" style="1"/>
    <col min="9738" max="9738" width="18.33203125" style="1" customWidth="1"/>
    <col min="9739" max="9739" width="12.44140625" style="1" customWidth="1"/>
    <col min="9740" max="9740" width="20" style="1" customWidth="1"/>
    <col min="9741" max="9984" width="11.44140625" style="1"/>
    <col min="9985" max="9985" width="20.33203125" style="1" customWidth="1"/>
    <col min="9986" max="9986" width="31.109375" style="1" customWidth="1"/>
    <col min="9987" max="9987" width="15" style="1" customWidth="1"/>
    <col min="9988" max="9988" width="14.44140625" style="1" customWidth="1"/>
    <col min="9989" max="9989" width="14.88671875" style="1" customWidth="1"/>
    <col min="9990" max="9990" width="18.109375" style="1" bestFit="1" customWidth="1"/>
    <col min="9991" max="9991" width="16.88671875" style="1" customWidth="1"/>
    <col min="9992" max="9992" width="14.109375" style="1" customWidth="1"/>
    <col min="9993" max="9993" width="11.44140625" style="1"/>
    <col min="9994" max="9994" width="18.33203125" style="1" customWidth="1"/>
    <col min="9995" max="9995" width="12.44140625" style="1" customWidth="1"/>
    <col min="9996" max="9996" width="20" style="1" customWidth="1"/>
    <col min="9997" max="10240" width="11.44140625" style="1"/>
    <col min="10241" max="10241" width="20.33203125" style="1" customWidth="1"/>
    <col min="10242" max="10242" width="31.109375" style="1" customWidth="1"/>
    <col min="10243" max="10243" width="15" style="1" customWidth="1"/>
    <col min="10244" max="10244" width="14.44140625" style="1" customWidth="1"/>
    <col min="10245" max="10245" width="14.88671875" style="1" customWidth="1"/>
    <col min="10246" max="10246" width="18.109375" style="1" bestFit="1" customWidth="1"/>
    <col min="10247" max="10247" width="16.88671875" style="1" customWidth="1"/>
    <col min="10248" max="10248" width="14.109375" style="1" customWidth="1"/>
    <col min="10249" max="10249" width="11.44140625" style="1"/>
    <col min="10250" max="10250" width="18.33203125" style="1" customWidth="1"/>
    <col min="10251" max="10251" width="12.44140625" style="1" customWidth="1"/>
    <col min="10252" max="10252" width="20" style="1" customWidth="1"/>
    <col min="10253" max="10496" width="11.44140625" style="1"/>
    <col min="10497" max="10497" width="20.33203125" style="1" customWidth="1"/>
    <col min="10498" max="10498" width="31.109375" style="1" customWidth="1"/>
    <col min="10499" max="10499" width="15" style="1" customWidth="1"/>
    <col min="10500" max="10500" width="14.44140625" style="1" customWidth="1"/>
    <col min="10501" max="10501" width="14.88671875" style="1" customWidth="1"/>
    <col min="10502" max="10502" width="18.109375" style="1" bestFit="1" customWidth="1"/>
    <col min="10503" max="10503" width="16.88671875" style="1" customWidth="1"/>
    <col min="10504" max="10504" width="14.109375" style="1" customWidth="1"/>
    <col min="10505" max="10505" width="11.44140625" style="1"/>
    <col min="10506" max="10506" width="18.33203125" style="1" customWidth="1"/>
    <col min="10507" max="10507" width="12.44140625" style="1" customWidth="1"/>
    <col min="10508" max="10508" width="20" style="1" customWidth="1"/>
    <col min="10509" max="10752" width="11.44140625" style="1"/>
    <col min="10753" max="10753" width="20.33203125" style="1" customWidth="1"/>
    <col min="10754" max="10754" width="31.109375" style="1" customWidth="1"/>
    <col min="10755" max="10755" width="15" style="1" customWidth="1"/>
    <col min="10756" max="10756" width="14.44140625" style="1" customWidth="1"/>
    <col min="10757" max="10757" width="14.88671875" style="1" customWidth="1"/>
    <col min="10758" max="10758" width="18.109375" style="1" bestFit="1" customWidth="1"/>
    <col min="10759" max="10759" width="16.88671875" style="1" customWidth="1"/>
    <col min="10760" max="10760" width="14.109375" style="1" customWidth="1"/>
    <col min="10761" max="10761" width="11.44140625" style="1"/>
    <col min="10762" max="10762" width="18.33203125" style="1" customWidth="1"/>
    <col min="10763" max="10763" width="12.44140625" style="1" customWidth="1"/>
    <col min="10764" max="10764" width="20" style="1" customWidth="1"/>
    <col min="10765" max="11008" width="11.44140625" style="1"/>
    <col min="11009" max="11009" width="20.33203125" style="1" customWidth="1"/>
    <col min="11010" max="11010" width="31.109375" style="1" customWidth="1"/>
    <col min="11011" max="11011" width="15" style="1" customWidth="1"/>
    <col min="11012" max="11012" width="14.44140625" style="1" customWidth="1"/>
    <col min="11013" max="11013" width="14.88671875" style="1" customWidth="1"/>
    <col min="11014" max="11014" width="18.109375" style="1" bestFit="1" customWidth="1"/>
    <col min="11015" max="11015" width="16.88671875" style="1" customWidth="1"/>
    <col min="11016" max="11016" width="14.109375" style="1" customWidth="1"/>
    <col min="11017" max="11017" width="11.44140625" style="1"/>
    <col min="11018" max="11018" width="18.33203125" style="1" customWidth="1"/>
    <col min="11019" max="11019" width="12.44140625" style="1" customWidth="1"/>
    <col min="11020" max="11020" width="20" style="1" customWidth="1"/>
    <col min="11021" max="11264" width="11.44140625" style="1"/>
    <col min="11265" max="11265" width="20.33203125" style="1" customWidth="1"/>
    <col min="11266" max="11266" width="31.109375" style="1" customWidth="1"/>
    <col min="11267" max="11267" width="15" style="1" customWidth="1"/>
    <col min="11268" max="11268" width="14.44140625" style="1" customWidth="1"/>
    <col min="11269" max="11269" width="14.88671875" style="1" customWidth="1"/>
    <col min="11270" max="11270" width="18.109375" style="1" bestFit="1" customWidth="1"/>
    <col min="11271" max="11271" width="16.88671875" style="1" customWidth="1"/>
    <col min="11272" max="11272" width="14.109375" style="1" customWidth="1"/>
    <col min="11273" max="11273" width="11.44140625" style="1"/>
    <col min="11274" max="11274" width="18.33203125" style="1" customWidth="1"/>
    <col min="11275" max="11275" width="12.44140625" style="1" customWidth="1"/>
    <col min="11276" max="11276" width="20" style="1" customWidth="1"/>
    <col min="11277" max="11520" width="11.44140625" style="1"/>
    <col min="11521" max="11521" width="20.33203125" style="1" customWidth="1"/>
    <col min="11522" max="11522" width="31.109375" style="1" customWidth="1"/>
    <col min="11523" max="11523" width="15" style="1" customWidth="1"/>
    <col min="11524" max="11524" width="14.44140625" style="1" customWidth="1"/>
    <col min="11525" max="11525" width="14.88671875" style="1" customWidth="1"/>
    <col min="11526" max="11526" width="18.109375" style="1" bestFit="1" customWidth="1"/>
    <col min="11527" max="11527" width="16.88671875" style="1" customWidth="1"/>
    <col min="11528" max="11528" width="14.109375" style="1" customWidth="1"/>
    <col min="11529" max="11529" width="11.44140625" style="1"/>
    <col min="11530" max="11530" width="18.33203125" style="1" customWidth="1"/>
    <col min="11531" max="11531" width="12.44140625" style="1" customWidth="1"/>
    <col min="11532" max="11532" width="20" style="1" customWidth="1"/>
    <col min="11533" max="11776" width="11.44140625" style="1"/>
    <col min="11777" max="11777" width="20.33203125" style="1" customWidth="1"/>
    <col min="11778" max="11778" width="31.109375" style="1" customWidth="1"/>
    <col min="11779" max="11779" width="15" style="1" customWidth="1"/>
    <col min="11780" max="11780" width="14.44140625" style="1" customWidth="1"/>
    <col min="11781" max="11781" width="14.88671875" style="1" customWidth="1"/>
    <col min="11782" max="11782" width="18.109375" style="1" bestFit="1" customWidth="1"/>
    <col min="11783" max="11783" width="16.88671875" style="1" customWidth="1"/>
    <col min="11784" max="11784" width="14.109375" style="1" customWidth="1"/>
    <col min="11785" max="11785" width="11.44140625" style="1"/>
    <col min="11786" max="11786" width="18.33203125" style="1" customWidth="1"/>
    <col min="11787" max="11787" width="12.44140625" style="1" customWidth="1"/>
    <col min="11788" max="11788" width="20" style="1" customWidth="1"/>
    <col min="11789" max="12032" width="11.44140625" style="1"/>
    <col min="12033" max="12033" width="20.33203125" style="1" customWidth="1"/>
    <col min="12034" max="12034" width="31.109375" style="1" customWidth="1"/>
    <col min="12035" max="12035" width="15" style="1" customWidth="1"/>
    <col min="12036" max="12036" width="14.44140625" style="1" customWidth="1"/>
    <col min="12037" max="12037" width="14.88671875" style="1" customWidth="1"/>
    <col min="12038" max="12038" width="18.109375" style="1" bestFit="1" customWidth="1"/>
    <col min="12039" max="12039" width="16.88671875" style="1" customWidth="1"/>
    <col min="12040" max="12040" width="14.109375" style="1" customWidth="1"/>
    <col min="12041" max="12041" width="11.44140625" style="1"/>
    <col min="12042" max="12042" width="18.33203125" style="1" customWidth="1"/>
    <col min="12043" max="12043" width="12.44140625" style="1" customWidth="1"/>
    <col min="12044" max="12044" width="20" style="1" customWidth="1"/>
    <col min="12045" max="12288" width="11.44140625" style="1"/>
    <col min="12289" max="12289" width="20.33203125" style="1" customWidth="1"/>
    <col min="12290" max="12290" width="31.109375" style="1" customWidth="1"/>
    <col min="12291" max="12291" width="15" style="1" customWidth="1"/>
    <col min="12292" max="12292" width="14.44140625" style="1" customWidth="1"/>
    <col min="12293" max="12293" width="14.88671875" style="1" customWidth="1"/>
    <col min="12294" max="12294" width="18.109375" style="1" bestFit="1" customWidth="1"/>
    <col min="12295" max="12295" width="16.88671875" style="1" customWidth="1"/>
    <col min="12296" max="12296" width="14.109375" style="1" customWidth="1"/>
    <col min="12297" max="12297" width="11.44140625" style="1"/>
    <col min="12298" max="12298" width="18.33203125" style="1" customWidth="1"/>
    <col min="12299" max="12299" width="12.44140625" style="1" customWidth="1"/>
    <col min="12300" max="12300" width="20" style="1" customWidth="1"/>
    <col min="12301" max="12544" width="11.44140625" style="1"/>
    <col min="12545" max="12545" width="20.33203125" style="1" customWidth="1"/>
    <col min="12546" max="12546" width="31.109375" style="1" customWidth="1"/>
    <col min="12547" max="12547" width="15" style="1" customWidth="1"/>
    <col min="12548" max="12548" width="14.44140625" style="1" customWidth="1"/>
    <col min="12549" max="12549" width="14.88671875" style="1" customWidth="1"/>
    <col min="12550" max="12550" width="18.109375" style="1" bestFit="1" customWidth="1"/>
    <col min="12551" max="12551" width="16.88671875" style="1" customWidth="1"/>
    <col min="12552" max="12552" width="14.109375" style="1" customWidth="1"/>
    <col min="12553" max="12553" width="11.44140625" style="1"/>
    <col min="12554" max="12554" width="18.33203125" style="1" customWidth="1"/>
    <col min="12555" max="12555" width="12.44140625" style="1" customWidth="1"/>
    <col min="12556" max="12556" width="20" style="1" customWidth="1"/>
    <col min="12557" max="12800" width="11.44140625" style="1"/>
    <col min="12801" max="12801" width="20.33203125" style="1" customWidth="1"/>
    <col min="12802" max="12802" width="31.109375" style="1" customWidth="1"/>
    <col min="12803" max="12803" width="15" style="1" customWidth="1"/>
    <col min="12804" max="12804" width="14.44140625" style="1" customWidth="1"/>
    <col min="12805" max="12805" width="14.88671875" style="1" customWidth="1"/>
    <col min="12806" max="12806" width="18.109375" style="1" bestFit="1" customWidth="1"/>
    <col min="12807" max="12807" width="16.88671875" style="1" customWidth="1"/>
    <col min="12808" max="12808" width="14.109375" style="1" customWidth="1"/>
    <col min="12809" max="12809" width="11.44140625" style="1"/>
    <col min="12810" max="12810" width="18.33203125" style="1" customWidth="1"/>
    <col min="12811" max="12811" width="12.44140625" style="1" customWidth="1"/>
    <col min="12812" max="12812" width="20" style="1" customWidth="1"/>
    <col min="12813" max="13056" width="11.44140625" style="1"/>
    <col min="13057" max="13057" width="20.33203125" style="1" customWidth="1"/>
    <col min="13058" max="13058" width="31.109375" style="1" customWidth="1"/>
    <col min="13059" max="13059" width="15" style="1" customWidth="1"/>
    <col min="13060" max="13060" width="14.44140625" style="1" customWidth="1"/>
    <col min="13061" max="13061" width="14.88671875" style="1" customWidth="1"/>
    <col min="13062" max="13062" width="18.109375" style="1" bestFit="1" customWidth="1"/>
    <col min="13063" max="13063" width="16.88671875" style="1" customWidth="1"/>
    <col min="13064" max="13064" width="14.109375" style="1" customWidth="1"/>
    <col min="13065" max="13065" width="11.44140625" style="1"/>
    <col min="13066" max="13066" width="18.33203125" style="1" customWidth="1"/>
    <col min="13067" max="13067" width="12.44140625" style="1" customWidth="1"/>
    <col min="13068" max="13068" width="20" style="1" customWidth="1"/>
    <col min="13069" max="13312" width="11.44140625" style="1"/>
    <col min="13313" max="13313" width="20.33203125" style="1" customWidth="1"/>
    <col min="13314" max="13314" width="31.109375" style="1" customWidth="1"/>
    <col min="13315" max="13315" width="15" style="1" customWidth="1"/>
    <col min="13316" max="13316" width="14.44140625" style="1" customWidth="1"/>
    <col min="13317" max="13317" width="14.88671875" style="1" customWidth="1"/>
    <col min="13318" max="13318" width="18.109375" style="1" bestFit="1" customWidth="1"/>
    <col min="13319" max="13319" width="16.88671875" style="1" customWidth="1"/>
    <col min="13320" max="13320" width="14.109375" style="1" customWidth="1"/>
    <col min="13321" max="13321" width="11.44140625" style="1"/>
    <col min="13322" max="13322" width="18.33203125" style="1" customWidth="1"/>
    <col min="13323" max="13323" width="12.44140625" style="1" customWidth="1"/>
    <col min="13324" max="13324" width="20" style="1" customWidth="1"/>
    <col min="13325" max="13568" width="11.44140625" style="1"/>
    <col min="13569" max="13569" width="20.33203125" style="1" customWidth="1"/>
    <col min="13570" max="13570" width="31.109375" style="1" customWidth="1"/>
    <col min="13571" max="13571" width="15" style="1" customWidth="1"/>
    <col min="13572" max="13572" width="14.44140625" style="1" customWidth="1"/>
    <col min="13573" max="13573" width="14.88671875" style="1" customWidth="1"/>
    <col min="13574" max="13574" width="18.109375" style="1" bestFit="1" customWidth="1"/>
    <col min="13575" max="13575" width="16.88671875" style="1" customWidth="1"/>
    <col min="13576" max="13576" width="14.109375" style="1" customWidth="1"/>
    <col min="13577" max="13577" width="11.44140625" style="1"/>
    <col min="13578" max="13578" width="18.33203125" style="1" customWidth="1"/>
    <col min="13579" max="13579" width="12.44140625" style="1" customWidth="1"/>
    <col min="13580" max="13580" width="20" style="1" customWidth="1"/>
    <col min="13581" max="13824" width="11.44140625" style="1"/>
    <col min="13825" max="13825" width="20.33203125" style="1" customWidth="1"/>
    <col min="13826" max="13826" width="31.109375" style="1" customWidth="1"/>
    <col min="13827" max="13827" width="15" style="1" customWidth="1"/>
    <col min="13828" max="13828" width="14.44140625" style="1" customWidth="1"/>
    <col min="13829" max="13829" width="14.88671875" style="1" customWidth="1"/>
    <col min="13830" max="13830" width="18.109375" style="1" bestFit="1" customWidth="1"/>
    <col min="13831" max="13831" width="16.88671875" style="1" customWidth="1"/>
    <col min="13832" max="13832" width="14.109375" style="1" customWidth="1"/>
    <col min="13833" max="13833" width="11.44140625" style="1"/>
    <col min="13834" max="13834" width="18.33203125" style="1" customWidth="1"/>
    <col min="13835" max="13835" width="12.44140625" style="1" customWidth="1"/>
    <col min="13836" max="13836" width="20" style="1" customWidth="1"/>
    <col min="13837" max="14080" width="11.44140625" style="1"/>
    <col min="14081" max="14081" width="20.33203125" style="1" customWidth="1"/>
    <col min="14082" max="14082" width="31.109375" style="1" customWidth="1"/>
    <col min="14083" max="14083" width="15" style="1" customWidth="1"/>
    <col min="14084" max="14084" width="14.44140625" style="1" customWidth="1"/>
    <col min="14085" max="14085" width="14.88671875" style="1" customWidth="1"/>
    <col min="14086" max="14086" width="18.109375" style="1" bestFit="1" customWidth="1"/>
    <col min="14087" max="14087" width="16.88671875" style="1" customWidth="1"/>
    <col min="14088" max="14088" width="14.109375" style="1" customWidth="1"/>
    <col min="14089" max="14089" width="11.44140625" style="1"/>
    <col min="14090" max="14090" width="18.33203125" style="1" customWidth="1"/>
    <col min="14091" max="14091" width="12.44140625" style="1" customWidth="1"/>
    <col min="14092" max="14092" width="20" style="1" customWidth="1"/>
    <col min="14093" max="14336" width="11.44140625" style="1"/>
    <col min="14337" max="14337" width="20.33203125" style="1" customWidth="1"/>
    <col min="14338" max="14338" width="31.109375" style="1" customWidth="1"/>
    <col min="14339" max="14339" width="15" style="1" customWidth="1"/>
    <col min="14340" max="14340" width="14.44140625" style="1" customWidth="1"/>
    <col min="14341" max="14341" width="14.88671875" style="1" customWidth="1"/>
    <col min="14342" max="14342" width="18.109375" style="1" bestFit="1" customWidth="1"/>
    <col min="14343" max="14343" width="16.88671875" style="1" customWidth="1"/>
    <col min="14344" max="14344" width="14.109375" style="1" customWidth="1"/>
    <col min="14345" max="14345" width="11.44140625" style="1"/>
    <col min="14346" max="14346" width="18.33203125" style="1" customWidth="1"/>
    <col min="14347" max="14347" width="12.44140625" style="1" customWidth="1"/>
    <col min="14348" max="14348" width="20" style="1" customWidth="1"/>
    <col min="14349" max="14592" width="11.44140625" style="1"/>
    <col min="14593" max="14593" width="20.33203125" style="1" customWidth="1"/>
    <col min="14594" max="14594" width="31.109375" style="1" customWidth="1"/>
    <col min="14595" max="14595" width="15" style="1" customWidth="1"/>
    <col min="14596" max="14596" width="14.44140625" style="1" customWidth="1"/>
    <col min="14597" max="14597" width="14.88671875" style="1" customWidth="1"/>
    <col min="14598" max="14598" width="18.109375" style="1" bestFit="1" customWidth="1"/>
    <col min="14599" max="14599" width="16.88671875" style="1" customWidth="1"/>
    <col min="14600" max="14600" width="14.109375" style="1" customWidth="1"/>
    <col min="14601" max="14601" width="11.44140625" style="1"/>
    <col min="14602" max="14602" width="18.33203125" style="1" customWidth="1"/>
    <col min="14603" max="14603" width="12.44140625" style="1" customWidth="1"/>
    <col min="14604" max="14604" width="20" style="1" customWidth="1"/>
    <col min="14605" max="14848" width="11.44140625" style="1"/>
    <col min="14849" max="14849" width="20.33203125" style="1" customWidth="1"/>
    <col min="14850" max="14850" width="31.109375" style="1" customWidth="1"/>
    <col min="14851" max="14851" width="15" style="1" customWidth="1"/>
    <col min="14852" max="14852" width="14.44140625" style="1" customWidth="1"/>
    <col min="14853" max="14853" width="14.88671875" style="1" customWidth="1"/>
    <col min="14854" max="14854" width="18.109375" style="1" bestFit="1" customWidth="1"/>
    <col min="14855" max="14855" width="16.88671875" style="1" customWidth="1"/>
    <col min="14856" max="14856" width="14.109375" style="1" customWidth="1"/>
    <col min="14857" max="14857" width="11.44140625" style="1"/>
    <col min="14858" max="14858" width="18.33203125" style="1" customWidth="1"/>
    <col min="14859" max="14859" width="12.44140625" style="1" customWidth="1"/>
    <col min="14860" max="14860" width="20" style="1" customWidth="1"/>
    <col min="14861" max="15104" width="11.44140625" style="1"/>
    <col min="15105" max="15105" width="20.33203125" style="1" customWidth="1"/>
    <col min="15106" max="15106" width="31.109375" style="1" customWidth="1"/>
    <col min="15107" max="15107" width="15" style="1" customWidth="1"/>
    <col min="15108" max="15108" width="14.44140625" style="1" customWidth="1"/>
    <col min="15109" max="15109" width="14.88671875" style="1" customWidth="1"/>
    <col min="15110" max="15110" width="18.109375" style="1" bestFit="1" customWidth="1"/>
    <col min="15111" max="15111" width="16.88671875" style="1" customWidth="1"/>
    <col min="15112" max="15112" width="14.109375" style="1" customWidth="1"/>
    <col min="15113" max="15113" width="11.44140625" style="1"/>
    <col min="15114" max="15114" width="18.33203125" style="1" customWidth="1"/>
    <col min="15115" max="15115" width="12.44140625" style="1" customWidth="1"/>
    <col min="15116" max="15116" width="20" style="1" customWidth="1"/>
    <col min="15117" max="15360" width="11.44140625" style="1"/>
    <col min="15361" max="15361" width="20.33203125" style="1" customWidth="1"/>
    <col min="15362" max="15362" width="31.109375" style="1" customWidth="1"/>
    <col min="15363" max="15363" width="15" style="1" customWidth="1"/>
    <col min="15364" max="15364" width="14.44140625" style="1" customWidth="1"/>
    <col min="15365" max="15365" width="14.88671875" style="1" customWidth="1"/>
    <col min="15366" max="15366" width="18.109375" style="1" bestFit="1" customWidth="1"/>
    <col min="15367" max="15367" width="16.88671875" style="1" customWidth="1"/>
    <col min="15368" max="15368" width="14.109375" style="1" customWidth="1"/>
    <col min="15369" max="15369" width="11.44140625" style="1"/>
    <col min="15370" max="15370" width="18.33203125" style="1" customWidth="1"/>
    <col min="15371" max="15371" width="12.44140625" style="1" customWidth="1"/>
    <col min="15372" max="15372" width="20" style="1" customWidth="1"/>
    <col min="15373" max="15616" width="11.44140625" style="1"/>
    <col min="15617" max="15617" width="20.33203125" style="1" customWidth="1"/>
    <col min="15618" max="15618" width="31.109375" style="1" customWidth="1"/>
    <col min="15619" max="15619" width="15" style="1" customWidth="1"/>
    <col min="15620" max="15620" width="14.44140625" style="1" customWidth="1"/>
    <col min="15621" max="15621" width="14.88671875" style="1" customWidth="1"/>
    <col min="15622" max="15622" width="18.109375" style="1" bestFit="1" customWidth="1"/>
    <col min="15623" max="15623" width="16.88671875" style="1" customWidth="1"/>
    <col min="15624" max="15624" width="14.109375" style="1" customWidth="1"/>
    <col min="15625" max="15625" width="11.44140625" style="1"/>
    <col min="15626" max="15626" width="18.33203125" style="1" customWidth="1"/>
    <col min="15627" max="15627" width="12.44140625" style="1" customWidth="1"/>
    <col min="15628" max="15628" width="20" style="1" customWidth="1"/>
    <col min="15629" max="15872" width="11.44140625" style="1"/>
    <col min="15873" max="15873" width="20.33203125" style="1" customWidth="1"/>
    <col min="15874" max="15874" width="31.109375" style="1" customWidth="1"/>
    <col min="15875" max="15875" width="15" style="1" customWidth="1"/>
    <col min="15876" max="15876" width="14.44140625" style="1" customWidth="1"/>
    <col min="15877" max="15877" width="14.88671875" style="1" customWidth="1"/>
    <col min="15878" max="15878" width="18.109375" style="1" bestFit="1" customWidth="1"/>
    <col min="15879" max="15879" width="16.88671875" style="1" customWidth="1"/>
    <col min="15880" max="15880" width="14.109375" style="1" customWidth="1"/>
    <col min="15881" max="15881" width="11.44140625" style="1"/>
    <col min="15882" max="15882" width="18.33203125" style="1" customWidth="1"/>
    <col min="15883" max="15883" width="12.44140625" style="1" customWidth="1"/>
    <col min="15884" max="15884" width="20" style="1" customWidth="1"/>
    <col min="15885" max="16128" width="11.44140625" style="1"/>
    <col min="16129" max="16129" width="20.33203125" style="1" customWidth="1"/>
    <col min="16130" max="16130" width="31.109375" style="1" customWidth="1"/>
    <col min="16131" max="16131" width="15" style="1" customWidth="1"/>
    <col min="16132" max="16132" width="14.44140625" style="1" customWidth="1"/>
    <col min="16133" max="16133" width="14.88671875" style="1" customWidth="1"/>
    <col min="16134" max="16134" width="18.109375" style="1" bestFit="1" customWidth="1"/>
    <col min="16135" max="16135" width="16.88671875" style="1" customWidth="1"/>
    <col min="16136" max="16136" width="14.109375" style="1" customWidth="1"/>
    <col min="16137" max="16137" width="11.44140625" style="1"/>
    <col min="16138" max="16138" width="18.33203125" style="1" customWidth="1"/>
    <col min="16139" max="16139" width="12.44140625" style="1" customWidth="1"/>
    <col min="16140" max="16140" width="20" style="1" customWidth="1"/>
    <col min="16141" max="16384" width="11.44140625" style="1"/>
  </cols>
  <sheetData>
    <row r="1" spans="1:20" ht="19.5" customHeight="1" x14ac:dyDescent="0.25">
      <c r="P1" s="3" t="s">
        <v>0</v>
      </c>
      <c r="Q1" s="4" t="s">
        <v>1</v>
      </c>
      <c r="S1" s="5" t="s">
        <v>0</v>
      </c>
      <c r="T1" s="6" t="s">
        <v>1</v>
      </c>
    </row>
    <row r="2" spans="1:20" x14ac:dyDescent="0.25">
      <c r="A2" s="690" t="s">
        <v>2</v>
      </c>
      <c r="B2" s="690"/>
      <c r="C2" s="690"/>
      <c r="D2" s="690"/>
      <c r="E2" s="690"/>
      <c r="F2" s="690"/>
      <c r="G2" s="690"/>
      <c r="H2" s="690"/>
      <c r="P2" s="7" t="s">
        <v>3</v>
      </c>
      <c r="Q2" s="8">
        <v>8814690050</v>
      </c>
      <c r="S2" s="9" t="s">
        <v>4</v>
      </c>
      <c r="T2" s="10">
        <v>5380237250</v>
      </c>
    </row>
    <row r="3" spans="1:20" x14ac:dyDescent="0.25">
      <c r="A3" s="694" t="s">
        <v>5</v>
      </c>
      <c r="B3" s="694"/>
      <c r="C3" s="694"/>
      <c r="D3" s="694"/>
      <c r="E3" s="694"/>
      <c r="F3" s="694"/>
      <c r="G3" s="694"/>
      <c r="H3" s="694"/>
      <c r="P3" s="7" t="s">
        <v>6</v>
      </c>
      <c r="Q3" s="8">
        <v>4111997764</v>
      </c>
      <c r="S3" s="9" t="s">
        <v>7</v>
      </c>
      <c r="T3" s="10">
        <v>2801238131</v>
      </c>
    </row>
    <row r="4" spans="1:20" ht="9.75" customHeight="1" x14ac:dyDescent="0.25">
      <c r="A4" s="296"/>
      <c r="H4" s="11"/>
      <c r="I4" s="11"/>
      <c r="P4" s="7" t="s">
        <v>8</v>
      </c>
      <c r="Q4" s="8">
        <v>224761174</v>
      </c>
      <c r="S4" s="9" t="s">
        <v>9</v>
      </c>
      <c r="T4" s="10">
        <v>210000000</v>
      </c>
    </row>
    <row r="5" spans="1:20" x14ac:dyDescent="0.25">
      <c r="A5" s="12" t="s">
        <v>10</v>
      </c>
      <c r="H5" s="11"/>
      <c r="P5" s="7" t="s">
        <v>11</v>
      </c>
      <c r="Q5" s="8">
        <v>4380000</v>
      </c>
      <c r="S5" s="9" t="s">
        <v>12</v>
      </c>
      <c r="T5" s="10">
        <v>210000000</v>
      </c>
    </row>
    <row r="6" spans="1:20" ht="15" customHeight="1" x14ac:dyDescent="0.25">
      <c r="A6" s="678" t="s">
        <v>13</v>
      </c>
      <c r="B6" s="678"/>
      <c r="C6" s="678"/>
      <c r="D6" s="678"/>
      <c r="E6" s="678"/>
      <c r="F6" s="678"/>
      <c r="G6" s="678"/>
      <c r="H6" s="13"/>
      <c r="P6" s="7" t="s">
        <v>14</v>
      </c>
      <c r="Q6" s="8">
        <v>4380000</v>
      </c>
      <c r="S6" s="9" t="s">
        <v>15</v>
      </c>
      <c r="T6" s="10">
        <v>2591238131</v>
      </c>
    </row>
    <row r="7" spans="1:20" ht="27" customHeight="1" x14ac:dyDescent="0.25">
      <c r="A7" s="678"/>
      <c r="B7" s="678"/>
      <c r="C7" s="678"/>
      <c r="D7" s="678"/>
      <c r="E7" s="678"/>
      <c r="F7" s="678"/>
      <c r="G7" s="678"/>
      <c r="H7" s="13"/>
      <c r="P7" s="7" t="s">
        <v>16</v>
      </c>
      <c r="Q7" s="8">
        <v>220381174</v>
      </c>
      <c r="S7" s="9" t="s">
        <v>17</v>
      </c>
      <c r="T7" s="10">
        <v>1125022725</v>
      </c>
    </row>
    <row r="8" spans="1:20" ht="15" customHeight="1" x14ac:dyDescent="0.25">
      <c r="A8" s="13"/>
      <c r="B8" s="13"/>
      <c r="C8" s="13"/>
      <c r="D8" s="13"/>
      <c r="E8" s="13"/>
      <c r="F8" s="13"/>
      <c r="G8" s="13"/>
      <c r="H8" s="13"/>
      <c r="P8" s="7" t="s">
        <v>18</v>
      </c>
      <c r="Q8" s="8">
        <v>202510541</v>
      </c>
      <c r="S8" s="9" t="s">
        <v>19</v>
      </c>
      <c r="T8" s="10">
        <v>1466215406</v>
      </c>
    </row>
    <row r="9" spans="1:20" x14ac:dyDescent="0.25">
      <c r="I9" s="14"/>
      <c r="P9" s="7" t="s">
        <v>20</v>
      </c>
      <c r="Q9" s="8">
        <v>-1287277063</v>
      </c>
      <c r="S9" s="9" t="s">
        <v>21</v>
      </c>
      <c r="T9" s="10">
        <v>16250832</v>
      </c>
    </row>
    <row r="10" spans="1:20" x14ac:dyDescent="0.25">
      <c r="A10" s="296" t="s">
        <v>22</v>
      </c>
      <c r="H10" s="11"/>
      <c r="I10" s="11"/>
      <c r="P10" s="7" t="s">
        <v>23</v>
      </c>
      <c r="Q10" s="8">
        <v>-19</v>
      </c>
      <c r="S10" s="9" t="s">
        <v>24</v>
      </c>
      <c r="T10" s="10">
        <v>28637260</v>
      </c>
    </row>
    <row r="11" spans="1:20" x14ac:dyDescent="0.25">
      <c r="A11" s="296"/>
      <c r="H11" s="11"/>
      <c r="I11" s="11"/>
      <c r="P11" s="7" t="s">
        <v>25</v>
      </c>
      <c r="Q11" s="8">
        <v>-1287277044</v>
      </c>
      <c r="S11" s="9" t="s">
        <v>26</v>
      </c>
      <c r="T11" s="10">
        <v>1170248349</v>
      </c>
    </row>
    <row r="12" spans="1:20" ht="19.95" customHeight="1" x14ac:dyDescent="0.25">
      <c r="A12" s="678" t="s">
        <v>759</v>
      </c>
      <c r="B12" s="678"/>
      <c r="C12" s="678"/>
      <c r="D12" s="678"/>
      <c r="E12" s="678"/>
      <c r="F12" s="678"/>
      <c r="G12" s="678"/>
      <c r="H12" s="678"/>
      <c r="I12" s="11"/>
      <c r="P12" s="7" t="s">
        <v>27</v>
      </c>
      <c r="Q12" s="8">
        <v>3659723565</v>
      </c>
      <c r="S12" s="9" t="s">
        <v>28</v>
      </c>
      <c r="T12" s="10">
        <v>721481644</v>
      </c>
    </row>
    <row r="13" spans="1:20" ht="19.95" customHeight="1" x14ac:dyDescent="0.25">
      <c r="A13" s="678"/>
      <c r="B13" s="678"/>
      <c r="C13" s="678"/>
      <c r="D13" s="678"/>
      <c r="E13" s="678"/>
      <c r="F13" s="678"/>
      <c r="G13" s="678"/>
      <c r="H13" s="678"/>
      <c r="I13" s="11"/>
      <c r="P13" s="7" t="s">
        <v>29</v>
      </c>
      <c r="Q13" s="8">
        <v>451500000</v>
      </c>
      <c r="S13" s="9" t="s">
        <v>30</v>
      </c>
      <c r="T13" s="10">
        <v>102853531</v>
      </c>
    </row>
    <row r="14" spans="1:20" ht="12.75" customHeight="1" x14ac:dyDescent="0.25">
      <c r="A14" s="296" t="s">
        <v>31</v>
      </c>
      <c r="B14" s="13"/>
      <c r="C14" s="15"/>
      <c r="D14" s="15"/>
      <c r="E14" s="15"/>
      <c r="F14" s="15"/>
      <c r="G14" s="15"/>
      <c r="H14" s="13"/>
      <c r="I14" s="11"/>
      <c r="P14" s="7" t="s">
        <v>32</v>
      </c>
      <c r="Q14" s="8">
        <v>2126396331</v>
      </c>
      <c r="S14" s="9" t="s">
        <v>33</v>
      </c>
      <c r="T14" s="10">
        <v>17323950</v>
      </c>
    </row>
    <row r="15" spans="1:20" x14ac:dyDescent="0.25">
      <c r="I15" s="11"/>
      <c r="P15" s="7" t="s">
        <v>34</v>
      </c>
      <c r="Q15" s="8">
        <v>2124371785</v>
      </c>
      <c r="S15" s="9" t="s">
        <v>35</v>
      </c>
      <c r="T15" s="10">
        <v>519422255</v>
      </c>
    </row>
    <row r="16" spans="1:20" ht="20.399999999999999" customHeight="1" x14ac:dyDescent="0.25">
      <c r="A16" s="678" t="s">
        <v>688</v>
      </c>
      <c r="B16" s="678"/>
      <c r="C16" s="678"/>
      <c r="D16" s="678"/>
      <c r="E16" s="678"/>
      <c r="F16" s="678"/>
      <c r="G16" s="678"/>
      <c r="H16" s="13"/>
      <c r="I16" s="11"/>
      <c r="P16" s="7" t="s">
        <v>36</v>
      </c>
      <c r="Q16" s="8">
        <v>2024546</v>
      </c>
      <c r="S16" s="9" t="s">
        <v>37</v>
      </c>
      <c r="T16" s="10">
        <v>2781299</v>
      </c>
    </row>
    <row r="17" spans="1:20" ht="20.399999999999999" customHeight="1" x14ac:dyDescent="0.25">
      <c r="A17" s="678"/>
      <c r="B17" s="678"/>
      <c r="C17" s="678"/>
      <c r="D17" s="678"/>
      <c r="E17" s="678"/>
      <c r="F17" s="678"/>
      <c r="G17" s="678"/>
      <c r="H17" s="13"/>
      <c r="I17" s="11"/>
      <c r="P17" s="7" t="s">
        <v>38</v>
      </c>
      <c r="Q17" s="8">
        <v>96309314</v>
      </c>
      <c r="S17" s="9" t="s">
        <v>39</v>
      </c>
      <c r="T17" s="10">
        <v>2781299</v>
      </c>
    </row>
    <row r="18" spans="1:20" x14ac:dyDescent="0.25">
      <c r="A18" s="16" t="s">
        <v>40</v>
      </c>
      <c r="I18" s="11"/>
      <c r="P18" s="7" t="s">
        <v>41</v>
      </c>
      <c r="Q18" s="8">
        <v>43454520</v>
      </c>
      <c r="S18" s="9" t="s">
        <v>42</v>
      </c>
      <c r="T18" s="10">
        <v>4021226199</v>
      </c>
    </row>
    <row r="19" spans="1:20" x14ac:dyDescent="0.25">
      <c r="H19" s="11"/>
      <c r="I19" s="11"/>
      <c r="P19" s="7" t="s">
        <v>43</v>
      </c>
      <c r="Q19" s="8">
        <v>3323548</v>
      </c>
      <c r="S19" s="9" t="s">
        <v>44</v>
      </c>
      <c r="T19" s="10">
        <v>2782936319</v>
      </c>
    </row>
    <row r="20" spans="1:20" ht="15" customHeight="1" x14ac:dyDescent="0.25">
      <c r="A20" s="678" t="s">
        <v>45</v>
      </c>
      <c r="B20" s="678"/>
      <c r="C20" s="678"/>
      <c r="D20" s="678"/>
      <c r="E20" s="678"/>
      <c r="F20" s="678"/>
      <c r="G20" s="678"/>
      <c r="H20" s="678"/>
      <c r="I20" s="11"/>
      <c r="P20" s="7" t="s">
        <v>46</v>
      </c>
      <c r="Q20" s="8">
        <v>3323548</v>
      </c>
      <c r="S20" s="9" t="s">
        <v>47</v>
      </c>
      <c r="T20" s="10">
        <v>2518751587</v>
      </c>
    </row>
    <row r="21" spans="1:20" ht="15" customHeight="1" x14ac:dyDescent="0.25">
      <c r="A21" s="678"/>
      <c r="B21" s="678"/>
      <c r="C21" s="678"/>
      <c r="D21" s="678"/>
      <c r="E21" s="678"/>
      <c r="F21" s="678"/>
      <c r="G21" s="678"/>
      <c r="H21" s="678"/>
      <c r="I21" s="11"/>
      <c r="P21" s="7" t="s">
        <v>48</v>
      </c>
      <c r="Q21" s="8">
        <v>982194372</v>
      </c>
      <c r="S21" s="9" t="s">
        <v>49</v>
      </c>
      <c r="T21" s="10">
        <v>700000000</v>
      </c>
    </row>
    <row r="22" spans="1:20" x14ac:dyDescent="0.25">
      <c r="A22" s="16" t="s">
        <v>50</v>
      </c>
      <c r="H22" s="11"/>
      <c r="I22" s="11"/>
      <c r="P22" s="7" t="s">
        <v>51</v>
      </c>
      <c r="Q22" s="8">
        <v>978891818</v>
      </c>
      <c r="S22" s="9" t="s">
        <v>52</v>
      </c>
      <c r="T22" s="10">
        <v>1818751587</v>
      </c>
    </row>
    <row r="23" spans="1:20" x14ac:dyDescent="0.25">
      <c r="A23" s="1" t="s">
        <v>53</v>
      </c>
      <c r="H23" s="11"/>
      <c r="I23" s="11"/>
      <c r="P23" s="7" t="s">
        <v>54</v>
      </c>
      <c r="Q23" s="8">
        <v>3302554</v>
      </c>
      <c r="S23" s="9" t="s">
        <v>55</v>
      </c>
      <c r="T23" s="10">
        <v>218475000</v>
      </c>
    </row>
    <row r="24" spans="1:20" ht="15" customHeight="1" x14ac:dyDescent="0.25">
      <c r="A24" s="678" t="s">
        <v>56</v>
      </c>
      <c r="B24" s="678"/>
      <c r="C24" s="678"/>
      <c r="D24" s="678"/>
      <c r="E24" s="678"/>
      <c r="F24" s="678"/>
      <c r="G24" s="678"/>
      <c r="H24" s="678"/>
      <c r="I24" s="11"/>
      <c r="P24" s="7" t="s">
        <v>57</v>
      </c>
      <c r="Q24" s="8">
        <v>1511590088</v>
      </c>
      <c r="S24" s="9" t="s">
        <v>58</v>
      </c>
      <c r="T24" s="10">
        <v>210000000</v>
      </c>
    </row>
    <row r="25" spans="1:20" ht="15" customHeight="1" x14ac:dyDescent="0.25">
      <c r="A25" s="678"/>
      <c r="B25" s="678"/>
      <c r="C25" s="678"/>
      <c r="D25" s="678"/>
      <c r="E25" s="678"/>
      <c r="F25" s="678"/>
      <c r="G25" s="678"/>
      <c r="H25" s="678"/>
      <c r="I25" s="11"/>
      <c r="P25" s="7" t="s">
        <v>59</v>
      </c>
      <c r="Q25" s="8">
        <v>1448104350</v>
      </c>
      <c r="S25" s="9" t="s">
        <v>60</v>
      </c>
      <c r="T25" s="10">
        <v>8475000</v>
      </c>
    </row>
    <row r="26" spans="1:20" x14ac:dyDescent="0.25">
      <c r="A26" s="678"/>
      <c r="B26" s="678"/>
      <c r="C26" s="678"/>
      <c r="D26" s="678"/>
      <c r="E26" s="678"/>
      <c r="F26" s="678"/>
      <c r="G26" s="678"/>
      <c r="H26" s="678"/>
      <c r="I26" s="11"/>
      <c r="P26" s="7" t="s">
        <v>61</v>
      </c>
      <c r="Q26" s="8">
        <v>914998225</v>
      </c>
      <c r="S26" s="9" t="s">
        <v>62</v>
      </c>
      <c r="T26" s="10">
        <v>45709732</v>
      </c>
    </row>
    <row r="27" spans="1:20" x14ac:dyDescent="0.25">
      <c r="A27" s="16" t="s">
        <v>63</v>
      </c>
      <c r="H27" s="11"/>
      <c r="I27" s="11"/>
      <c r="P27" s="7" t="s">
        <v>64</v>
      </c>
      <c r="Q27" s="8">
        <v>17323950</v>
      </c>
      <c r="S27" s="9" t="s">
        <v>65</v>
      </c>
      <c r="T27" s="10">
        <v>2103100</v>
      </c>
    </row>
    <row r="28" spans="1:20" x14ac:dyDescent="0.25">
      <c r="H28" s="11"/>
      <c r="I28" s="11"/>
      <c r="P28" s="7" t="s">
        <v>66</v>
      </c>
      <c r="Q28" s="8">
        <v>-8475000</v>
      </c>
      <c r="S28" s="9" t="s">
        <v>67</v>
      </c>
      <c r="T28" s="10">
        <v>2103100</v>
      </c>
    </row>
    <row r="29" spans="1:20" ht="15" customHeight="1" x14ac:dyDescent="0.25">
      <c r="A29" s="678" t="s">
        <v>68</v>
      </c>
      <c r="B29" s="678"/>
      <c r="C29" s="678"/>
      <c r="D29" s="678"/>
      <c r="E29" s="678"/>
      <c r="F29" s="678"/>
      <c r="G29" s="678"/>
      <c r="H29" s="678"/>
      <c r="I29" s="11"/>
      <c r="P29" s="7" t="s">
        <v>69</v>
      </c>
      <c r="Q29" s="8">
        <v>63485738</v>
      </c>
      <c r="S29" s="9" t="s">
        <v>70</v>
      </c>
      <c r="T29" s="10">
        <v>2103100</v>
      </c>
    </row>
    <row r="30" spans="1:20" ht="13.2" customHeight="1" x14ac:dyDescent="0.25">
      <c r="A30" s="678"/>
      <c r="B30" s="678"/>
      <c r="C30" s="678"/>
      <c r="D30" s="678"/>
      <c r="E30" s="678"/>
      <c r="F30" s="678"/>
      <c r="G30" s="678"/>
      <c r="H30" s="678"/>
      <c r="I30" s="11"/>
      <c r="P30" s="7" t="s">
        <v>71</v>
      </c>
      <c r="Q30" s="8">
        <v>31106553</v>
      </c>
      <c r="S30" s="9" t="s">
        <v>72</v>
      </c>
      <c r="T30" s="10">
        <v>1050574858</v>
      </c>
    </row>
    <row r="31" spans="1:20" x14ac:dyDescent="0.25">
      <c r="A31" s="16" t="s">
        <v>73</v>
      </c>
      <c r="H31" s="11"/>
      <c r="I31" s="11"/>
      <c r="P31" s="7" t="s">
        <v>74</v>
      </c>
      <c r="Q31" s="8">
        <v>4184818</v>
      </c>
      <c r="S31" s="9" t="s">
        <v>75</v>
      </c>
      <c r="T31" s="10">
        <v>425454222</v>
      </c>
    </row>
    <row r="32" spans="1:20" x14ac:dyDescent="0.25">
      <c r="H32" s="11"/>
      <c r="I32" s="11"/>
      <c r="P32" s="7" t="s">
        <v>76</v>
      </c>
      <c r="Q32" s="8">
        <v>1295091</v>
      </c>
      <c r="S32" s="9" t="s">
        <v>77</v>
      </c>
      <c r="T32" s="10">
        <v>312540103</v>
      </c>
    </row>
    <row r="33" spans="1:20" ht="15.75" customHeight="1" x14ac:dyDescent="0.25">
      <c r="A33" s="687" t="s">
        <v>78</v>
      </c>
      <c r="B33" s="687"/>
      <c r="C33" s="687"/>
      <c r="D33" s="687"/>
      <c r="E33" s="687"/>
      <c r="F33" s="687"/>
      <c r="G33" s="687"/>
      <c r="H33" s="687"/>
      <c r="I33" s="11"/>
      <c r="P33" s="7" t="s">
        <v>79</v>
      </c>
      <c r="Q33" s="8">
        <v>2294772</v>
      </c>
      <c r="S33" s="9" t="s">
        <v>80</v>
      </c>
      <c r="T33" s="10">
        <v>51569118</v>
      </c>
    </row>
    <row r="34" spans="1:20" x14ac:dyDescent="0.25">
      <c r="A34" s="687"/>
      <c r="B34" s="687"/>
      <c r="C34" s="687"/>
      <c r="D34" s="687"/>
      <c r="E34" s="687"/>
      <c r="F34" s="687"/>
      <c r="G34" s="687"/>
      <c r="H34" s="687"/>
      <c r="I34" s="11"/>
      <c r="P34" s="7" t="s">
        <v>81</v>
      </c>
      <c r="Q34" s="8">
        <v>66825275</v>
      </c>
      <c r="S34" s="9" t="s">
        <v>82</v>
      </c>
      <c r="T34" s="10">
        <v>2189091</v>
      </c>
    </row>
    <row r="35" spans="1:20" x14ac:dyDescent="0.25">
      <c r="A35" s="11"/>
      <c r="H35" s="11"/>
      <c r="I35" s="11"/>
      <c r="P35" s="7" t="s">
        <v>83</v>
      </c>
      <c r="Q35" s="8">
        <v>3488961</v>
      </c>
      <c r="S35" s="9" t="s">
        <v>84</v>
      </c>
      <c r="T35" s="10">
        <v>24812050</v>
      </c>
    </row>
    <row r="36" spans="1:20" x14ac:dyDescent="0.25">
      <c r="A36" s="16" t="s">
        <v>85</v>
      </c>
      <c r="H36" s="11"/>
      <c r="I36" s="11"/>
      <c r="P36" s="7" t="s">
        <v>86</v>
      </c>
      <c r="Q36" s="8">
        <v>-45709732</v>
      </c>
      <c r="S36" s="9" t="s">
        <v>87</v>
      </c>
      <c r="T36" s="10">
        <v>32323520</v>
      </c>
    </row>
    <row r="37" spans="1:20" x14ac:dyDescent="0.25">
      <c r="H37" s="11"/>
      <c r="I37" s="11"/>
      <c r="P37" s="7" t="s">
        <v>88</v>
      </c>
      <c r="Q37" s="8">
        <v>3200000</v>
      </c>
      <c r="S37" s="9" t="s">
        <v>89</v>
      </c>
      <c r="T37" s="10">
        <v>2020340</v>
      </c>
    </row>
    <row r="38" spans="1:20" ht="12.75" customHeight="1" x14ac:dyDescent="0.25">
      <c r="A38" s="687" t="s">
        <v>90</v>
      </c>
      <c r="B38" s="687"/>
      <c r="C38" s="687"/>
      <c r="D38" s="687"/>
      <c r="E38" s="687"/>
      <c r="F38" s="687"/>
      <c r="G38" s="17"/>
      <c r="H38" s="18"/>
      <c r="I38" s="11"/>
      <c r="P38" s="7" t="s">
        <v>91</v>
      </c>
      <c r="Q38" s="8">
        <v>3200000</v>
      </c>
      <c r="S38" s="9" t="s">
        <v>92</v>
      </c>
      <c r="T38" s="10">
        <v>344696967</v>
      </c>
    </row>
    <row r="39" spans="1:20" x14ac:dyDescent="0.25">
      <c r="A39" s="693"/>
      <c r="B39" s="693"/>
      <c r="C39" s="693"/>
      <c r="D39" s="693"/>
      <c r="E39" s="693"/>
      <c r="F39" s="693"/>
      <c r="G39" s="693"/>
      <c r="H39" s="693"/>
      <c r="I39" s="11"/>
      <c r="P39" s="7" t="s">
        <v>93</v>
      </c>
      <c r="Q39" s="8">
        <v>4702692286</v>
      </c>
      <c r="S39" s="9" t="s">
        <v>92</v>
      </c>
      <c r="T39" s="10">
        <v>344696967</v>
      </c>
    </row>
    <row r="40" spans="1:20" x14ac:dyDescent="0.25">
      <c r="A40" s="19" t="s">
        <v>94</v>
      </c>
      <c r="I40" s="11"/>
      <c r="P40" s="7" t="s">
        <v>95</v>
      </c>
      <c r="Q40" s="8">
        <v>4455566933</v>
      </c>
      <c r="S40" s="9" t="s">
        <v>96</v>
      </c>
      <c r="T40" s="10">
        <v>280423669</v>
      </c>
    </row>
    <row r="41" spans="1:20" x14ac:dyDescent="0.25">
      <c r="A41" s="11"/>
      <c r="H41" s="11"/>
      <c r="I41" s="11"/>
      <c r="P41" s="7" t="s">
        <v>97</v>
      </c>
      <c r="Q41" s="8">
        <v>4455566933</v>
      </c>
      <c r="S41" s="9" t="s">
        <v>98</v>
      </c>
      <c r="T41" s="10">
        <v>47860115</v>
      </c>
    </row>
    <row r="42" spans="1:20" ht="19.5" customHeight="1" x14ac:dyDescent="0.25">
      <c r="A42" s="678" t="s">
        <v>99</v>
      </c>
      <c r="B42" s="678"/>
      <c r="C42" s="678"/>
      <c r="D42" s="678"/>
      <c r="E42" s="678"/>
      <c r="F42" s="678"/>
      <c r="G42" s="678"/>
      <c r="H42" s="678"/>
      <c r="I42" s="11"/>
      <c r="P42" s="7" t="s">
        <v>100</v>
      </c>
      <c r="Q42" s="8">
        <v>4455566933</v>
      </c>
      <c r="S42" s="9" t="s">
        <v>101</v>
      </c>
      <c r="T42" s="10">
        <v>10418121</v>
      </c>
    </row>
    <row r="43" spans="1:20" x14ac:dyDescent="0.25">
      <c r="I43" s="14"/>
      <c r="P43" s="7" t="s">
        <v>102</v>
      </c>
      <c r="Q43" s="8">
        <v>2992000000</v>
      </c>
      <c r="S43" s="9" t="s">
        <v>103</v>
      </c>
      <c r="T43" s="10">
        <v>26072730</v>
      </c>
    </row>
    <row r="44" spans="1:20" ht="12.75" customHeight="1" x14ac:dyDescent="0.25">
      <c r="A44" s="296" t="s">
        <v>104</v>
      </c>
      <c r="I44" s="11"/>
      <c r="P44" s="7" t="s">
        <v>105</v>
      </c>
      <c r="Q44" s="8">
        <v>1369012727</v>
      </c>
      <c r="S44" s="9" t="s">
        <v>106</v>
      </c>
      <c r="T44" s="10">
        <v>4610616</v>
      </c>
    </row>
    <row r="45" spans="1:20" x14ac:dyDescent="0.25">
      <c r="H45" s="11"/>
      <c r="I45" s="11"/>
      <c r="P45" s="7" t="s">
        <v>107</v>
      </c>
      <c r="Q45" s="8">
        <v>-37445794</v>
      </c>
      <c r="S45" s="9" t="s">
        <v>108</v>
      </c>
      <c r="T45" s="10">
        <v>38477168</v>
      </c>
    </row>
    <row r="46" spans="1:20" x14ac:dyDescent="0.25">
      <c r="A46" s="687" t="s">
        <v>109</v>
      </c>
      <c r="B46" s="687"/>
      <c r="C46" s="687"/>
      <c r="D46" s="687"/>
      <c r="E46" s="687"/>
      <c r="F46" s="687"/>
      <c r="G46" s="687"/>
      <c r="H46" s="18"/>
      <c r="I46" s="11"/>
      <c r="P46" s="7" t="s">
        <v>110</v>
      </c>
      <c r="Q46" s="8">
        <v>132000000</v>
      </c>
      <c r="S46" s="9" t="s">
        <v>111</v>
      </c>
      <c r="T46" s="10">
        <v>51945115</v>
      </c>
    </row>
    <row r="47" spans="1:20" ht="13.5" customHeight="1" x14ac:dyDescent="0.25">
      <c r="A47" s="18"/>
      <c r="B47" s="18"/>
      <c r="C47" s="17"/>
      <c r="D47" s="17"/>
      <c r="E47" s="17"/>
      <c r="F47" s="17"/>
      <c r="G47" s="17"/>
      <c r="H47" s="18"/>
      <c r="I47" s="11"/>
      <c r="P47" s="7" t="s">
        <v>112</v>
      </c>
      <c r="Q47" s="8">
        <v>236556440</v>
      </c>
      <c r="S47" s="9" t="s">
        <v>113</v>
      </c>
      <c r="T47" s="10">
        <v>9436364</v>
      </c>
    </row>
    <row r="48" spans="1:20" ht="13.5" customHeight="1" x14ac:dyDescent="0.25">
      <c r="A48" s="296" t="s">
        <v>114</v>
      </c>
      <c r="B48" s="297"/>
      <c r="C48" s="20"/>
      <c r="D48" s="20"/>
      <c r="E48" s="20"/>
      <c r="F48" s="20"/>
      <c r="G48" s="20"/>
      <c r="H48" s="297"/>
      <c r="I48" s="11"/>
      <c r="P48" s="7" t="s">
        <v>115</v>
      </c>
      <c r="Q48" s="8">
        <v>255181437</v>
      </c>
      <c r="S48" s="9" t="s">
        <v>116</v>
      </c>
      <c r="T48" s="10">
        <v>927272</v>
      </c>
    </row>
    <row r="49" spans="1:20" ht="13.5" customHeight="1" x14ac:dyDescent="0.25">
      <c r="A49" s="297"/>
      <c r="B49" s="297"/>
      <c r="C49" s="20"/>
      <c r="D49" s="20"/>
      <c r="E49" s="20"/>
      <c r="F49" s="20"/>
      <c r="G49" s="20"/>
      <c r="H49" s="297"/>
      <c r="I49" s="11"/>
      <c r="P49" s="7" t="s">
        <v>117</v>
      </c>
      <c r="Q49" s="8">
        <v>1159091</v>
      </c>
      <c r="S49" s="9" t="s">
        <v>118</v>
      </c>
      <c r="T49" s="10">
        <v>2931269</v>
      </c>
    </row>
    <row r="50" spans="1:20" ht="13.5" customHeight="1" x14ac:dyDescent="0.25">
      <c r="A50" s="21" t="s">
        <v>119</v>
      </c>
      <c r="B50" s="297"/>
      <c r="C50" s="20"/>
      <c r="D50" s="20"/>
      <c r="E50" s="20"/>
      <c r="F50" s="20"/>
      <c r="G50" s="20"/>
      <c r="H50" s="297"/>
      <c r="I50" s="11"/>
      <c r="P50" s="7" t="s">
        <v>120</v>
      </c>
      <c r="Q50" s="8">
        <v>21934159</v>
      </c>
      <c r="S50" s="9" t="s">
        <v>121</v>
      </c>
      <c r="T50" s="10">
        <v>8462057</v>
      </c>
    </row>
    <row r="51" spans="1:20" x14ac:dyDescent="0.25">
      <c r="A51" s="22"/>
      <c r="B51" s="13"/>
      <c r="C51" s="15"/>
      <c r="D51" s="15"/>
      <c r="E51" s="15"/>
      <c r="F51" s="15"/>
      <c r="G51" s="15"/>
      <c r="H51" s="13"/>
      <c r="I51" s="11"/>
      <c r="P51" s="7" t="s">
        <v>122</v>
      </c>
      <c r="Q51" s="8">
        <v>3000000</v>
      </c>
      <c r="S51" s="9" t="s">
        <v>123</v>
      </c>
      <c r="T51" s="10">
        <v>370910</v>
      </c>
    </row>
    <row r="52" spans="1:20" x14ac:dyDescent="0.25">
      <c r="B52" s="688"/>
      <c r="C52" s="689"/>
      <c r="D52" s="23" t="s">
        <v>124</v>
      </c>
      <c r="E52" s="23" t="s">
        <v>125</v>
      </c>
      <c r="G52" s="15"/>
      <c r="H52" s="13"/>
      <c r="I52" s="11"/>
      <c r="P52" s="7" t="s">
        <v>126</v>
      </c>
      <c r="Q52" s="8">
        <v>-46309156</v>
      </c>
      <c r="S52" s="9" t="s">
        <v>127</v>
      </c>
      <c r="T52" s="10">
        <v>3287272</v>
      </c>
    </row>
    <row r="53" spans="1:20" x14ac:dyDescent="0.25">
      <c r="B53" s="688" t="s">
        <v>128</v>
      </c>
      <c r="C53" s="689"/>
      <c r="D53" s="36">
        <v>7078.87</v>
      </c>
      <c r="E53" s="321">
        <v>6895.8</v>
      </c>
      <c r="G53" s="15"/>
      <c r="H53" s="13"/>
      <c r="I53" s="11"/>
      <c r="P53" s="7" t="s">
        <v>129</v>
      </c>
      <c r="Q53" s="8">
        <v>-46309156</v>
      </c>
      <c r="S53" s="9" t="s">
        <v>130</v>
      </c>
      <c r="T53" s="10">
        <v>13529030</v>
      </c>
    </row>
    <row r="54" spans="1:20" x14ac:dyDescent="0.25">
      <c r="B54" s="688" t="s">
        <v>131</v>
      </c>
      <c r="C54" s="689"/>
      <c r="D54" s="36">
        <v>7090.2</v>
      </c>
      <c r="E54" s="322">
        <v>6918.66</v>
      </c>
      <c r="G54" s="15"/>
      <c r="H54" s="13"/>
      <c r="I54" s="11"/>
      <c r="P54" s="7" t="s">
        <v>132</v>
      </c>
      <c r="Q54" s="8">
        <v>2428999</v>
      </c>
      <c r="S54" s="9" t="s">
        <v>133</v>
      </c>
      <c r="T54" s="10">
        <v>834902</v>
      </c>
    </row>
    <row r="55" spans="1:20" ht="13.5" customHeight="1" x14ac:dyDescent="0.25">
      <c r="A55" s="13"/>
      <c r="B55" s="13"/>
      <c r="C55" s="15"/>
      <c r="D55" s="15"/>
      <c r="E55" s="15"/>
      <c r="F55" s="15"/>
      <c r="G55" s="15"/>
      <c r="H55" s="13"/>
      <c r="I55" s="11"/>
      <c r="P55" s="7" t="s">
        <v>134</v>
      </c>
      <c r="Q55" s="8">
        <v>4048331</v>
      </c>
      <c r="S55" s="9" t="s">
        <v>135</v>
      </c>
      <c r="T55" s="10">
        <v>1743400</v>
      </c>
    </row>
    <row r="56" spans="1:20" ht="13.5" customHeight="1" x14ac:dyDescent="0.25">
      <c r="A56" s="21" t="s">
        <v>136</v>
      </c>
      <c r="B56" s="13"/>
      <c r="C56" s="15"/>
      <c r="D56" s="15"/>
      <c r="E56" s="15"/>
      <c r="F56" s="15"/>
      <c r="G56" s="15"/>
      <c r="H56" s="13"/>
      <c r="I56" s="11"/>
      <c r="P56" s="7" t="s">
        <v>137</v>
      </c>
      <c r="Q56" s="8">
        <v>-1619332</v>
      </c>
      <c r="S56" s="9" t="s">
        <v>138</v>
      </c>
      <c r="T56" s="10">
        <v>8030</v>
      </c>
    </row>
    <row r="57" spans="1:20" ht="13.5" customHeight="1" x14ac:dyDescent="0.25">
      <c r="A57" s="22"/>
      <c r="B57" s="297"/>
      <c r="C57" s="20"/>
      <c r="D57" s="20"/>
      <c r="E57" s="20"/>
      <c r="F57" s="20"/>
      <c r="G57" s="20"/>
      <c r="H57" s="297"/>
      <c r="I57" s="11"/>
      <c r="P57" s="7" t="s">
        <v>139</v>
      </c>
      <c r="Q57" s="8">
        <v>10325758</v>
      </c>
      <c r="S57" s="9" t="s">
        <v>140</v>
      </c>
      <c r="T57" s="10">
        <v>162955</v>
      </c>
    </row>
    <row r="58" spans="1:20" ht="13.5" customHeight="1" x14ac:dyDescent="0.25">
      <c r="A58" s="21"/>
      <c r="B58" s="690" t="s">
        <v>141</v>
      </c>
      <c r="C58" s="690"/>
      <c r="D58" s="690"/>
      <c r="E58" s="690"/>
      <c r="F58" s="690"/>
      <c r="G58" s="20"/>
      <c r="H58" s="297"/>
      <c r="I58" s="11"/>
      <c r="P58" s="7" t="s">
        <v>137</v>
      </c>
      <c r="Q58" s="8">
        <v>-2185844</v>
      </c>
      <c r="S58" s="9" t="s">
        <v>142</v>
      </c>
      <c r="T58" s="10">
        <v>19148259</v>
      </c>
    </row>
    <row r="59" spans="1:20" s="29" customFormat="1" ht="24" x14ac:dyDescent="0.25">
      <c r="A59" s="25"/>
      <c r="B59" s="26" t="s">
        <v>143</v>
      </c>
      <c r="C59" s="23" t="s">
        <v>144</v>
      </c>
      <c r="D59" s="23" t="s">
        <v>145</v>
      </c>
      <c r="E59" s="23" t="s">
        <v>146</v>
      </c>
      <c r="F59" s="23" t="s">
        <v>147</v>
      </c>
      <c r="G59" s="27"/>
      <c r="H59" s="28"/>
      <c r="I59" s="295"/>
      <c r="P59" s="7" t="s">
        <v>148</v>
      </c>
      <c r="Q59" s="8">
        <v>1932112174</v>
      </c>
      <c r="S59" s="9" t="s">
        <v>149</v>
      </c>
      <c r="T59" s="10">
        <v>234909</v>
      </c>
    </row>
    <row r="60" spans="1:20" ht="13.5" customHeight="1" x14ac:dyDescent="0.25">
      <c r="A60" s="296"/>
      <c r="B60" s="30" t="s">
        <v>150</v>
      </c>
      <c r="C60" s="31"/>
      <c r="D60" s="32"/>
      <c r="E60" s="32"/>
      <c r="F60" s="32"/>
      <c r="H60" s="33"/>
      <c r="I60" s="11"/>
      <c r="P60" s="7" t="s">
        <v>151</v>
      </c>
      <c r="Q60" s="8">
        <v>1932112174</v>
      </c>
      <c r="S60" s="9" t="s">
        <v>152</v>
      </c>
      <c r="T60" s="10">
        <v>18468419</v>
      </c>
    </row>
    <row r="61" spans="1:20" ht="13.5" customHeight="1" x14ac:dyDescent="0.25">
      <c r="A61" s="296"/>
      <c r="B61" s="30" t="s">
        <v>153</v>
      </c>
      <c r="C61" s="34" t="s">
        <v>154</v>
      </c>
      <c r="D61" s="35">
        <f>+F61/E61</f>
        <v>251530.84998029348</v>
      </c>
      <c r="E61" s="36">
        <f>+D53</f>
        <v>7078.87</v>
      </c>
      <c r="F61" s="37">
        <f>+[6]BALANCE!C10+[6]BALANCE!C17+[6]BALANCE!C28+[6]BALANCE!C52</f>
        <v>1780554188</v>
      </c>
      <c r="G61" s="38"/>
      <c r="H61" s="39"/>
      <c r="I61" s="11"/>
      <c r="P61" s="7" t="s">
        <v>155</v>
      </c>
      <c r="Q61" s="8">
        <v>957008856</v>
      </c>
      <c r="S61" s="9" t="s">
        <v>156</v>
      </c>
      <c r="T61" s="10">
        <v>16691437</v>
      </c>
    </row>
    <row r="62" spans="1:20" ht="28.5" customHeight="1" x14ac:dyDescent="0.25">
      <c r="A62" s="296"/>
      <c r="B62" s="40" t="s">
        <v>157</v>
      </c>
      <c r="C62" s="34" t="s">
        <v>154</v>
      </c>
      <c r="D62" s="35">
        <v>0</v>
      </c>
      <c r="E62" s="36">
        <f>+D53</f>
        <v>7078.87</v>
      </c>
      <c r="F62" s="37">
        <f t="shared" ref="F62:F68" si="0">+D62*E62</f>
        <v>0</v>
      </c>
      <c r="G62" s="41"/>
      <c r="H62" s="39"/>
      <c r="I62" s="11"/>
      <c r="P62" s="7" t="s">
        <v>158</v>
      </c>
      <c r="Q62" s="8">
        <v>937025262</v>
      </c>
      <c r="S62" s="9" t="s">
        <v>159</v>
      </c>
      <c r="T62" s="10">
        <v>10681574</v>
      </c>
    </row>
    <row r="63" spans="1:20" ht="13.5" customHeight="1" x14ac:dyDescent="0.25">
      <c r="A63" s="296"/>
      <c r="B63" s="30" t="s">
        <v>160</v>
      </c>
      <c r="C63" s="31"/>
      <c r="D63" s="37"/>
      <c r="E63" s="42"/>
      <c r="F63" s="37">
        <f t="shared" si="0"/>
        <v>0</v>
      </c>
      <c r="G63" s="41"/>
      <c r="H63" s="33"/>
      <c r="I63" s="11"/>
      <c r="P63" s="7" t="s">
        <v>161</v>
      </c>
      <c r="Q63" s="8">
        <v>18595980</v>
      </c>
      <c r="S63" s="9" t="s">
        <v>162</v>
      </c>
      <c r="T63" s="10">
        <v>10681574</v>
      </c>
    </row>
    <row r="64" spans="1:20" ht="13.5" customHeight="1" x14ac:dyDescent="0.25">
      <c r="A64" s="296"/>
      <c r="B64" s="30" t="s">
        <v>163</v>
      </c>
      <c r="C64" s="31"/>
      <c r="D64" s="32"/>
      <c r="E64" s="43"/>
      <c r="F64" s="37">
        <f t="shared" si="0"/>
        <v>0</v>
      </c>
      <c r="G64" s="44"/>
      <c r="H64" s="33"/>
      <c r="I64" s="11"/>
      <c r="P64" s="7" t="s">
        <v>164</v>
      </c>
      <c r="Q64" s="8">
        <v>1387614</v>
      </c>
      <c r="S64" s="9" t="s">
        <v>159</v>
      </c>
      <c r="T64" s="10">
        <v>910517</v>
      </c>
    </row>
    <row r="65" spans="1:20" ht="13.5" customHeight="1" x14ac:dyDescent="0.25">
      <c r="A65" s="296"/>
      <c r="B65" s="30" t="s">
        <v>165</v>
      </c>
      <c r="C65" s="34" t="s">
        <v>154</v>
      </c>
      <c r="D65" s="35">
        <f>+F65/E65</f>
        <v>1354137.3000761615</v>
      </c>
      <c r="E65" s="36">
        <f>+D54</f>
        <v>7090.2</v>
      </c>
      <c r="F65" s="37">
        <f>+[6]BALANCE!C81+[6]BALANCE!C86+[6]BALANCE!C89+[6]BALANCE!C92+[6]BALANCE!C99</f>
        <v>9601104285</v>
      </c>
      <c r="G65" s="41"/>
      <c r="H65" s="39"/>
      <c r="I65" s="11"/>
      <c r="P65" s="7" t="s">
        <v>166</v>
      </c>
      <c r="Q65" s="8">
        <v>738326301</v>
      </c>
      <c r="S65" s="9" t="s">
        <v>167</v>
      </c>
      <c r="T65" s="10">
        <v>9771057</v>
      </c>
    </row>
    <row r="66" spans="1:20" ht="13.5" customHeight="1" x14ac:dyDescent="0.25">
      <c r="A66" s="296"/>
      <c r="B66" s="30" t="s">
        <v>163</v>
      </c>
      <c r="C66" s="32"/>
      <c r="D66" s="32"/>
      <c r="E66" s="43"/>
      <c r="F66" s="37">
        <f t="shared" si="0"/>
        <v>0</v>
      </c>
      <c r="G66" s="44"/>
      <c r="H66" s="33"/>
      <c r="I66" s="11"/>
      <c r="P66" s="7" t="s">
        <v>168</v>
      </c>
      <c r="Q66" s="8">
        <v>735126301</v>
      </c>
      <c r="S66" s="9" t="s">
        <v>169</v>
      </c>
      <c r="T66" s="10">
        <v>-8982943</v>
      </c>
    </row>
    <row r="67" spans="1:20" ht="13.5" customHeight="1" x14ac:dyDescent="0.25">
      <c r="A67" s="296"/>
      <c r="B67" s="30" t="s">
        <v>170</v>
      </c>
      <c r="C67" s="32"/>
      <c r="D67" s="32"/>
      <c r="E67" s="43"/>
      <c r="F67" s="37">
        <f t="shared" si="0"/>
        <v>0</v>
      </c>
      <c r="G67" s="44"/>
      <c r="H67" s="33"/>
      <c r="I67" s="11"/>
      <c r="P67" s="7" t="s">
        <v>171</v>
      </c>
      <c r="Q67" s="8">
        <v>735126301</v>
      </c>
      <c r="S67" s="9" t="s">
        <v>169</v>
      </c>
      <c r="T67" s="10">
        <v>-8982943</v>
      </c>
    </row>
    <row r="68" spans="1:20" ht="13.5" customHeight="1" x14ac:dyDescent="0.25">
      <c r="A68" s="296"/>
      <c r="B68" s="30" t="s">
        <v>163</v>
      </c>
      <c r="C68" s="32"/>
      <c r="D68" s="32"/>
      <c r="E68" s="43"/>
      <c r="F68" s="37">
        <f t="shared" si="0"/>
        <v>0</v>
      </c>
      <c r="G68" s="44"/>
      <c r="H68" s="33"/>
      <c r="I68" s="11"/>
      <c r="P68" s="7" t="s">
        <v>172</v>
      </c>
      <c r="Q68" s="8">
        <v>3200000</v>
      </c>
      <c r="S68" s="9" t="s">
        <v>173</v>
      </c>
      <c r="T68" s="10">
        <v>-15989223</v>
      </c>
    </row>
    <row r="69" spans="1:20" ht="13.5" customHeight="1" x14ac:dyDescent="0.25">
      <c r="A69" s="296"/>
      <c r="B69" s="45"/>
      <c r="C69" s="46"/>
      <c r="D69" s="46"/>
      <c r="E69" s="46"/>
      <c r="F69" s="46"/>
      <c r="G69" s="46"/>
      <c r="H69" s="14"/>
      <c r="I69" s="11"/>
      <c r="P69" s="7" t="s">
        <v>174</v>
      </c>
      <c r="Q69" s="8">
        <v>3200000</v>
      </c>
      <c r="S69" s="9" t="s">
        <v>175</v>
      </c>
      <c r="T69" s="10">
        <v>7006280</v>
      </c>
    </row>
    <row r="70" spans="1:20" ht="13.5" customHeight="1" x14ac:dyDescent="0.25">
      <c r="A70" s="21" t="s">
        <v>176</v>
      </c>
      <c r="B70" s="45"/>
      <c r="C70" s="46"/>
      <c r="D70" s="46"/>
      <c r="E70" s="46"/>
      <c r="F70" s="46"/>
      <c r="G70" s="46"/>
      <c r="H70" s="14"/>
      <c r="I70" s="11"/>
      <c r="P70" s="7" t="s">
        <v>177</v>
      </c>
      <c r="Q70" s="8">
        <v>7764224</v>
      </c>
      <c r="S70" s="9" t="s">
        <v>178</v>
      </c>
      <c r="T70" s="10">
        <v>48184642</v>
      </c>
    </row>
    <row r="71" spans="1:20" ht="13.5" customHeight="1" x14ac:dyDescent="0.25">
      <c r="A71" s="22"/>
      <c r="B71" s="45"/>
      <c r="C71" s="46"/>
      <c r="D71" s="46"/>
      <c r="E71" s="46"/>
      <c r="F71" s="46"/>
      <c r="G71" s="46"/>
      <c r="H71" s="14"/>
      <c r="I71" s="11"/>
      <c r="P71" s="7" t="s">
        <v>179</v>
      </c>
      <c r="Q71" s="8">
        <v>7764224</v>
      </c>
      <c r="S71" s="9" t="s">
        <v>180</v>
      </c>
      <c r="T71" s="10">
        <v>45309824</v>
      </c>
    </row>
    <row r="72" spans="1:20" ht="36" x14ac:dyDescent="0.25">
      <c r="A72" s="296"/>
      <c r="B72" s="26" t="s">
        <v>181</v>
      </c>
      <c r="C72" s="23" t="s">
        <v>182</v>
      </c>
      <c r="D72" s="23" t="s">
        <v>183</v>
      </c>
      <c r="E72" s="27"/>
      <c r="F72" s="27"/>
      <c r="G72" s="46"/>
      <c r="H72" s="14"/>
      <c r="I72" s="11"/>
      <c r="P72" s="7" t="s">
        <v>184</v>
      </c>
      <c r="Q72" s="8">
        <v>30685578</v>
      </c>
      <c r="S72" s="9" t="s">
        <v>185</v>
      </c>
      <c r="T72" s="10">
        <v>2874818</v>
      </c>
    </row>
    <row r="73" spans="1:20" x14ac:dyDescent="0.25">
      <c r="A73" s="296"/>
      <c r="B73" s="47" t="s">
        <v>186</v>
      </c>
      <c r="C73" s="36">
        <f>+D53</f>
        <v>7078.87</v>
      </c>
      <c r="D73" s="48">
        <f>-'[6]ESTADO DE RESULTADO'!C74</f>
        <v>138472151</v>
      </c>
      <c r="E73" s="49"/>
      <c r="F73" s="49"/>
      <c r="G73" s="46"/>
      <c r="H73" s="14"/>
      <c r="I73" s="11"/>
      <c r="P73" s="7" t="s">
        <v>187</v>
      </c>
      <c r="Q73" s="8">
        <v>17690866</v>
      </c>
      <c r="S73" s="9" t="s">
        <v>188</v>
      </c>
      <c r="T73" s="10">
        <v>37445794</v>
      </c>
    </row>
    <row r="74" spans="1:20" x14ac:dyDescent="0.25">
      <c r="A74" s="296"/>
      <c r="B74" s="47" t="s">
        <v>189</v>
      </c>
      <c r="C74" s="36">
        <f>+D54</f>
        <v>7090.2</v>
      </c>
      <c r="D74" s="48">
        <v>0</v>
      </c>
      <c r="E74" s="49"/>
      <c r="F74" s="49"/>
      <c r="G74" s="46"/>
      <c r="H74" s="14"/>
      <c r="I74" s="11"/>
      <c r="P74" s="7" t="s">
        <v>190</v>
      </c>
      <c r="Q74" s="8">
        <v>12994712</v>
      </c>
      <c r="S74" s="9" t="s">
        <v>191</v>
      </c>
      <c r="T74" s="10">
        <v>37445794</v>
      </c>
    </row>
    <row r="75" spans="1:20" x14ac:dyDescent="0.25">
      <c r="A75" s="296"/>
      <c r="B75" s="47" t="s">
        <v>192</v>
      </c>
      <c r="C75" s="36">
        <f>+C73</f>
        <v>7078.87</v>
      </c>
      <c r="D75" s="48" t="e">
        <f>+[6]!Tabla3[[#This Row],[30/09/2022]]</f>
        <v>#REF!</v>
      </c>
      <c r="E75" s="49"/>
      <c r="F75" s="49"/>
      <c r="G75" s="46"/>
      <c r="H75" s="14"/>
      <c r="I75" s="11"/>
      <c r="P75" s="7" t="s">
        <v>193</v>
      </c>
      <c r="Q75" s="8">
        <v>198327215</v>
      </c>
      <c r="S75" s="9" t="s">
        <v>194</v>
      </c>
      <c r="T75" s="10">
        <v>37445794</v>
      </c>
    </row>
    <row r="76" spans="1:20" x14ac:dyDescent="0.25">
      <c r="A76" s="296"/>
      <c r="B76" s="47" t="s">
        <v>195</v>
      </c>
      <c r="C76" s="36">
        <f>+C74</f>
        <v>7090.2</v>
      </c>
      <c r="D76" s="48"/>
      <c r="E76" s="50" t="e">
        <f>+D73-D75</f>
        <v>#REF!</v>
      </c>
      <c r="F76" s="49"/>
      <c r="G76" s="46"/>
      <c r="H76" s="14"/>
      <c r="I76" s="11"/>
      <c r="P76" s="7" t="s">
        <v>196</v>
      </c>
      <c r="Q76" s="8">
        <v>10244000</v>
      </c>
      <c r="S76" s="9" t="s">
        <v>197</v>
      </c>
      <c r="T76" s="10">
        <v>26755958</v>
      </c>
    </row>
    <row r="77" spans="1:20" x14ac:dyDescent="0.25">
      <c r="A77" s="296"/>
      <c r="B77" s="691"/>
      <c r="C77" s="691"/>
      <c r="D77" s="691"/>
      <c r="E77" s="692"/>
      <c r="F77" s="692"/>
      <c r="G77" s="46"/>
      <c r="H77" s="14"/>
      <c r="I77" s="11"/>
      <c r="P77" s="7" t="s">
        <v>198</v>
      </c>
      <c r="Q77" s="8">
        <v>10244000</v>
      </c>
      <c r="S77" s="9" t="s">
        <v>197</v>
      </c>
      <c r="T77" s="10">
        <v>26755958</v>
      </c>
    </row>
    <row r="78" spans="1:20" x14ac:dyDescent="0.25">
      <c r="A78" s="11"/>
      <c r="H78" s="11"/>
      <c r="I78" s="11"/>
      <c r="P78" s="7" t="s">
        <v>199</v>
      </c>
      <c r="Q78" s="8">
        <v>188083215</v>
      </c>
      <c r="S78" s="9" t="s">
        <v>197</v>
      </c>
      <c r="T78" s="10">
        <v>26755958</v>
      </c>
    </row>
    <row r="79" spans="1:20" x14ac:dyDescent="0.25">
      <c r="A79" s="16" t="s">
        <v>200</v>
      </c>
      <c r="H79" s="11"/>
      <c r="I79" s="11"/>
      <c r="P79" s="7" t="s">
        <v>201</v>
      </c>
      <c r="Q79" s="8">
        <v>188083215</v>
      </c>
      <c r="S79" s="9" t="s">
        <v>202</v>
      </c>
      <c r="T79" s="10">
        <v>71526897</v>
      </c>
    </row>
    <row r="80" spans="1:20" x14ac:dyDescent="0.25">
      <c r="A80" s="11"/>
      <c r="H80" s="11"/>
      <c r="I80" s="11"/>
      <c r="P80" s="7" t="s">
        <v>203</v>
      </c>
      <c r="Q80" s="8">
        <v>6882347875.3800001</v>
      </c>
      <c r="S80" s="9" t="s">
        <v>204</v>
      </c>
      <c r="T80" s="10">
        <v>71526897</v>
      </c>
    </row>
    <row r="81" spans="1:20" x14ac:dyDescent="0.25">
      <c r="A81" s="21" t="s">
        <v>205</v>
      </c>
      <c r="H81" s="11"/>
      <c r="I81" s="11"/>
      <c r="P81" s="7" t="s">
        <v>206</v>
      </c>
      <c r="Q81" s="8">
        <v>5406000000</v>
      </c>
      <c r="S81" s="9" t="s">
        <v>204</v>
      </c>
      <c r="T81" s="10">
        <v>71526897</v>
      </c>
    </row>
    <row r="82" spans="1:20" x14ac:dyDescent="0.25">
      <c r="A82" s="11"/>
      <c r="H82" s="11"/>
      <c r="I82" s="11"/>
      <c r="P82" s="7" t="s">
        <v>207</v>
      </c>
      <c r="Q82" s="8">
        <v>5406000000</v>
      </c>
    </row>
    <row r="83" spans="1:20" ht="15" customHeight="1" x14ac:dyDescent="0.25">
      <c r="A83" s="678" t="s">
        <v>208</v>
      </c>
      <c r="B83" s="678"/>
      <c r="C83" s="678"/>
      <c r="D83" s="678"/>
      <c r="E83" s="678"/>
      <c r="F83" s="678"/>
      <c r="G83" s="678"/>
      <c r="H83" s="678"/>
      <c r="I83" s="11"/>
      <c r="P83" s="7" t="s">
        <v>209</v>
      </c>
      <c r="Q83" s="8">
        <v>5406000000</v>
      </c>
    </row>
    <row r="84" spans="1:20" x14ac:dyDescent="0.25">
      <c r="A84" s="11"/>
      <c r="H84" s="11"/>
      <c r="I84" s="11"/>
      <c r="P84" s="7" t="s">
        <v>210</v>
      </c>
      <c r="Q84" s="8">
        <v>117336824</v>
      </c>
    </row>
    <row r="85" spans="1:20" ht="23.25" customHeight="1" x14ac:dyDescent="0.25">
      <c r="A85" s="11"/>
      <c r="B85" s="680" t="s">
        <v>211</v>
      </c>
      <c r="C85" s="681"/>
      <c r="D85" s="681"/>
      <c r="E85" s="682"/>
      <c r="G85" s="52"/>
      <c r="H85" s="11"/>
      <c r="P85" s="7" t="s">
        <v>202</v>
      </c>
      <c r="Q85" s="8">
        <v>117336824</v>
      </c>
    </row>
    <row r="86" spans="1:20" ht="43.5" customHeight="1" x14ac:dyDescent="0.25">
      <c r="A86" s="11"/>
      <c r="B86" s="658" t="s">
        <v>211</v>
      </c>
      <c r="C86" s="659"/>
      <c r="D86" s="683">
        <v>44834</v>
      </c>
      <c r="E86" s="684"/>
      <c r="G86" s="52"/>
      <c r="H86" s="11"/>
      <c r="P86" s="7" t="s">
        <v>202</v>
      </c>
      <c r="Q86" s="8">
        <v>117336824</v>
      </c>
    </row>
    <row r="87" spans="1:20" x14ac:dyDescent="0.25">
      <c r="A87" s="11"/>
      <c r="B87" s="685" t="s">
        <v>212</v>
      </c>
      <c r="C87" s="686"/>
      <c r="D87" s="53">
        <f>+[6]BALANCE!C6</f>
        <v>2920228</v>
      </c>
      <c r="E87" s="54"/>
      <c r="G87" s="52"/>
      <c r="H87" s="11"/>
      <c r="P87" s="7" t="s">
        <v>213</v>
      </c>
      <c r="Q87" s="8">
        <v>1359011051.3800001</v>
      </c>
    </row>
    <row r="88" spans="1:20" x14ac:dyDescent="0.25">
      <c r="A88" s="11"/>
      <c r="B88" s="672" t="s">
        <v>16</v>
      </c>
      <c r="C88" s="673"/>
      <c r="D88" s="53">
        <f>+[6]BALANCE!C8</f>
        <v>57724525</v>
      </c>
      <c r="E88" s="54"/>
      <c r="G88" s="52"/>
      <c r="H88" s="11"/>
      <c r="P88" s="7" t="s">
        <v>214</v>
      </c>
      <c r="Q88" s="8">
        <v>1359011051.3800001</v>
      </c>
    </row>
    <row r="89" spans="1:20" x14ac:dyDescent="0.25">
      <c r="A89" s="11"/>
      <c r="B89" s="674" t="s">
        <v>215</v>
      </c>
      <c r="C89" s="675"/>
      <c r="D89" s="53">
        <v>0</v>
      </c>
      <c r="E89" s="54"/>
      <c r="G89" s="52"/>
      <c r="H89" s="11"/>
    </row>
    <row r="90" spans="1:20" x14ac:dyDescent="0.25">
      <c r="A90" s="11"/>
      <c r="B90" s="658" t="s">
        <v>216</v>
      </c>
      <c r="C90" s="659"/>
      <c r="D90" s="676">
        <f>SUM(D87:D89)</f>
        <v>60644753</v>
      </c>
      <c r="E90" s="677"/>
      <c r="G90" s="52"/>
      <c r="H90" s="11"/>
    </row>
    <row r="91" spans="1:20" x14ac:dyDescent="0.25">
      <c r="A91" s="11"/>
      <c r="B91" s="56"/>
      <c r="C91" s="57"/>
      <c r="D91" s="58"/>
      <c r="E91" s="57"/>
      <c r="G91" s="52"/>
      <c r="H91" s="11"/>
    </row>
    <row r="92" spans="1:20" ht="33.75" customHeight="1" x14ac:dyDescent="0.25">
      <c r="A92" s="11"/>
      <c r="B92" s="658" t="s">
        <v>217</v>
      </c>
      <c r="C92" s="659"/>
      <c r="D92" s="679">
        <f>+D86</f>
        <v>44834</v>
      </c>
      <c r="E92" s="659"/>
      <c r="G92" s="52"/>
      <c r="H92" s="11"/>
    </row>
    <row r="93" spans="1:20" x14ac:dyDescent="0.25">
      <c r="A93" s="11"/>
      <c r="B93" s="672" t="s">
        <v>218</v>
      </c>
      <c r="C93" s="673"/>
      <c r="D93" s="53">
        <v>12981939.693</v>
      </c>
      <c r="E93" s="54"/>
      <c r="G93" s="52"/>
      <c r="H93" s="11"/>
    </row>
    <row r="94" spans="1:20" x14ac:dyDescent="0.25">
      <c r="A94" s="11"/>
      <c r="B94" s="672" t="s">
        <v>219</v>
      </c>
      <c r="C94" s="673"/>
      <c r="D94" s="53">
        <v>-2024429</v>
      </c>
      <c r="E94" s="54"/>
      <c r="H94" s="11"/>
    </row>
    <row r="95" spans="1:20" x14ac:dyDescent="0.25">
      <c r="A95" s="11"/>
      <c r="B95" s="672" t="s">
        <v>220</v>
      </c>
      <c r="C95" s="673"/>
      <c r="D95" s="53">
        <v>7588902.5834999997</v>
      </c>
      <c r="E95" s="54"/>
      <c r="H95" s="59"/>
      <c r="J95" s="60"/>
    </row>
    <row r="96" spans="1:20" x14ac:dyDescent="0.25">
      <c r="A96" s="11"/>
      <c r="B96" s="674" t="s">
        <v>221</v>
      </c>
      <c r="C96" s="675"/>
      <c r="D96" s="53">
        <v>39178112</v>
      </c>
      <c r="E96" s="54"/>
      <c r="H96" s="59"/>
    </row>
    <row r="97" spans="1:10" x14ac:dyDescent="0.25">
      <c r="A97" s="11"/>
      <c r="B97" s="658" t="s">
        <v>216</v>
      </c>
      <c r="C97" s="659"/>
      <c r="D97" s="676">
        <f>SUM(D93:D96)</f>
        <v>57724525.276500002</v>
      </c>
      <c r="E97" s="677"/>
      <c r="G97" s="52"/>
      <c r="H97" s="11"/>
    </row>
    <row r="98" spans="1:10" x14ac:dyDescent="0.25">
      <c r="A98" s="11"/>
      <c r="G98" s="52"/>
      <c r="H98" s="11"/>
    </row>
    <row r="99" spans="1:10" x14ac:dyDescent="0.25">
      <c r="A99" s="11"/>
      <c r="H99" s="11"/>
      <c r="I99" s="11"/>
    </row>
    <row r="100" spans="1:10" x14ac:dyDescent="0.25">
      <c r="A100" s="21" t="s">
        <v>222</v>
      </c>
      <c r="H100" s="11"/>
      <c r="I100" s="11"/>
    </row>
    <row r="101" spans="1:10" x14ac:dyDescent="0.25">
      <c r="A101" s="11"/>
      <c r="H101" s="11"/>
      <c r="I101" s="11"/>
    </row>
    <row r="102" spans="1:10" ht="14.25" customHeight="1" x14ac:dyDescent="0.25">
      <c r="A102" s="678" t="s">
        <v>223</v>
      </c>
      <c r="B102" s="678"/>
      <c r="C102" s="678"/>
      <c r="D102" s="678"/>
      <c r="E102" s="678"/>
      <c r="F102" s="678"/>
      <c r="G102" s="678"/>
      <c r="H102" s="678"/>
      <c r="I102" s="11"/>
    </row>
    <row r="103" spans="1:10" ht="14.25" customHeight="1" x14ac:dyDescent="0.25">
      <c r="A103" s="295"/>
      <c r="B103" s="295"/>
      <c r="C103" s="295"/>
      <c r="D103" s="295"/>
      <c r="E103" s="295"/>
      <c r="F103" s="295"/>
      <c r="G103" s="295"/>
      <c r="H103" s="295"/>
      <c r="I103" s="11"/>
    </row>
    <row r="104" spans="1:10" ht="14.25" customHeight="1" x14ac:dyDescent="0.25">
      <c r="A104" s="295"/>
      <c r="B104" s="61"/>
      <c r="C104" s="62"/>
      <c r="D104" s="63"/>
      <c r="E104" s="62"/>
      <c r="F104" s="295"/>
      <c r="G104" s="295"/>
      <c r="H104" s="295"/>
      <c r="I104" s="11"/>
    </row>
    <row r="105" spans="1:10" ht="14.25" customHeight="1" x14ac:dyDescent="0.25">
      <c r="A105" s="295"/>
      <c r="B105" s="64" t="s">
        <v>224</v>
      </c>
      <c r="C105" s="65"/>
      <c r="D105" s="66" t="s">
        <v>225</v>
      </c>
      <c r="E105" s="66" t="s">
        <v>226</v>
      </c>
      <c r="F105" s="295"/>
      <c r="G105" s="295"/>
      <c r="H105" s="295"/>
      <c r="I105" s="11"/>
    </row>
    <row r="106" spans="1:10" ht="14.25" customHeight="1" x14ac:dyDescent="0.25">
      <c r="A106" s="295"/>
      <c r="B106" s="656" t="s">
        <v>227</v>
      </c>
      <c r="C106" s="657"/>
      <c r="D106" s="68">
        <f>+[6]BALANCE!C13</f>
        <v>-1759345749</v>
      </c>
      <c r="E106" s="68">
        <v>0</v>
      </c>
      <c r="F106" s="295"/>
      <c r="G106" s="295"/>
      <c r="H106" s="295"/>
      <c r="I106" s="11"/>
    </row>
    <row r="107" spans="1:10" ht="14.25" customHeight="1" x14ac:dyDescent="0.25">
      <c r="A107" s="295"/>
      <c r="B107" s="656" t="s">
        <v>228</v>
      </c>
      <c r="C107" s="657"/>
      <c r="D107" s="68">
        <v>0</v>
      </c>
      <c r="E107" s="69">
        <v>0</v>
      </c>
      <c r="F107" s="295"/>
      <c r="G107" s="295"/>
      <c r="H107" s="295"/>
      <c r="I107" s="11"/>
    </row>
    <row r="108" spans="1:10" ht="14.25" customHeight="1" x14ac:dyDescent="0.25">
      <c r="A108" s="295"/>
      <c r="B108" s="302" t="s">
        <v>216</v>
      </c>
      <c r="C108" s="70"/>
      <c r="D108" s="71">
        <f>+D107+D106</f>
        <v>-1759345749</v>
      </c>
      <c r="E108" s="71">
        <f>+E107+E106</f>
        <v>0</v>
      </c>
      <c r="F108" s="295"/>
      <c r="G108" s="295"/>
      <c r="H108" s="295"/>
      <c r="I108" s="11"/>
    </row>
    <row r="109" spans="1:10" ht="14.25" customHeight="1" x14ac:dyDescent="0.25">
      <c r="A109" s="295"/>
      <c r="B109" s="295"/>
      <c r="C109" s="295"/>
      <c r="D109" s="295"/>
      <c r="E109" s="295"/>
      <c r="F109" s="295"/>
      <c r="G109" s="295"/>
      <c r="H109" s="295"/>
      <c r="I109" s="11"/>
    </row>
    <row r="110" spans="1:10" x14ac:dyDescent="0.25">
      <c r="A110" s="21" t="s">
        <v>229</v>
      </c>
    </row>
    <row r="111" spans="1:10" x14ac:dyDescent="0.25">
      <c r="A111" s="11"/>
    </row>
    <row r="112" spans="1:10" x14ac:dyDescent="0.25">
      <c r="B112" s="670" t="s">
        <v>230</v>
      </c>
      <c r="C112" s="670"/>
      <c r="D112" s="670"/>
      <c r="E112" s="66" t="s">
        <v>225</v>
      </c>
      <c r="F112" s="66" t="s">
        <v>226</v>
      </c>
      <c r="G112" s="72"/>
      <c r="J112" s="22"/>
    </row>
    <row r="113" spans="1:16" x14ac:dyDescent="0.25">
      <c r="B113" s="67" t="s">
        <v>231</v>
      </c>
      <c r="C113" s="67"/>
      <c r="D113" s="67"/>
      <c r="E113" s="73">
        <v>0</v>
      </c>
      <c r="F113" s="73">
        <v>0</v>
      </c>
      <c r="G113" s="74"/>
      <c r="K113" s="671"/>
      <c r="L113" s="671"/>
      <c r="M113" s="671"/>
      <c r="N113" s="671"/>
      <c r="O113" s="671"/>
    </row>
    <row r="114" spans="1:16" x14ac:dyDescent="0.25">
      <c r="B114" s="67" t="s">
        <v>232</v>
      </c>
      <c r="C114" s="67"/>
      <c r="D114" s="67"/>
      <c r="E114" s="73">
        <v>0</v>
      </c>
      <c r="F114" s="73">
        <v>0</v>
      </c>
      <c r="G114" s="74"/>
      <c r="K114" s="75"/>
      <c r="L114" s="75"/>
      <c r="M114" s="75"/>
      <c r="N114" s="75"/>
      <c r="O114" s="75"/>
      <c r="P114" s="76"/>
    </row>
    <row r="115" spans="1:16" x14ac:dyDescent="0.25">
      <c r="B115" s="67" t="s">
        <v>233</v>
      </c>
      <c r="C115" s="67"/>
      <c r="D115" s="67"/>
      <c r="E115" s="73">
        <v>0</v>
      </c>
      <c r="F115" s="73">
        <v>0</v>
      </c>
      <c r="G115" s="74"/>
    </row>
    <row r="116" spans="1:16" x14ac:dyDescent="0.25">
      <c r="B116" s="67" t="s">
        <v>234</v>
      </c>
      <c r="C116" s="67"/>
      <c r="D116" s="67"/>
      <c r="E116" s="73">
        <v>0</v>
      </c>
      <c r="F116" s="73">
        <v>0</v>
      </c>
      <c r="G116" s="74"/>
    </row>
    <row r="117" spans="1:16" x14ac:dyDescent="0.25">
      <c r="B117" s="67" t="s">
        <v>235</v>
      </c>
      <c r="C117" s="67"/>
      <c r="D117" s="67"/>
      <c r="E117" s="73">
        <v>0</v>
      </c>
      <c r="F117" s="73">
        <v>0</v>
      </c>
      <c r="G117" s="74"/>
    </row>
    <row r="118" spans="1:16" x14ac:dyDescent="0.25">
      <c r="B118" s="67" t="s">
        <v>236</v>
      </c>
      <c r="C118" s="67"/>
      <c r="D118" s="67"/>
      <c r="E118" s="73">
        <v>0</v>
      </c>
      <c r="F118" s="73">
        <f>+E118</f>
        <v>0</v>
      </c>
      <c r="G118" s="74"/>
    </row>
    <row r="119" spans="1:16" x14ac:dyDescent="0.25">
      <c r="B119" s="670" t="s">
        <v>237</v>
      </c>
      <c r="C119" s="670"/>
      <c r="D119" s="670"/>
      <c r="E119" s="77">
        <f>SUM(E113:E118)</f>
        <v>0</v>
      </c>
      <c r="F119" s="77">
        <f>SUM(F113:F118)</f>
        <v>0</v>
      </c>
      <c r="G119" s="78"/>
    </row>
    <row r="120" spans="1:16" x14ac:dyDescent="0.25">
      <c r="A120" s="11"/>
    </row>
    <row r="121" spans="1:16" x14ac:dyDescent="0.25">
      <c r="A121" s="21" t="s">
        <v>238</v>
      </c>
      <c r="I121" s="1" t="str">
        <f>PROPER(B121)</f>
        <v/>
      </c>
    </row>
    <row r="122" spans="1:16" x14ac:dyDescent="0.25">
      <c r="A122" s="11"/>
      <c r="I122" s="1" t="str">
        <f>PROPER(B122)</f>
        <v/>
      </c>
    </row>
    <row r="123" spans="1:16" x14ac:dyDescent="0.25">
      <c r="B123" s="670" t="s">
        <v>230</v>
      </c>
      <c r="C123" s="670"/>
      <c r="D123" s="670"/>
      <c r="E123" s="66" t="s">
        <v>225</v>
      </c>
      <c r="F123" s="66" t="s">
        <v>226</v>
      </c>
      <c r="G123" s="72"/>
    </row>
    <row r="124" spans="1:16" x14ac:dyDescent="0.25">
      <c r="B124" s="67" t="s">
        <v>239</v>
      </c>
      <c r="C124" s="67"/>
      <c r="D124" s="67"/>
      <c r="E124" s="73">
        <v>0</v>
      </c>
      <c r="F124" s="73">
        <v>0</v>
      </c>
      <c r="G124" s="74"/>
    </row>
    <row r="125" spans="1:16" x14ac:dyDescent="0.25">
      <c r="B125" s="67" t="s">
        <v>239</v>
      </c>
      <c r="C125" s="67"/>
      <c r="D125" s="67"/>
      <c r="E125" s="73">
        <v>0</v>
      </c>
      <c r="F125" s="73">
        <v>0</v>
      </c>
      <c r="G125" s="74"/>
    </row>
    <row r="126" spans="1:16" x14ac:dyDescent="0.25">
      <c r="B126" s="67" t="s">
        <v>239</v>
      </c>
      <c r="C126" s="67"/>
      <c r="D126" s="67"/>
      <c r="E126" s="73">
        <v>0</v>
      </c>
      <c r="F126" s="73">
        <v>0</v>
      </c>
      <c r="G126" s="74"/>
    </row>
    <row r="127" spans="1:16" x14ac:dyDescent="0.25">
      <c r="B127" s="67" t="s">
        <v>240</v>
      </c>
      <c r="C127" s="67"/>
      <c r="D127" s="67"/>
      <c r="E127" s="73">
        <v>0</v>
      </c>
      <c r="F127" s="73">
        <v>0</v>
      </c>
      <c r="G127" s="74"/>
    </row>
    <row r="128" spans="1:16" x14ac:dyDescent="0.25">
      <c r="B128" s="670" t="s">
        <v>241</v>
      </c>
      <c r="C128" s="670"/>
      <c r="D128" s="670"/>
      <c r="E128" s="77">
        <f>SUM(E124:E127)</f>
        <v>0</v>
      </c>
      <c r="F128" s="77">
        <f>SUM(F124:F127)</f>
        <v>0</v>
      </c>
      <c r="G128" s="78"/>
    </row>
    <row r="129" spans="1:9" x14ac:dyDescent="0.25">
      <c r="B129" s="79"/>
      <c r="C129" s="80"/>
      <c r="D129" s="80"/>
      <c r="E129" s="80"/>
      <c r="F129" s="80"/>
      <c r="G129" s="80"/>
      <c r="I129" s="1" t="str">
        <f>PROPER(B129)</f>
        <v/>
      </c>
    </row>
    <row r="130" spans="1:9" x14ac:dyDescent="0.25">
      <c r="A130" s="21" t="s">
        <v>242</v>
      </c>
      <c r="I130" s="1" t="str">
        <f>PROPER(B130)</f>
        <v/>
      </c>
    </row>
    <row r="131" spans="1:9" x14ac:dyDescent="0.25">
      <c r="A131" s="11"/>
      <c r="I131" s="1" t="str">
        <f>PROPER(B131)</f>
        <v/>
      </c>
    </row>
    <row r="132" spans="1:9" x14ac:dyDescent="0.25">
      <c r="B132" s="670" t="s">
        <v>230</v>
      </c>
      <c r="C132" s="670"/>
      <c r="D132" s="670"/>
      <c r="E132" s="81" t="str">
        <f>+E123</f>
        <v>CORTO PLAZO</v>
      </c>
      <c r="F132" s="66" t="s">
        <v>226</v>
      </c>
    </row>
    <row r="133" spans="1:9" x14ac:dyDescent="0.25">
      <c r="B133" s="67" t="s">
        <v>243</v>
      </c>
      <c r="C133" s="67"/>
      <c r="D133" s="67"/>
      <c r="E133" s="73">
        <v>0</v>
      </c>
      <c r="F133" s="73">
        <f>+[6]BALANCE!C57</f>
        <v>7120000000</v>
      </c>
    </row>
    <row r="134" spans="1:9" x14ac:dyDescent="0.25">
      <c r="B134" s="67" t="s">
        <v>244</v>
      </c>
      <c r="C134" s="67"/>
      <c r="D134" s="67"/>
      <c r="E134" s="73">
        <v>0</v>
      </c>
      <c r="F134" s="73">
        <f>+[6]BALANCE!C58</f>
        <v>1369012727</v>
      </c>
    </row>
    <row r="135" spans="1:9" x14ac:dyDescent="0.25">
      <c r="B135" s="67" t="s">
        <v>245</v>
      </c>
      <c r="C135" s="67"/>
      <c r="D135" s="67"/>
      <c r="E135" s="73">
        <v>0</v>
      </c>
      <c r="F135" s="73">
        <f>+[6]BALANCE!C59</f>
        <v>-37445794</v>
      </c>
    </row>
    <row r="136" spans="1:9" x14ac:dyDescent="0.25">
      <c r="B136" s="67" t="s">
        <v>246</v>
      </c>
      <c r="C136" s="67"/>
      <c r="D136" s="67"/>
      <c r="E136" s="73">
        <v>0</v>
      </c>
      <c r="F136" s="73">
        <f>+[6]BALANCE!C60</f>
        <v>182000000</v>
      </c>
    </row>
    <row r="137" spans="1:9" hidden="1" x14ac:dyDescent="0.25">
      <c r="B137" s="67"/>
      <c r="C137" s="67"/>
      <c r="D137" s="67"/>
      <c r="E137" s="73">
        <v>0</v>
      </c>
      <c r="F137" s="73">
        <v>0</v>
      </c>
    </row>
    <row r="138" spans="1:9" hidden="1" x14ac:dyDescent="0.25">
      <c r="B138" s="67"/>
      <c r="C138" s="67"/>
      <c r="D138" s="67"/>
      <c r="E138" s="73">
        <v>0</v>
      </c>
      <c r="F138" s="73">
        <f t="shared" ref="F138" si="1">+E138</f>
        <v>0</v>
      </c>
    </row>
    <row r="139" spans="1:9" x14ac:dyDescent="0.25">
      <c r="B139" s="670" t="s">
        <v>237</v>
      </c>
      <c r="C139" s="670"/>
      <c r="D139" s="670"/>
      <c r="E139" s="77">
        <f>SUM(E133:E138)</f>
        <v>0</v>
      </c>
      <c r="F139" s="77">
        <f>SUM(F133:F138)</f>
        <v>8633566933</v>
      </c>
      <c r="H139" s="11"/>
    </row>
    <row r="140" spans="1:9" x14ac:dyDescent="0.25">
      <c r="A140" s="11"/>
      <c r="H140" s="11"/>
      <c r="I140" s="1" t="str">
        <f>PROPER(B140)</f>
        <v/>
      </c>
    </row>
    <row r="141" spans="1:9" ht="13.95" customHeight="1" x14ac:dyDescent="0.25">
      <c r="A141" s="21" t="s">
        <v>247</v>
      </c>
      <c r="B141" s="21"/>
      <c r="C141" s="21"/>
      <c r="D141" s="21"/>
      <c r="E141" s="21"/>
      <c r="F141" s="21"/>
      <c r="G141" s="21"/>
      <c r="H141" s="21"/>
      <c r="I141" s="1" t="str">
        <f>PROPER(B141)</f>
        <v/>
      </c>
    </row>
    <row r="142" spans="1:9" x14ac:dyDescent="0.25">
      <c r="A142" s="11"/>
      <c r="H142" s="11"/>
      <c r="I142" s="1" t="str">
        <f>PROPER(B142)</f>
        <v/>
      </c>
    </row>
    <row r="143" spans="1:9" x14ac:dyDescent="0.25">
      <c r="A143" s="11"/>
      <c r="B143" s="670" t="s">
        <v>248</v>
      </c>
      <c r="C143" s="670"/>
      <c r="D143" s="670"/>
      <c r="E143" s="670"/>
      <c r="F143" s="66" t="s">
        <v>225</v>
      </c>
      <c r="G143" s="66" t="s">
        <v>226</v>
      </c>
      <c r="H143" s="11"/>
    </row>
    <row r="144" spans="1:9" x14ac:dyDescent="0.25">
      <c r="A144" s="11"/>
      <c r="B144" s="656" t="s">
        <v>249</v>
      </c>
      <c r="C144" s="669"/>
      <c r="D144" s="669"/>
      <c r="E144" s="657"/>
      <c r="F144" s="69">
        <f>+[6]BALANCE!C16</f>
        <v>471695001</v>
      </c>
      <c r="G144" s="69">
        <v>0</v>
      </c>
      <c r="H144" s="11"/>
    </row>
    <row r="145" spans="1:12" x14ac:dyDescent="0.25">
      <c r="A145" s="11"/>
      <c r="B145" s="656" t="s">
        <v>250</v>
      </c>
      <c r="C145" s="669"/>
      <c r="D145" s="669"/>
      <c r="E145" s="657"/>
      <c r="F145" s="69">
        <f>+[6]BALANCE!C17</f>
        <v>1365708692</v>
      </c>
      <c r="G145" s="69">
        <v>0</v>
      </c>
      <c r="H145" s="11"/>
    </row>
    <row r="146" spans="1:12" x14ac:dyDescent="0.25">
      <c r="A146" s="11"/>
      <c r="B146" s="82" t="s">
        <v>32</v>
      </c>
      <c r="C146" s="83"/>
      <c r="D146" s="83"/>
      <c r="E146" s="84"/>
      <c r="F146" s="69">
        <f>+[6]BALANCE!C20</f>
        <v>1776463911</v>
      </c>
      <c r="G146" s="69">
        <v>0</v>
      </c>
      <c r="H146" s="11"/>
    </row>
    <row r="147" spans="1:12" x14ac:dyDescent="0.25">
      <c r="A147" s="11"/>
      <c r="B147" s="656" t="s">
        <v>251</v>
      </c>
      <c r="C147" s="669"/>
      <c r="D147" s="669"/>
      <c r="E147" s="657"/>
      <c r="F147" s="69">
        <f>+[6]BALANCE!C24</f>
        <v>54533532</v>
      </c>
      <c r="G147" s="69">
        <v>0</v>
      </c>
      <c r="H147" s="11"/>
    </row>
    <row r="148" spans="1:12" x14ac:dyDescent="0.25">
      <c r="A148" s="11"/>
      <c r="B148" s="656" t="s">
        <v>252</v>
      </c>
      <c r="C148" s="669"/>
      <c r="D148" s="669"/>
      <c r="E148" s="657"/>
      <c r="F148" s="69">
        <f>+[6]BALANCE!C25</f>
        <v>278310922</v>
      </c>
      <c r="G148" s="69">
        <v>0</v>
      </c>
      <c r="H148" s="11"/>
    </row>
    <row r="149" spans="1:12" x14ac:dyDescent="0.25">
      <c r="A149" s="11"/>
      <c r="B149" s="656" t="s">
        <v>253</v>
      </c>
      <c r="C149" s="669"/>
      <c r="D149" s="669"/>
      <c r="E149" s="657"/>
      <c r="F149" s="69">
        <f>+[6]BALANCE!C29</f>
        <v>3509522110</v>
      </c>
      <c r="G149" s="69">
        <v>0</v>
      </c>
      <c r="H149" s="11"/>
    </row>
    <row r="150" spans="1:12" x14ac:dyDescent="0.25">
      <c r="A150" s="11"/>
      <c r="B150" s="656" t="s">
        <v>254</v>
      </c>
      <c r="C150" s="669"/>
      <c r="D150" s="669"/>
      <c r="E150" s="657"/>
      <c r="F150" s="69">
        <v>0</v>
      </c>
      <c r="G150" s="69">
        <v>0</v>
      </c>
      <c r="H150" s="11"/>
    </row>
    <row r="151" spans="1:12" x14ac:dyDescent="0.25">
      <c r="A151" s="11"/>
      <c r="B151" s="656" t="s">
        <v>255</v>
      </c>
      <c r="C151" s="669"/>
      <c r="D151" s="669"/>
      <c r="E151" s="657"/>
      <c r="F151" s="69">
        <f>+[6]BALANCE!C27</f>
        <v>4757548</v>
      </c>
      <c r="G151" s="69">
        <v>0</v>
      </c>
      <c r="H151" s="11"/>
    </row>
    <row r="152" spans="1:12" x14ac:dyDescent="0.25">
      <c r="A152" s="11"/>
      <c r="B152" s="656" t="s">
        <v>256</v>
      </c>
      <c r="C152" s="669"/>
      <c r="D152" s="669"/>
      <c r="E152" s="657"/>
      <c r="F152" s="69">
        <f>+[6]BALANCE!C28</f>
        <v>181792248</v>
      </c>
      <c r="G152" s="69">
        <v>0</v>
      </c>
      <c r="H152" s="11"/>
    </row>
    <row r="153" spans="1:12" x14ac:dyDescent="0.25">
      <c r="A153" s="11"/>
      <c r="B153" s="305" t="s">
        <v>257</v>
      </c>
      <c r="C153" s="306"/>
      <c r="D153" s="306"/>
      <c r="E153" s="307"/>
      <c r="F153" s="69">
        <f>+[6]BALANCE!C18</f>
        <v>10564047</v>
      </c>
      <c r="G153" s="69"/>
      <c r="H153" s="11"/>
    </row>
    <row r="154" spans="1:12" x14ac:dyDescent="0.25">
      <c r="A154" s="11"/>
      <c r="B154" s="658" t="s">
        <v>216</v>
      </c>
      <c r="C154" s="664"/>
      <c r="D154" s="664"/>
      <c r="E154" s="659"/>
      <c r="F154" s="71">
        <f>SUM(F144:F153)</f>
        <v>7653348011</v>
      </c>
      <c r="G154" s="71">
        <f>SUM(G144:G152)</f>
        <v>0</v>
      </c>
      <c r="H154" s="52"/>
      <c r="I154" s="60"/>
    </row>
    <row r="155" spans="1:12" x14ac:dyDescent="0.25">
      <c r="A155" s="11"/>
      <c r="G155" s="2">
        <v>0</v>
      </c>
      <c r="H155" s="11"/>
    </row>
    <row r="156" spans="1:12" x14ac:dyDescent="0.25">
      <c r="A156" s="21" t="s">
        <v>258</v>
      </c>
    </row>
    <row r="158" spans="1:12" x14ac:dyDescent="0.25">
      <c r="B158" s="665" t="s">
        <v>259</v>
      </c>
      <c r="C158" s="667" t="s">
        <v>260</v>
      </c>
      <c r="D158" s="667"/>
      <c r="E158" s="667"/>
      <c r="F158" s="667"/>
      <c r="G158" s="667"/>
      <c r="H158" s="667" t="s">
        <v>261</v>
      </c>
      <c r="I158" s="667"/>
      <c r="J158" s="667"/>
      <c r="K158" s="668"/>
      <c r="L158" s="667" t="s">
        <v>262</v>
      </c>
    </row>
    <row r="159" spans="1:12" ht="53.25" customHeight="1" x14ac:dyDescent="0.25">
      <c r="B159" s="666"/>
      <c r="C159" s="66" t="s">
        <v>263</v>
      </c>
      <c r="D159" s="66" t="s">
        <v>264</v>
      </c>
      <c r="E159" s="66" t="s">
        <v>265</v>
      </c>
      <c r="F159" s="66" t="s">
        <v>266</v>
      </c>
      <c r="G159" s="66" t="s">
        <v>267</v>
      </c>
      <c r="H159" s="309" t="s">
        <v>261</v>
      </c>
      <c r="I159" s="309" t="s">
        <v>264</v>
      </c>
      <c r="J159" s="309" t="s">
        <v>265</v>
      </c>
      <c r="K159" s="309" t="s">
        <v>268</v>
      </c>
      <c r="L159" s="667"/>
    </row>
    <row r="160" spans="1:12" x14ac:dyDescent="0.25">
      <c r="B160" s="85" t="s">
        <v>269</v>
      </c>
      <c r="C160" s="86">
        <f>+'[6]CUADRO 2022'!B14+'[6]CUADRO 2022'!B15</f>
        <v>255181437</v>
      </c>
      <c r="D160" s="87">
        <f>+'[6]CUADRO 2022'!B16+'[6]CUADRO 2022'!B17</f>
        <v>255027231</v>
      </c>
      <c r="E160" s="86"/>
      <c r="F160" s="86"/>
      <c r="G160" s="86">
        <f>+C160+D160-E160+F160</f>
        <v>510208668</v>
      </c>
      <c r="H160" s="88">
        <f>+'[6]CUADRO 2022'!L13</f>
        <v>39958068.960000001</v>
      </c>
      <c r="I160" s="88">
        <v>0</v>
      </c>
      <c r="J160" s="88">
        <v>0</v>
      </c>
      <c r="K160" s="88">
        <f>+H160+I160-J160</f>
        <v>39958068.960000001</v>
      </c>
      <c r="L160" s="88">
        <f>+G160-K160</f>
        <v>470250599.04000002</v>
      </c>
    </row>
    <row r="161" spans="1:20" x14ac:dyDescent="0.25">
      <c r="B161" s="85" t="s">
        <v>270</v>
      </c>
      <c r="C161" s="86">
        <f>+'[6]CUADRO 2022'!B19</f>
        <v>1159091</v>
      </c>
      <c r="D161" s="89">
        <f>+'[6]CUADRO 2022'!B45</f>
        <v>3969999</v>
      </c>
      <c r="E161" s="86">
        <v>0</v>
      </c>
      <c r="F161" s="86">
        <v>0</v>
      </c>
      <c r="G161" s="86">
        <f t="shared" ref="G161:G166" si="2">+C161+D161-E161+F161</f>
        <v>5129090</v>
      </c>
      <c r="H161" s="88">
        <f>+'[6]CUADRO 2022'!L18+'[6]CUADRO 2022'!L45</f>
        <v>0</v>
      </c>
      <c r="I161" s="88">
        <v>0</v>
      </c>
      <c r="J161" s="88">
        <v>0</v>
      </c>
      <c r="K161" s="88">
        <f>+H161+I161-J161</f>
        <v>0</v>
      </c>
      <c r="L161" s="88">
        <f>+G161-K161</f>
        <v>5129090</v>
      </c>
    </row>
    <row r="162" spans="1:20" x14ac:dyDescent="0.25">
      <c r="B162" s="85" t="s">
        <v>271</v>
      </c>
      <c r="C162" s="86">
        <f>+'[6]CUADRO 2022'!B42+'[6]CUADRO 2022'!B43</f>
        <v>3000000</v>
      </c>
      <c r="D162" s="89">
        <f>+'[6]CUADRO 2022'!B44</f>
        <v>972727</v>
      </c>
      <c r="E162" s="86">
        <v>0</v>
      </c>
      <c r="F162" s="86">
        <v>0</v>
      </c>
      <c r="G162" s="86">
        <f t="shared" si="2"/>
        <v>3972727</v>
      </c>
      <c r="H162" s="88">
        <f>+'[6]CUADRO 2022'!L41</f>
        <v>675000</v>
      </c>
      <c r="I162" s="88">
        <v>0</v>
      </c>
      <c r="J162" s="88">
        <v>0</v>
      </c>
      <c r="K162" s="88">
        <f>+H162+I162-J162</f>
        <v>675000</v>
      </c>
      <c r="L162" s="88">
        <f>+G162-K162</f>
        <v>3297727</v>
      </c>
    </row>
    <row r="163" spans="1:20" x14ac:dyDescent="0.25">
      <c r="B163" s="85" t="s">
        <v>120</v>
      </c>
      <c r="C163" s="86">
        <f>+'[6]CUADRO 2022'!B27+'[6]CUADRO 2022'!B28+'[6]CUADRO 2022'!B29+'[6]CUADRO 2022'!B30+'[6]CUADRO 2022'!B31+'[6]CUADRO 2022'!B32</f>
        <v>21934159.272727273</v>
      </c>
      <c r="D163" s="86">
        <f>+'[6]CUADRO 2022'!B33+'[6]CUADRO 2022'!B34+'[6]CUADRO 2022'!B35</f>
        <v>13741782</v>
      </c>
      <c r="E163" s="86">
        <v>0</v>
      </c>
      <c r="F163" s="86">
        <v>0</v>
      </c>
      <c r="G163" s="86">
        <f t="shared" si="2"/>
        <v>35675941.272727273</v>
      </c>
      <c r="H163" s="88">
        <f>+'[6]CUADRO 2022'!L26</f>
        <v>5426256.25</v>
      </c>
      <c r="I163" s="88">
        <v>0</v>
      </c>
      <c r="J163" s="88">
        <v>0</v>
      </c>
      <c r="K163" s="88">
        <f>+H163+I163-J163+249830</f>
        <v>5676086.25</v>
      </c>
      <c r="L163" s="88">
        <f>+G163-K163</f>
        <v>29999855.022727273</v>
      </c>
    </row>
    <row r="164" spans="1:20" x14ac:dyDescent="0.25">
      <c r="B164" s="85" t="s">
        <v>272</v>
      </c>
      <c r="C164" s="86">
        <f>+'[6]CUADRO 2022'!B37</f>
        <v>1590909</v>
      </c>
      <c r="D164" s="86">
        <f>+'[6]CUADRO 2022'!B38+'[6]CUADRO 2022'!B39+'[6]CUADRO 2022'!B40</f>
        <v>10454545</v>
      </c>
      <c r="E164" s="86">
        <v>0</v>
      </c>
      <c r="F164" s="86">
        <v>0</v>
      </c>
      <c r="G164" s="86">
        <f t="shared" si="2"/>
        <v>12045454</v>
      </c>
      <c r="H164" s="88">
        <f>+'[6]CUADRO 2022'!L36</f>
        <v>0</v>
      </c>
      <c r="I164" s="88">
        <v>0</v>
      </c>
      <c r="J164" s="88">
        <v>0</v>
      </c>
      <c r="K164" s="88">
        <f>+H164+I164-J164</f>
        <v>0</v>
      </c>
      <c r="L164" s="88">
        <f t="shared" ref="L164:L166" si="3">+G164-K164</f>
        <v>12045454</v>
      </c>
    </row>
    <row r="165" spans="1:20" x14ac:dyDescent="0.25">
      <c r="B165" s="85" t="s">
        <v>273</v>
      </c>
      <c r="C165" s="86">
        <v>0</v>
      </c>
      <c r="D165" s="86">
        <f>+'[6]CUADRO 2022'!B20</f>
        <v>96334094</v>
      </c>
      <c r="E165" s="86"/>
      <c r="F165" s="86"/>
      <c r="G165" s="86">
        <f t="shared" si="2"/>
        <v>96334094</v>
      </c>
      <c r="H165" s="88">
        <f>+'[6]CUADRO 2022'!L20</f>
        <v>0</v>
      </c>
      <c r="I165" s="88">
        <v>0</v>
      </c>
      <c r="J165" s="88">
        <v>0</v>
      </c>
      <c r="K165" s="88">
        <f>+H165+I165-J165</f>
        <v>0</v>
      </c>
      <c r="L165" s="88">
        <f t="shared" si="3"/>
        <v>96334094</v>
      </c>
    </row>
    <row r="166" spans="1:20" hidden="1" x14ac:dyDescent="0.25">
      <c r="B166" s="85" t="s">
        <v>274</v>
      </c>
      <c r="C166" s="86"/>
      <c r="D166" s="86"/>
      <c r="E166" s="86">
        <v>0</v>
      </c>
      <c r="F166" s="86">
        <v>0</v>
      </c>
      <c r="G166" s="86">
        <f t="shared" si="2"/>
        <v>0</v>
      </c>
      <c r="H166" s="88">
        <v>0</v>
      </c>
      <c r="I166" s="88">
        <v>0</v>
      </c>
      <c r="J166" s="88">
        <v>0</v>
      </c>
      <c r="K166" s="88">
        <v>0</v>
      </c>
      <c r="L166" s="88">
        <f t="shared" si="3"/>
        <v>0</v>
      </c>
    </row>
    <row r="167" spans="1:20" x14ac:dyDescent="0.25">
      <c r="B167" s="90" t="s">
        <v>216</v>
      </c>
      <c r="C167" s="91">
        <f>SUM(C160:C166)</f>
        <v>282865596.27272725</v>
      </c>
      <c r="D167" s="91">
        <f t="shared" ref="D167:F167" si="4">SUM(D160:D166)</f>
        <v>380500378</v>
      </c>
      <c r="E167" s="91">
        <f t="shared" si="4"/>
        <v>0</v>
      </c>
      <c r="F167" s="91">
        <f t="shared" si="4"/>
        <v>0</v>
      </c>
      <c r="G167" s="91">
        <f>SUM(G160:G166)</f>
        <v>663365974.27272725</v>
      </c>
      <c r="H167" s="91">
        <f>SUM(H160:H166)</f>
        <v>46059325.210000001</v>
      </c>
      <c r="I167" s="91">
        <f t="shared" ref="I167:L167" si="5">SUM(I160:I166)</f>
        <v>0</v>
      </c>
      <c r="J167" s="91">
        <f t="shared" si="5"/>
        <v>0</v>
      </c>
      <c r="K167" s="91">
        <f t="shared" si="5"/>
        <v>46309155.210000001</v>
      </c>
      <c r="L167" s="91">
        <f t="shared" si="5"/>
        <v>617056819.06272721</v>
      </c>
      <c r="N167" s="93"/>
      <c r="O167" s="94"/>
    </row>
    <row r="168" spans="1:20" x14ac:dyDescent="0.25">
      <c r="L168" s="93"/>
      <c r="N168" s="1" t="str">
        <f t="shared" ref="N168:N191" si="6">PROPER(B168)</f>
        <v/>
      </c>
    </row>
    <row r="169" spans="1:20" x14ac:dyDescent="0.25">
      <c r="A169" s="21" t="s">
        <v>275</v>
      </c>
      <c r="L169" s="60"/>
      <c r="N169" s="1" t="str">
        <f t="shared" si="6"/>
        <v/>
      </c>
    </row>
    <row r="170" spans="1:20" x14ac:dyDescent="0.25">
      <c r="N170" s="1" t="str">
        <f t="shared" si="6"/>
        <v/>
      </c>
    </row>
    <row r="171" spans="1:20" s="2" customFormat="1" x14ac:dyDescent="0.25">
      <c r="A171" s="29"/>
      <c r="B171" s="26" t="s">
        <v>276</v>
      </c>
      <c r="C171" s="23" t="s">
        <v>277</v>
      </c>
      <c r="D171" s="23" t="s">
        <v>278</v>
      </c>
      <c r="E171" s="23" t="s">
        <v>279</v>
      </c>
      <c r="F171" s="23" t="s">
        <v>280</v>
      </c>
      <c r="H171" s="1"/>
      <c r="I171" s="1"/>
      <c r="J171" s="1"/>
      <c r="L171" s="60"/>
      <c r="M171" s="1"/>
      <c r="N171" s="1"/>
      <c r="O171" s="1"/>
      <c r="P171" s="55"/>
      <c r="Q171" s="95"/>
      <c r="S171" s="96"/>
      <c r="T171" s="96"/>
    </row>
    <row r="172" spans="1:20" s="2" customFormat="1" x14ac:dyDescent="0.25">
      <c r="A172" s="29"/>
      <c r="B172" s="47" t="s">
        <v>134</v>
      </c>
      <c r="C172" s="97">
        <f>+'[6]AMORTIZACION '!D15</f>
        <v>4048331</v>
      </c>
      <c r="D172" s="97">
        <v>0</v>
      </c>
      <c r="E172" s="97">
        <f>+[6]BALANCE!C73</f>
        <v>-2226582</v>
      </c>
      <c r="F172" s="97">
        <f>+C172+E172</f>
        <v>1821749</v>
      </c>
      <c r="H172" s="1"/>
      <c r="I172" s="1"/>
      <c r="J172" s="1"/>
      <c r="K172" s="1"/>
      <c r="L172" s="1"/>
      <c r="M172" s="1"/>
      <c r="N172" s="1"/>
      <c r="O172" s="1"/>
      <c r="P172" s="55"/>
      <c r="Q172" s="95"/>
      <c r="S172" s="96"/>
      <c r="T172" s="96"/>
    </row>
    <row r="173" spans="1:20" s="2" customFormat="1" x14ac:dyDescent="0.25">
      <c r="A173" s="29"/>
      <c r="B173" s="47" t="s">
        <v>281</v>
      </c>
      <c r="C173" s="97">
        <v>0</v>
      </c>
      <c r="D173" s="97">
        <v>0</v>
      </c>
      <c r="E173" s="97">
        <v>0</v>
      </c>
      <c r="F173" s="97">
        <f>+C173+D173+E173</f>
        <v>0</v>
      </c>
      <c r="H173" s="1"/>
      <c r="I173" s="1"/>
      <c r="J173" s="1"/>
      <c r="K173" s="60"/>
      <c r="L173" s="1"/>
      <c r="M173" s="1"/>
      <c r="N173" s="1"/>
      <c r="O173" s="1"/>
      <c r="P173" s="55"/>
      <c r="Q173" s="95"/>
      <c r="S173" s="96"/>
      <c r="T173" s="96"/>
    </row>
    <row r="174" spans="1:20" s="2" customFormat="1" x14ac:dyDescent="0.25">
      <c r="A174" s="1"/>
      <c r="B174" s="98" t="s">
        <v>282</v>
      </c>
      <c r="C174" s="99">
        <f>SUM(C172:C173)</f>
        <v>4048331</v>
      </c>
      <c r="D174" s="99">
        <f>SUM(D172:D173)</f>
        <v>0</v>
      </c>
      <c r="E174" s="99">
        <f>SUM(E172:E173)</f>
        <v>-2226582</v>
      </c>
      <c r="F174" s="99">
        <f>SUM(F172:F173)</f>
        <v>1821749</v>
      </c>
      <c r="H174" s="1"/>
      <c r="I174" s="1"/>
      <c r="J174" s="1"/>
      <c r="K174" s="1"/>
      <c r="L174" s="1"/>
      <c r="M174" s="1"/>
      <c r="N174" s="1"/>
      <c r="O174" s="1"/>
      <c r="P174" s="55"/>
      <c r="Q174" s="95"/>
      <c r="S174" s="96"/>
      <c r="T174" s="96"/>
    </row>
    <row r="175" spans="1:20" s="2" customFormat="1" hidden="1" x14ac:dyDescent="0.25">
      <c r="A175" s="1"/>
      <c r="B175" s="98" t="s">
        <v>283</v>
      </c>
      <c r="C175" s="99">
        <v>28353133</v>
      </c>
      <c r="D175" s="99">
        <v>0</v>
      </c>
      <c r="E175" s="99">
        <v>12631374</v>
      </c>
      <c r="F175" s="99">
        <f>+C175-E175</f>
        <v>15721759</v>
      </c>
      <c r="H175" s="1"/>
      <c r="I175" s="1"/>
      <c r="J175" s="1"/>
      <c r="K175" s="1"/>
      <c r="L175" s="1"/>
      <c r="M175" s="1"/>
      <c r="N175" s="1" t="str">
        <f t="shared" si="6"/>
        <v>Total Ejercicio Anterior</v>
      </c>
      <c r="O175" s="1"/>
      <c r="P175" s="55"/>
      <c r="Q175" s="95"/>
      <c r="S175" s="96"/>
      <c r="T175" s="96"/>
    </row>
    <row r="176" spans="1:20" s="2" customFormat="1" x14ac:dyDescent="0.25">
      <c r="A176" s="1"/>
      <c r="B176" s="1"/>
      <c r="C176" s="100"/>
      <c r="D176" s="100"/>
      <c r="E176" s="100"/>
      <c r="F176" s="100"/>
      <c r="H176" s="1"/>
      <c r="I176" s="1"/>
      <c r="J176" s="1"/>
      <c r="K176" s="1"/>
      <c r="L176" s="1"/>
      <c r="M176" s="1"/>
      <c r="N176" s="1" t="str">
        <f t="shared" si="6"/>
        <v/>
      </c>
      <c r="O176" s="1"/>
      <c r="P176" s="55"/>
      <c r="Q176" s="95"/>
      <c r="S176" s="96"/>
      <c r="T176" s="96"/>
    </row>
    <row r="177" spans="1:20" s="2" customFormat="1" x14ac:dyDescent="0.25">
      <c r="A177" s="21" t="s">
        <v>284</v>
      </c>
      <c r="B177" s="1"/>
      <c r="H177" s="1"/>
      <c r="I177" s="1"/>
      <c r="J177" s="1"/>
      <c r="K177" s="1"/>
      <c r="L177" s="1"/>
      <c r="M177" s="1"/>
      <c r="N177" s="1" t="str">
        <f t="shared" si="6"/>
        <v/>
      </c>
      <c r="O177" s="1"/>
      <c r="P177" s="55"/>
      <c r="Q177" s="95"/>
      <c r="S177" s="96"/>
      <c r="T177" s="96"/>
    </row>
    <row r="178" spans="1:20" x14ac:dyDescent="0.25">
      <c r="N178" s="1" t="str">
        <f t="shared" si="6"/>
        <v/>
      </c>
    </row>
    <row r="179" spans="1:20" s="2" customFormat="1" ht="15" customHeight="1" x14ac:dyDescent="0.25">
      <c r="A179" s="1"/>
      <c r="B179" s="658" t="s">
        <v>285</v>
      </c>
      <c r="C179" s="659"/>
      <c r="D179" s="101" t="s">
        <v>225</v>
      </c>
      <c r="E179" s="323" t="s">
        <v>226</v>
      </c>
      <c r="H179" s="1"/>
      <c r="I179" s="1"/>
      <c r="J179" s="1"/>
      <c r="K179" s="1"/>
      <c r="L179" s="1"/>
      <c r="M179" s="1"/>
      <c r="N179" s="1"/>
      <c r="O179" s="1"/>
      <c r="P179" s="55"/>
      <c r="Q179" s="95"/>
      <c r="S179" s="96"/>
      <c r="T179" s="96"/>
    </row>
    <row r="180" spans="1:20" s="2" customFormat="1" x14ac:dyDescent="0.25">
      <c r="A180" s="1"/>
      <c r="B180" s="656" t="s">
        <v>139</v>
      </c>
      <c r="C180" s="657"/>
      <c r="D180" s="324">
        <v>0</v>
      </c>
      <c r="E180" s="324">
        <f>+[6]BALANCE!C75</f>
        <v>20312009</v>
      </c>
      <c r="H180" s="1"/>
      <c r="I180" s="1"/>
      <c r="J180" s="1"/>
      <c r="K180" s="1"/>
      <c r="L180" s="1"/>
      <c r="M180" s="1"/>
      <c r="N180" s="1"/>
      <c r="O180" s="1"/>
      <c r="P180" s="55"/>
      <c r="Q180" s="95"/>
      <c r="S180" s="96"/>
      <c r="T180" s="96"/>
    </row>
    <row r="181" spans="1:20" s="2" customFormat="1" x14ac:dyDescent="0.25">
      <c r="A181" s="1"/>
      <c r="B181" s="656" t="s">
        <v>286</v>
      </c>
      <c r="C181" s="657"/>
      <c r="D181" s="324">
        <v>0</v>
      </c>
      <c r="E181" s="324">
        <v>0</v>
      </c>
      <c r="H181" s="1"/>
      <c r="I181" s="1"/>
      <c r="J181" s="1"/>
      <c r="K181" s="1"/>
      <c r="L181" s="1"/>
      <c r="M181" s="1"/>
      <c r="N181" s="1"/>
      <c r="O181" s="1"/>
      <c r="P181" s="55"/>
      <c r="Q181" s="95"/>
      <c r="S181" s="96"/>
      <c r="T181" s="96"/>
    </row>
    <row r="182" spans="1:20" s="2" customFormat="1" x14ac:dyDescent="0.25">
      <c r="A182" s="1"/>
      <c r="B182" s="656" t="s">
        <v>287</v>
      </c>
      <c r="C182" s="657"/>
      <c r="D182" s="324">
        <v>0</v>
      </c>
      <c r="E182" s="324">
        <v>0</v>
      </c>
      <c r="H182" s="1"/>
      <c r="I182" s="1"/>
      <c r="J182" s="1"/>
      <c r="K182" s="1"/>
      <c r="L182" s="1"/>
      <c r="M182" s="1"/>
      <c r="N182" s="1"/>
      <c r="O182" s="1"/>
      <c r="P182" s="55"/>
      <c r="Q182" s="95"/>
      <c r="S182" s="96"/>
      <c r="T182" s="96"/>
    </row>
    <row r="183" spans="1:20" s="2" customFormat="1" x14ac:dyDescent="0.25">
      <c r="A183" s="1"/>
      <c r="B183" s="656" t="s">
        <v>288</v>
      </c>
      <c r="C183" s="657"/>
      <c r="D183" s="324">
        <v>0</v>
      </c>
      <c r="E183" s="324">
        <f>+[6]BALANCE!C76</f>
        <v>-5232645</v>
      </c>
      <c r="F183" s="93"/>
      <c r="H183" s="1"/>
      <c r="I183" s="1"/>
      <c r="J183" s="1"/>
      <c r="K183" s="1"/>
      <c r="L183" s="1"/>
      <c r="M183" s="1"/>
      <c r="N183" s="1"/>
      <c r="O183" s="1"/>
      <c r="P183" s="55"/>
      <c r="Q183" s="95"/>
      <c r="S183" s="96"/>
      <c r="T183" s="96"/>
    </row>
    <row r="184" spans="1:20" s="2" customFormat="1" x14ac:dyDescent="0.25">
      <c r="A184" s="1"/>
      <c r="B184" s="658" t="s">
        <v>216</v>
      </c>
      <c r="C184" s="659"/>
      <c r="D184" s="325">
        <f>SUM(D180:D183)</f>
        <v>0</v>
      </c>
      <c r="E184" s="326">
        <f>SUM(E180:E183)</f>
        <v>15079364</v>
      </c>
      <c r="H184" s="1"/>
      <c r="I184" s="1"/>
      <c r="J184" s="1"/>
      <c r="K184" s="1"/>
      <c r="L184" s="1"/>
      <c r="M184" s="1"/>
      <c r="N184" s="1"/>
      <c r="O184" s="1"/>
      <c r="P184" s="55"/>
      <c r="Q184" s="95"/>
      <c r="S184" s="96"/>
      <c r="T184" s="96"/>
    </row>
    <row r="185" spans="1:20" s="2" customFormat="1" x14ac:dyDescent="0.25">
      <c r="A185" s="1"/>
      <c r="B185" s="79"/>
      <c r="C185" s="80"/>
      <c r="D185" s="80"/>
      <c r="E185" s="80"/>
      <c r="F185" s="102"/>
      <c r="H185" s="1"/>
      <c r="I185" s="1"/>
      <c r="J185" s="1"/>
      <c r="K185" s="1"/>
      <c r="L185" s="1"/>
      <c r="M185" s="1"/>
      <c r="N185" s="1" t="str">
        <f t="shared" si="6"/>
        <v/>
      </c>
      <c r="O185" s="1"/>
      <c r="P185" s="55"/>
      <c r="Q185" s="95"/>
      <c r="S185" s="96"/>
      <c r="T185" s="96"/>
    </row>
    <row r="186" spans="1:20" s="2" customFormat="1" x14ac:dyDescent="0.25">
      <c r="A186" s="21" t="s">
        <v>289</v>
      </c>
      <c r="B186" s="295"/>
      <c r="C186" s="102"/>
      <c r="D186" s="102"/>
      <c r="E186" s="102"/>
      <c r="F186" s="295"/>
      <c r="H186" s="1"/>
      <c r="I186" s="1"/>
      <c r="J186" s="1"/>
      <c r="K186" s="1"/>
      <c r="L186" s="1"/>
      <c r="M186" s="1"/>
      <c r="N186" s="1" t="str">
        <f t="shared" si="6"/>
        <v/>
      </c>
      <c r="O186" s="1"/>
      <c r="P186" s="55"/>
      <c r="Q186" s="95"/>
      <c r="S186" s="96"/>
      <c r="T186" s="96"/>
    </row>
    <row r="187" spans="1:20" s="2" customFormat="1" ht="15" customHeight="1" x14ac:dyDescent="0.25">
      <c r="A187" s="663" t="s">
        <v>290</v>
      </c>
      <c r="B187" s="663"/>
      <c r="C187" s="663"/>
      <c r="D187" s="663"/>
      <c r="E187" s="663"/>
      <c r="H187" s="1"/>
      <c r="I187" s="1"/>
      <c r="J187" s="1"/>
      <c r="K187" s="1"/>
      <c r="L187" s="1"/>
      <c r="M187" s="1"/>
      <c r="N187" s="1" t="str">
        <f t="shared" si="6"/>
        <v/>
      </c>
      <c r="O187" s="1"/>
      <c r="P187" s="55"/>
      <c r="Q187" s="95"/>
      <c r="S187" s="96"/>
      <c r="T187" s="96"/>
    </row>
    <row r="188" spans="1:20" s="2" customFormat="1" x14ac:dyDescent="0.25">
      <c r="A188" s="79"/>
      <c r="B188" s="79"/>
      <c r="C188" s="80"/>
      <c r="D188" s="80"/>
      <c r="E188" s="80"/>
      <c r="F188" s="102"/>
      <c r="H188" s="1"/>
      <c r="I188" s="1"/>
      <c r="J188" s="1"/>
      <c r="K188" s="1"/>
      <c r="L188" s="1"/>
      <c r="M188" s="1"/>
      <c r="N188" s="1" t="str">
        <f t="shared" si="6"/>
        <v/>
      </c>
      <c r="O188" s="1"/>
      <c r="P188" s="55"/>
      <c r="Q188" s="95"/>
      <c r="S188" s="96"/>
      <c r="T188" s="96"/>
    </row>
    <row r="189" spans="1:20" s="2" customFormat="1" x14ac:dyDescent="0.25">
      <c r="A189" s="21" t="s">
        <v>291</v>
      </c>
      <c r="B189" s="295"/>
      <c r="C189" s="102"/>
      <c r="D189" s="102"/>
      <c r="E189" s="102"/>
      <c r="H189" s="1"/>
      <c r="I189" s="1"/>
      <c r="J189" s="1"/>
      <c r="K189" s="1"/>
      <c r="L189" s="1"/>
      <c r="M189" s="1"/>
      <c r="N189" s="1" t="str">
        <f t="shared" si="6"/>
        <v/>
      </c>
      <c r="O189" s="1"/>
      <c r="P189" s="55"/>
      <c r="Q189" s="95"/>
      <c r="S189" s="96"/>
      <c r="T189" s="96"/>
    </row>
    <row r="190" spans="1:20" s="2" customFormat="1" x14ac:dyDescent="0.25">
      <c r="A190" s="22"/>
      <c r="B190" s="79"/>
      <c r="C190" s="80"/>
      <c r="D190" s="80"/>
      <c r="E190" s="80"/>
      <c r="H190" s="1"/>
      <c r="I190" s="1"/>
      <c r="J190" s="1"/>
      <c r="K190" s="1"/>
      <c r="L190" s="1"/>
      <c r="M190" s="1"/>
      <c r="N190" s="1" t="str">
        <f t="shared" si="6"/>
        <v/>
      </c>
      <c r="O190" s="1"/>
      <c r="P190" s="55"/>
      <c r="Q190" s="95"/>
      <c r="S190" s="96"/>
      <c r="T190" s="96"/>
    </row>
    <row r="191" spans="1:20" s="2" customFormat="1" ht="15" customHeight="1" x14ac:dyDescent="0.25">
      <c r="A191" s="79"/>
      <c r="B191" s="308" t="s">
        <v>292</v>
      </c>
      <c r="C191" s="77" t="s">
        <v>225</v>
      </c>
      <c r="D191" s="103" t="s">
        <v>226</v>
      </c>
      <c r="E191" s="80"/>
      <c r="F191" s="104"/>
      <c r="G191" s="105"/>
      <c r="H191" s="1"/>
      <c r="I191" s="1"/>
      <c r="J191" s="1"/>
      <c r="K191" s="1"/>
      <c r="L191" s="1"/>
      <c r="M191" s="1"/>
      <c r="N191" s="1" t="str">
        <f t="shared" si="6"/>
        <v>Institucion</v>
      </c>
      <c r="O191" s="1"/>
      <c r="P191" s="55"/>
      <c r="Q191" s="95"/>
      <c r="S191" s="96"/>
      <c r="T191" s="96"/>
    </row>
    <row r="192" spans="1:20" s="2" customFormat="1" x14ac:dyDescent="0.25">
      <c r="A192" s="79"/>
      <c r="B192" s="314" t="s">
        <v>293</v>
      </c>
      <c r="C192" s="106">
        <f>+'[6]PRESTAMOS ENTIDADES VINCULADAS'!C10</f>
        <v>568237486</v>
      </c>
      <c r="D192" s="73">
        <v>0</v>
      </c>
      <c r="E192" s="80"/>
      <c r="F192" s="104"/>
      <c r="G192" s="105"/>
      <c r="H192" s="1"/>
      <c r="I192" s="1"/>
      <c r="J192" s="1"/>
      <c r="K192" s="1"/>
      <c r="L192" s="1"/>
      <c r="M192" s="1"/>
      <c r="N192" s="1"/>
      <c r="O192" s="1"/>
      <c r="P192" s="55"/>
      <c r="Q192" s="95"/>
      <c r="S192" s="96"/>
      <c r="T192" s="96"/>
    </row>
    <row r="193" spans="1:20" s="2" customFormat="1" x14ac:dyDescent="0.25">
      <c r="A193" s="79"/>
      <c r="B193" s="314" t="e">
        <f>+#REF!</f>
        <v>#REF!</v>
      </c>
      <c r="C193" s="106">
        <f>+'[6]PRESTAMOS ENTIDADES VINCULADAS'!D21</f>
        <v>1559844000</v>
      </c>
      <c r="D193" s="73">
        <v>0</v>
      </c>
      <c r="E193" s="80"/>
      <c r="F193" s="104"/>
      <c r="G193" s="105"/>
      <c r="H193" s="1"/>
      <c r="I193" s="1"/>
      <c r="J193" s="1"/>
      <c r="K193" s="1"/>
      <c r="L193" s="1"/>
      <c r="M193" s="1"/>
      <c r="N193" s="1"/>
      <c r="O193" s="1"/>
      <c r="P193" s="55"/>
      <c r="Q193" s="95"/>
      <c r="S193" s="96"/>
      <c r="T193" s="96"/>
    </row>
    <row r="194" spans="1:20" s="2" customFormat="1" x14ac:dyDescent="0.25">
      <c r="A194" s="79"/>
      <c r="B194" s="314" t="s">
        <v>294</v>
      </c>
      <c r="C194" s="106">
        <f>+'[6]Intereses a Pagar ML '!G17</f>
        <v>30514339</v>
      </c>
      <c r="D194" s="73">
        <v>0</v>
      </c>
      <c r="E194" s="80"/>
      <c r="F194" s="104"/>
      <c r="G194" s="105"/>
      <c r="H194" s="1"/>
      <c r="I194" s="1"/>
      <c r="J194" s="1"/>
      <c r="K194" s="1"/>
      <c r="L194" s="1"/>
      <c r="M194" s="1"/>
      <c r="N194" s="1"/>
      <c r="O194" s="1"/>
      <c r="P194" s="55"/>
      <c r="Q194" s="95"/>
      <c r="S194" s="96"/>
      <c r="T194" s="96"/>
    </row>
    <row r="195" spans="1:20" s="2" customFormat="1" x14ac:dyDescent="0.25">
      <c r="A195" s="79"/>
      <c r="B195" s="314" t="s">
        <v>295</v>
      </c>
      <c r="C195" s="106">
        <f>+'[6]Intereses a Pagar ME'!G9</f>
        <v>311968800</v>
      </c>
      <c r="D195" s="73">
        <v>0</v>
      </c>
      <c r="E195" s="80"/>
      <c r="F195" s="104"/>
      <c r="G195" s="105"/>
      <c r="H195" s="1"/>
      <c r="I195" s="1"/>
      <c r="J195" s="1"/>
      <c r="K195" s="1"/>
      <c r="L195" s="1"/>
      <c r="M195" s="1"/>
      <c r="N195" s="1"/>
      <c r="O195" s="1"/>
      <c r="P195" s="55"/>
      <c r="Q195" s="95"/>
      <c r="S195" s="96"/>
      <c r="T195" s="96"/>
    </row>
    <row r="196" spans="1:20" s="109" customFormat="1" x14ac:dyDescent="0.25">
      <c r="A196" s="79"/>
      <c r="B196" s="308" t="s">
        <v>282</v>
      </c>
      <c r="C196" s="77">
        <f>SUM(C192:C195)</f>
        <v>2470564625</v>
      </c>
      <c r="D196" s="77">
        <f>SUM(D192:D194)</f>
        <v>0</v>
      </c>
      <c r="E196" s="80"/>
      <c r="F196" s="104"/>
      <c r="G196" s="105"/>
      <c r="H196" s="19"/>
      <c r="I196" s="19"/>
      <c r="J196" s="19"/>
      <c r="K196" s="19"/>
      <c r="L196" s="19"/>
      <c r="M196" s="19"/>
      <c r="N196" s="19"/>
      <c r="O196" s="19"/>
      <c r="P196" s="107"/>
      <c r="Q196" s="108"/>
      <c r="S196" s="110"/>
      <c r="T196" s="110"/>
    </row>
    <row r="197" spans="1:20" s="2" customFormat="1" x14ac:dyDescent="0.25">
      <c r="A197" s="79"/>
      <c r="B197" s="79"/>
      <c r="C197" s="80"/>
      <c r="D197" s="80"/>
      <c r="E197" s="80"/>
      <c r="F197" s="104"/>
      <c r="G197" s="105"/>
      <c r="H197" s="1"/>
      <c r="I197" s="1"/>
      <c r="J197" s="1"/>
      <c r="K197" s="1"/>
      <c r="L197" s="1"/>
      <c r="M197" s="1"/>
      <c r="N197" s="1"/>
      <c r="O197" s="1"/>
      <c r="P197" s="55"/>
      <c r="Q197" s="95"/>
      <c r="S197" s="96"/>
      <c r="T197" s="96"/>
    </row>
    <row r="198" spans="1:20" s="2" customFormat="1" x14ac:dyDescent="0.25">
      <c r="A198" s="21" t="s">
        <v>296</v>
      </c>
      <c r="B198" s="295"/>
      <c r="C198" s="102"/>
      <c r="D198" s="102"/>
      <c r="E198" s="102"/>
      <c r="F198" s="104"/>
      <c r="G198" s="105"/>
      <c r="H198" s="1"/>
      <c r="I198" s="1"/>
      <c r="J198" s="1"/>
      <c r="K198" s="1"/>
      <c r="L198" s="1"/>
      <c r="M198" s="1"/>
      <c r="N198" s="1"/>
      <c r="O198" s="1"/>
      <c r="P198" s="55"/>
      <c r="Q198" s="95"/>
      <c r="S198" s="96"/>
      <c r="T198" s="96"/>
    </row>
    <row r="199" spans="1:20" s="2" customFormat="1" x14ac:dyDescent="0.25">
      <c r="A199" s="22"/>
      <c r="B199" s="79"/>
      <c r="C199" s="80"/>
      <c r="D199" s="80"/>
      <c r="E199" s="80"/>
      <c r="H199" s="1"/>
      <c r="I199" s="1"/>
      <c r="J199" s="1"/>
      <c r="K199" s="1"/>
      <c r="L199" s="1"/>
      <c r="M199" s="1"/>
      <c r="N199" s="1"/>
      <c r="O199" s="1"/>
      <c r="P199" s="55"/>
      <c r="Q199" s="95"/>
      <c r="S199" s="96"/>
      <c r="T199" s="96"/>
    </row>
    <row r="200" spans="1:20" s="2" customFormat="1" x14ac:dyDescent="0.25">
      <c r="A200" s="79"/>
      <c r="B200" s="309" t="s">
        <v>297</v>
      </c>
      <c r="C200" s="66" t="s">
        <v>225</v>
      </c>
      <c r="D200" s="111" t="s">
        <v>226</v>
      </c>
      <c r="E200" s="80"/>
      <c r="H200" s="1"/>
      <c r="I200" s="1"/>
      <c r="J200" s="1"/>
      <c r="K200" s="1"/>
      <c r="L200" s="1"/>
      <c r="M200" s="1"/>
      <c r="N200" s="1"/>
      <c r="O200" s="1"/>
      <c r="P200" s="55"/>
      <c r="Q200" s="95"/>
      <c r="S200" s="96"/>
      <c r="T200" s="96"/>
    </row>
    <row r="201" spans="1:20" s="2" customFormat="1" x14ac:dyDescent="0.25">
      <c r="A201" s="79"/>
      <c r="B201" s="67" t="s">
        <v>298</v>
      </c>
      <c r="C201" s="69">
        <v>0</v>
      </c>
      <c r="D201" s="69">
        <v>0</v>
      </c>
      <c r="E201" s="80"/>
      <c r="H201" s="1"/>
      <c r="I201" s="1"/>
      <c r="J201" s="1"/>
      <c r="K201" s="1"/>
      <c r="L201" s="1"/>
      <c r="M201" s="1"/>
      <c r="N201" s="1"/>
      <c r="O201" s="1"/>
      <c r="P201" s="55"/>
      <c r="Q201" s="95"/>
      <c r="S201" s="96"/>
      <c r="T201" s="96"/>
    </row>
    <row r="202" spans="1:20" s="2" customFormat="1" x14ac:dyDescent="0.25">
      <c r="A202" s="79"/>
      <c r="B202" s="314" t="s">
        <v>299</v>
      </c>
      <c r="C202" s="69">
        <v>0</v>
      </c>
      <c r="D202" s="69">
        <v>0</v>
      </c>
      <c r="E202" s="80"/>
      <c r="H202" s="1"/>
      <c r="I202" s="1"/>
      <c r="J202" s="1"/>
      <c r="K202" s="1"/>
      <c r="L202" s="1"/>
      <c r="M202" s="1"/>
      <c r="N202" s="1"/>
      <c r="O202" s="1"/>
      <c r="P202" s="55"/>
      <c r="Q202" s="95"/>
      <c r="S202" s="96"/>
      <c r="T202" s="96"/>
    </row>
    <row r="203" spans="1:20" s="2" customFormat="1" ht="14.4" customHeight="1" x14ac:dyDescent="0.25">
      <c r="A203" s="1"/>
      <c r="B203" s="112" t="s">
        <v>300</v>
      </c>
      <c r="C203" s="71">
        <f>SUM(C201:C202)</f>
        <v>0</v>
      </c>
      <c r="D203" s="71">
        <f>SUM(D201:D202)</f>
        <v>0</v>
      </c>
      <c r="H203" s="1"/>
      <c r="I203" s="1"/>
      <c r="J203" s="1"/>
      <c r="K203" s="1"/>
      <c r="L203" s="1"/>
      <c r="M203" s="1"/>
      <c r="N203" s="1"/>
      <c r="O203" s="1"/>
      <c r="P203" s="55"/>
      <c r="Q203" s="95"/>
      <c r="S203" s="96"/>
      <c r="T203" s="96"/>
    </row>
    <row r="204" spans="1:20" s="2" customFormat="1" x14ac:dyDescent="0.25">
      <c r="A204" s="1"/>
      <c r="B204" s="113"/>
      <c r="C204" s="80"/>
      <c r="D204" s="80"/>
      <c r="H204" s="1"/>
      <c r="I204" s="1"/>
      <c r="J204" s="1"/>
      <c r="K204" s="1"/>
      <c r="L204" s="1"/>
      <c r="M204" s="1"/>
      <c r="N204" s="1"/>
      <c r="O204" s="1"/>
      <c r="P204" s="55"/>
      <c r="Q204" s="95"/>
      <c r="S204" s="96"/>
      <c r="T204" s="96"/>
    </row>
    <row r="205" spans="1:20" s="2" customFormat="1" x14ac:dyDescent="0.25">
      <c r="A205" s="16" t="s">
        <v>301</v>
      </c>
      <c r="B205" s="1"/>
      <c r="H205" s="1"/>
      <c r="I205" s="1"/>
      <c r="J205" s="1"/>
      <c r="K205" s="1"/>
      <c r="L205" s="1"/>
      <c r="M205" s="1"/>
      <c r="N205" s="1"/>
      <c r="O205" s="1"/>
      <c r="P205" s="55"/>
      <c r="Q205" s="95"/>
      <c r="S205" s="96"/>
      <c r="T205" s="96"/>
    </row>
    <row r="206" spans="1:20" x14ac:dyDescent="0.25">
      <c r="F206" s="104"/>
      <c r="G206" s="105"/>
      <c r="H206" s="104"/>
      <c r="I206" s="105"/>
    </row>
    <row r="207" spans="1:20" s="2" customFormat="1" ht="30.75" customHeight="1" x14ac:dyDescent="0.25">
      <c r="A207" s="1"/>
      <c r="B207" s="658" t="s">
        <v>302</v>
      </c>
      <c r="C207" s="659"/>
      <c r="D207" s="66" t="s">
        <v>225</v>
      </c>
      <c r="E207" s="111" t="s">
        <v>226</v>
      </c>
      <c r="F207" s="104"/>
      <c r="G207" s="105"/>
      <c r="H207" s="105"/>
      <c r="I207" s="1"/>
      <c r="J207" s="1"/>
      <c r="K207" s="1"/>
      <c r="L207" s="1"/>
      <c r="M207" s="1"/>
      <c r="N207" s="1"/>
      <c r="O207" s="55"/>
      <c r="P207" s="95"/>
      <c r="R207" s="96"/>
      <c r="S207" s="96"/>
    </row>
    <row r="208" spans="1:20" s="2" customFormat="1" x14ac:dyDescent="0.25">
      <c r="A208" s="1"/>
      <c r="B208" s="656" t="s">
        <v>303</v>
      </c>
      <c r="C208" s="657"/>
      <c r="D208" s="106">
        <f>+[6]BALANCE!C80</f>
        <v>59988168</v>
      </c>
      <c r="E208" s="69"/>
      <c r="F208" s="104"/>
      <c r="G208" s="105"/>
      <c r="H208" s="105"/>
      <c r="I208" s="1"/>
      <c r="J208" s="1"/>
      <c r="K208" s="1"/>
      <c r="L208" s="1"/>
      <c r="M208" s="1"/>
      <c r="N208" s="1"/>
      <c r="O208" s="55"/>
      <c r="P208" s="95"/>
      <c r="R208" s="96"/>
      <c r="S208" s="96"/>
    </row>
    <row r="209" spans="1:20" s="2" customFormat="1" x14ac:dyDescent="0.25">
      <c r="A209" s="1"/>
      <c r="B209" s="656" t="s">
        <v>304</v>
      </c>
      <c r="C209" s="657"/>
      <c r="D209" s="106">
        <f>+[6]BALANCE!C81</f>
        <v>1125709636</v>
      </c>
      <c r="E209" s="69"/>
      <c r="F209" s="104"/>
      <c r="G209" s="105"/>
      <c r="H209" s="105"/>
      <c r="I209" s="1"/>
      <c r="J209" s="1"/>
      <c r="K209" s="1"/>
      <c r="L209" s="1"/>
      <c r="M209" s="1"/>
      <c r="N209" s="1"/>
      <c r="O209" s="55"/>
      <c r="P209" s="95"/>
      <c r="R209" s="96"/>
      <c r="S209" s="96"/>
    </row>
    <row r="210" spans="1:20" s="2" customFormat="1" x14ac:dyDescent="0.25">
      <c r="A210" s="1"/>
      <c r="B210" s="656" t="s">
        <v>305</v>
      </c>
      <c r="C210" s="657"/>
      <c r="D210" s="106">
        <f>+[6]BALANCE!C82</f>
        <v>8892497</v>
      </c>
      <c r="E210" s="69"/>
      <c r="F210" s="104"/>
      <c r="G210" s="105"/>
      <c r="H210" s="105"/>
      <c r="I210" s="1"/>
      <c r="J210" s="1"/>
      <c r="K210" s="1"/>
      <c r="L210" s="1"/>
      <c r="M210" s="1"/>
      <c r="N210" s="1"/>
      <c r="O210" s="55"/>
      <c r="P210" s="95"/>
      <c r="R210" s="96"/>
      <c r="S210" s="96"/>
    </row>
    <row r="211" spans="1:20" s="2" customFormat="1" x14ac:dyDescent="0.25">
      <c r="A211" s="1"/>
      <c r="B211" s="656" t="s">
        <v>689</v>
      </c>
      <c r="C211" s="657"/>
      <c r="D211" s="106">
        <f>+[6]BALANCE!C85</f>
        <v>117018000</v>
      </c>
      <c r="E211" s="69"/>
      <c r="F211" s="104"/>
      <c r="G211" s="105"/>
      <c r="H211" s="105"/>
      <c r="I211" s="1"/>
      <c r="J211" s="1"/>
      <c r="K211" s="1"/>
      <c r="L211" s="1"/>
      <c r="M211" s="1"/>
      <c r="N211" s="1"/>
      <c r="O211" s="55"/>
      <c r="P211" s="95"/>
      <c r="R211" s="96"/>
      <c r="S211" s="96"/>
    </row>
    <row r="212" spans="1:20" s="2" customFormat="1" x14ac:dyDescent="0.25">
      <c r="A212" s="1"/>
      <c r="B212" s="656" t="s">
        <v>306</v>
      </c>
      <c r="C212" s="657"/>
      <c r="D212" s="106">
        <f>+[6]BALANCE!C86</f>
        <v>1095010488</v>
      </c>
      <c r="E212" s="69"/>
      <c r="H212" s="105"/>
      <c r="I212" s="1"/>
      <c r="J212" s="1"/>
      <c r="K212" s="1"/>
      <c r="L212" s="1"/>
      <c r="M212" s="1"/>
      <c r="N212" s="1"/>
      <c r="O212" s="55"/>
      <c r="P212" s="95"/>
      <c r="R212" s="96"/>
      <c r="S212" s="96"/>
    </row>
    <row r="213" spans="1:20" s="2" customFormat="1" x14ac:dyDescent="0.25">
      <c r="A213" s="1"/>
      <c r="B213" s="305" t="s">
        <v>171</v>
      </c>
      <c r="C213" s="307"/>
      <c r="D213" s="106">
        <f>+[6]BALANCE!C85</f>
        <v>117018000</v>
      </c>
      <c r="E213" s="69"/>
      <c r="H213" s="105"/>
      <c r="I213" s="1"/>
      <c r="J213" s="1"/>
      <c r="K213" s="1"/>
      <c r="L213" s="1"/>
      <c r="M213" s="1"/>
      <c r="N213" s="1"/>
      <c r="O213" s="55"/>
      <c r="P213" s="95"/>
      <c r="R213" s="96"/>
      <c r="S213" s="96"/>
    </row>
    <row r="214" spans="1:20" s="2" customFormat="1" x14ac:dyDescent="0.25">
      <c r="A214" s="1"/>
      <c r="B214" s="305" t="s">
        <v>690</v>
      </c>
      <c r="C214" s="307"/>
      <c r="D214" s="106">
        <f>+[6]BALANCE!C86</f>
        <v>1095010488</v>
      </c>
      <c r="E214" s="69"/>
      <c r="H214" s="105"/>
      <c r="I214" s="1"/>
      <c r="J214" s="1"/>
      <c r="K214" s="1"/>
      <c r="L214" s="1"/>
      <c r="M214" s="1"/>
      <c r="N214" s="1"/>
      <c r="O214" s="55"/>
      <c r="P214" s="95"/>
      <c r="R214" s="96"/>
      <c r="S214" s="96"/>
    </row>
    <row r="215" spans="1:20" s="2" customFormat="1" x14ac:dyDescent="0.25">
      <c r="A215" s="1"/>
      <c r="B215" s="656" t="s">
        <v>307</v>
      </c>
      <c r="C215" s="657"/>
      <c r="D215" s="106">
        <f>+[6]BALANCE!C98</f>
        <v>42769000</v>
      </c>
      <c r="E215" s="106">
        <v>0</v>
      </c>
      <c r="H215" s="105"/>
      <c r="I215" s="1"/>
      <c r="J215" s="1"/>
      <c r="K215" s="1"/>
      <c r="L215" s="1"/>
      <c r="M215" s="1"/>
      <c r="N215" s="1"/>
      <c r="O215" s="55"/>
      <c r="P215" s="95"/>
      <c r="R215" s="96"/>
      <c r="S215" s="96"/>
    </row>
    <row r="216" spans="1:20" s="2" customFormat="1" x14ac:dyDescent="0.25">
      <c r="A216" s="1"/>
      <c r="B216" s="656" t="s">
        <v>308</v>
      </c>
      <c r="C216" s="657"/>
      <c r="D216" s="106">
        <f>+[6]BALANCE!C99</f>
        <v>5508571361</v>
      </c>
      <c r="E216" s="106">
        <v>0</v>
      </c>
      <c r="H216" s="105"/>
      <c r="I216" s="1"/>
      <c r="J216" s="1"/>
      <c r="K216" s="1"/>
      <c r="L216" s="1"/>
      <c r="M216" s="1"/>
      <c r="N216" s="1"/>
      <c r="O216" s="55"/>
      <c r="P216" s="95"/>
      <c r="R216" s="96"/>
      <c r="S216" s="96"/>
    </row>
    <row r="217" spans="1:20" s="2" customFormat="1" x14ac:dyDescent="0.25">
      <c r="A217" s="1"/>
      <c r="B217" s="305" t="s">
        <v>309</v>
      </c>
      <c r="C217" s="307"/>
      <c r="D217" s="114">
        <f>+[6]BALANCE!C101</f>
        <v>117889333</v>
      </c>
      <c r="E217" s="106">
        <v>0</v>
      </c>
      <c r="H217" s="105"/>
      <c r="I217" s="1"/>
      <c r="J217" s="1"/>
      <c r="K217" s="1"/>
      <c r="L217" s="1"/>
      <c r="M217" s="1"/>
      <c r="N217" s="1"/>
      <c r="O217" s="55"/>
      <c r="P217" s="95"/>
      <c r="R217" s="96"/>
      <c r="S217" s="96"/>
    </row>
    <row r="218" spans="1:20" x14ac:dyDescent="0.25">
      <c r="B218" s="658" t="s">
        <v>216</v>
      </c>
      <c r="C218" s="659"/>
      <c r="D218" s="115">
        <f>SUM(D208:D217)</f>
        <v>9287876971</v>
      </c>
      <c r="E218" s="71">
        <f>SUM(E208:E217)</f>
        <v>0</v>
      </c>
      <c r="F218" s="1"/>
      <c r="G218" s="1"/>
      <c r="H218" s="105"/>
      <c r="O218" s="55"/>
      <c r="Q218" s="1"/>
      <c r="R218" s="51"/>
      <c r="T218" s="1"/>
    </row>
    <row r="219" spans="1:20" s="2" customFormat="1" x14ac:dyDescent="0.25">
      <c r="A219" s="16" t="s">
        <v>310</v>
      </c>
      <c r="B219" s="1"/>
      <c r="H219" s="105"/>
      <c r="I219" s="1"/>
      <c r="J219" s="1"/>
      <c r="K219" s="1"/>
      <c r="L219" s="1"/>
      <c r="M219" s="1"/>
      <c r="N219" s="1"/>
      <c r="O219" s="55"/>
      <c r="P219" s="95"/>
      <c r="R219" s="96"/>
      <c r="S219" s="96"/>
    </row>
    <row r="220" spans="1:20" x14ac:dyDescent="0.25">
      <c r="F220" s="1"/>
      <c r="G220" s="1"/>
      <c r="H220" s="105"/>
      <c r="O220" s="55"/>
      <c r="Q220" s="1"/>
      <c r="R220" s="51"/>
      <c r="T220" s="1"/>
    </row>
    <row r="221" spans="1:20" s="2" customFormat="1" ht="30.75" customHeight="1" x14ac:dyDescent="0.25">
      <c r="A221" s="1"/>
      <c r="B221" s="1"/>
      <c r="F221" s="104"/>
      <c r="G221" s="105"/>
      <c r="H221" s="105"/>
      <c r="I221" s="1"/>
      <c r="J221" s="1"/>
      <c r="K221" s="1"/>
      <c r="L221" s="1"/>
      <c r="M221" s="1"/>
      <c r="N221" s="1"/>
      <c r="O221" s="55"/>
      <c r="P221" s="95"/>
      <c r="R221" s="96"/>
      <c r="S221" s="96"/>
    </row>
    <row r="222" spans="1:20" x14ac:dyDescent="0.25">
      <c r="B222" s="658" t="s">
        <v>311</v>
      </c>
      <c r="C222" s="659"/>
      <c r="D222" s="66" t="s">
        <v>225</v>
      </c>
      <c r="E222" s="111" t="s">
        <v>226</v>
      </c>
      <c r="F222" s="104"/>
      <c r="G222" s="105"/>
      <c r="H222" s="105"/>
      <c r="O222" s="55"/>
      <c r="Q222" s="1"/>
      <c r="R222" s="51"/>
      <c r="T222" s="1"/>
    </row>
    <row r="223" spans="1:20" ht="15.6" customHeight="1" x14ac:dyDescent="0.25">
      <c r="B223" s="656" t="s">
        <v>187</v>
      </c>
      <c r="C223" s="657"/>
      <c r="D223" s="69">
        <f>+[6]BALANCE!C94</f>
        <v>32485315</v>
      </c>
      <c r="E223" s="69">
        <v>0</v>
      </c>
      <c r="F223" s="104"/>
      <c r="G223" s="105"/>
      <c r="H223" s="105"/>
      <c r="O223" s="55"/>
      <c r="Q223" s="1"/>
      <c r="R223" s="51"/>
      <c r="T223" s="1"/>
    </row>
    <row r="224" spans="1:20" x14ac:dyDescent="0.25">
      <c r="B224" s="656" t="s">
        <v>190</v>
      </c>
      <c r="C224" s="657"/>
      <c r="D224" s="69">
        <f>+[6]BALANCE!C95</f>
        <v>32910956</v>
      </c>
      <c r="E224" s="69">
        <v>0</v>
      </c>
      <c r="F224" s="104"/>
      <c r="G224" s="105"/>
      <c r="H224" s="105"/>
      <c r="O224" s="55"/>
      <c r="Q224" s="1"/>
      <c r="R224" s="51"/>
      <c r="T224" s="1"/>
    </row>
    <row r="225" spans="1:20" x14ac:dyDescent="0.25">
      <c r="B225" s="656"/>
      <c r="C225" s="657"/>
      <c r="D225" s="116">
        <v>0</v>
      </c>
      <c r="E225" s="69">
        <v>0</v>
      </c>
      <c r="F225" s="104"/>
      <c r="G225" s="105"/>
      <c r="H225" s="105"/>
      <c r="O225" s="55"/>
      <c r="Q225" s="1"/>
      <c r="R225" s="51"/>
      <c r="T225" s="1"/>
    </row>
    <row r="226" spans="1:20" x14ac:dyDescent="0.25">
      <c r="B226" s="658" t="s">
        <v>216</v>
      </c>
      <c r="C226" s="659"/>
      <c r="D226" s="115">
        <f>SUM(D223:D225)</f>
        <v>65396271</v>
      </c>
      <c r="E226" s="71">
        <f>SUM(E223:E225)</f>
        <v>0</v>
      </c>
      <c r="F226" s="104"/>
      <c r="G226" s="105"/>
      <c r="H226" s="105"/>
      <c r="O226" s="55"/>
      <c r="Q226" s="1"/>
      <c r="R226" s="51"/>
      <c r="T226" s="1"/>
    </row>
    <row r="227" spans="1:20" x14ac:dyDescent="0.25">
      <c r="A227" s="21" t="s">
        <v>312</v>
      </c>
      <c r="F227" s="104"/>
      <c r="G227" s="105"/>
      <c r="H227" s="105"/>
      <c r="O227" s="55"/>
      <c r="Q227" s="1"/>
      <c r="R227" s="51"/>
      <c r="T227" s="1"/>
    </row>
    <row r="228" spans="1:20" x14ac:dyDescent="0.25">
      <c r="F228" s="104"/>
      <c r="G228" s="105"/>
      <c r="H228" s="105"/>
      <c r="O228" s="55"/>
      <c r="Q228" s="1"/>
      <c r="R228" s="51"/>
      <c r="T228" s="1"/>
    </row>
    <row r="229" spans="1:20" x14ac:dyDescent="0.25">
      <c r="F229" s="104"/>
      <c r="G229" s="105"/>
      <c r="H229" s="104"/>
      <c r="I229" s="105"/>
    </row>
    <row r="230" spans="1:20" x14ac:dyDescent="0.25">
      <c r="B230" s="309" t="s">
        <v>313</v>
      </c>
      <c r="C230" s="66" t="s">
        <v>314</v>
      </c>
      <c r="D230" s="66" t="s">
        <v>315</v>
      </c>
      <c r="E230" s="103" t="s">
        <v>316</v>
      </c>
      <c r="H230" s="660"/>
      <c r="I230" s="660"/>
      <c r="J230" s="661"/>
      <c r="K230" s="661"/>
    </row>
    <row r="231" spans="1:20" x14ac:dyDescent="0.25">
      <c r="B231" s="117" t="str">
        <f>+B192</f>
        <v xml:space="preserve">Incubate Sa </v>
      </c>
      <c r="C231" s="68" t="s">
        <v>317</v>
      </c>
      <c r="D231" s="68">
        <f>+'[6]PRESTAMOS ENTIDADES VINCULADAS'!C10</f>
        <v>568237486</v>
      </c>
      <c r="E231" s="118">
        <v>0</v>
      </c>
      <c r="H231" s="310"/>
      <c r="I231" s="310"/>
      <c r="J231" s="311"/>
      <c r="K231" s="311"/>
    </row>
    <row r="232" spans="1:20" x14ac:dyDescent="0.25">
      <c r="B232" s="117" t="s">
        <v>691</v>
      </c>
      <c r="C232" s="68" t="s">
        <v>317</v>
      </c>
      <c r="D232" s="68">
        <v>0</v>
      </c>
      <c r="E232" s="118">
        <f>+'[6]PRESTAMOS ENTIDADES VINCULADAS'!C21</f>
        <v>220000</v>
      </c>
      <c r="H232" s="310"/>
      <c r="I232" s="310"/>
      <c r="J232" s="311"/>
      <c r="K232" s="311"/>
    </row>
    <row r="233" spans="1:20" x14ac:dyDescent="0.25">
      <c r="B233" s="117" t="str">
        <f>+B194</f>
        <v>Intereses a Pagar - GS</v>
      </c>
      <c r="C233" s="68" t="s">
        <v>317</v>
      </c>
      <c r="D233" s="119">
        <f>+'[6]Intereses a Pagar ML '!G17</f>
        <v>30514339</v>
      </c>
      <c r="E233" s="120">
        <v>0</v>
      </c>
      <c r="H233" s="2"/>
    </row>
    <row r="234" spans="1:20" s="2" customFormat="1" x14ac:dyDescent="0.25">
      <c r="A234" s="1"/>
      <c r="B234" s="117" t="str">
        <f>+B195</f>
        <v>Intereses a Pagar-USD</v>
      </c>
      <c r="C234" s="68" t="s">
        <v>317</v>
      </c>
      <c r="D234" s="68">
        <v>0</v>
      </c>
      <c r="E234" s="119">
        <f>+'[6]Intereses a Pagar ME'!H7</f>
        <v>44000</v>
      </c>
      <c r="F234" s="2" t="str">
        <f>PROPER(B237)</f>
        <v/>
      </c>
      <c r="I234" s="1"/>
      <c r="J234" s="1"/>
      <c r="K234" s="1"/>
      <c r="L234" s="1"/>
      <c r="M234" s="1"/>
      <c r="N234" s="1"/>
      <c r="O234" s="1"/>
      <c r="P234" s="55"/>
      <c r="Q234" s="55"/>
      <c r="S234" s="96"/>
      <c r="T234" s="96"/>
    </row>
    <row r="235" spans="1:20" s="2" customFormat="1" x14ac:dyDescent="0.25">
      <c r="A235" s="1"/>
      <c r="B235" s="117"/>
      <c r="C235" s="68"/>
      <c r="D235" s="68"/>
      <c r="E235" s="119"/>
      <c r="I235" s="1"/>
      <c r="J235" s="1"/>
      <c r="K235" s="1"/>
      <c r="L235" s="1"/>
      <c r="M235" s="1"/>
      <c r="N235" s="1"/>
      <c r="O235" s="1"/>
      <c r="P235" s="55"/>
      <c r="Q235" s="55"/>
      <c r="S235" s="96"/>
      <c r="T235" s="96"/>
    </row>
    <row r="236" spans="1:20" s="2" customFormat="1" x14ac:dyDescent="0.25">
      <c r="A236" s="21"/>
      <c r="B236" s="308" t="s">
        <v>282</v>
      </c>
      <c r="C236" s="308"/>
      <c r="D236" s="71">
        <f>SUM(D231:D235)</f>
        <v>598751825</v>
      </c>
      <c r="E236" s="71">
        <f>SUM(E231:E235)</f>
        <v>264000</v>
      </c>
      <c r="F236" s="2" t="str">
        <f>PROPER(B238)</f>
        <v/>
      </c>
      <c r="H236" s="1"/>
      <c r="I236" s="1"/>
      <c r="J236" s="1"/>
      <c r="K236" s="1"/>
      <c r="L236" s="1"/>
      <c r="M236" s="1"/>
      <c r="N236" s="1"/>
      <c r="O236" s="1"/>
      <c r="P236" s="55"/>
      <c r="Q236" s="95"/>
      <c r="S236" s="96"/>
      <c r="T236" s="96"/>
    </row>
    <row r="237" spans="1:20" s="2" customFormat="1" x14ac:dyDescent="0.25">
      <c r="A237" s="21" t="s">
        <v>318</v>
      </c>
      <c r="B237" s="113"/>
      <c r="C237" s="80"/>
      <c r="D237" s="80"/>
      <c r="H237" s="1"/>
      <c r="I237" s="1"/>
      <c r="J237" s="1"/>
      <c r="K237" s="1"/>
      <c r="L237" s="1"/>
      <c r="M237" s="1"/>
      <c r="N237" s="1"/>
      <c r="O237" s="1"/>
      <c r="P237" s="55"/>
      <c r="Q237" s="95"/>
      <c r="S237" s="96"/>
      <c r="T237" s="96"/>
    </row>
    <row r="238" spans="1:20" s="2" customFormat="1" x14ac:dyDescent="0.25">
      <c r="A238" s="22"/>
      <c r="B238" s="113"/>
      <c r="C238" s="80"/>
      <c r="D238" s="80"/>
      <c r="H238" s="1"/>
      <c r="I238" s="1"/>
      <c r="J238" s="1"/>
      <c r="K238" s="1"/>
      <c r="L238" s="1"/>
      <c r="M238" s="1"/>
      <c r="N238" s="1"/>
      <c r="O238" s="1"/>
      <c r="P238" s="55"/>
      <c r="Q238" s="95"/>
      <c r="S238" s="96"/>
      <c r="T238" s="96"/>
    </row>
    <row r="239" spans="1:20" s="2" customFormat="1" x14ac:dyDescent="0.25">
      <c r="A239" s="22"/>
      <c r="B239" s="1" t="s">
        <v>692</v>
      </c>
      <c r="C239" s="80"/>
      <c r="D239" s="80"/>
      <c r="H239" s="1"/>
      <c r="I239" s="1"/>
      <c r="J239" s="1"/>
      <c r="K239" s="1"/>
      <c r="L239" s="1"/>
      <c r="M239" s="1"/>
      <c r="N239" s="1"/>
      <c r="O239" s="1"/>
      <c r="P239" s="55"/>
      <c r="Q239" s="95"/>
      <c r="S239" s="96"/>
      <c r="T239" s="96"/>
    </row>
    <row r="240" spans="1:20" s="2" customFormat="1" x14ac:dyDescent="0.25">
      <c r="A240" s="21"/>
      <c r="B240" s="113"/>
      <c r="C240" s="80"/>
      <c r="D240" s="80"/>
      <c r="H240" s="1"/>
      <c r="I240" s="1"/>
      <c r="J240" s="1"/>
      <c r="K240" s="1"/>
      <c r="L240" s="1"/>
      <c r="M240" s="1"/>
      <c r="N240" s="1"/>
      <c r="O240" s="1"/>
      <c r="P240" s="55"/>
      <c r="Q240" s="95"/>
      <c r="S240" s="96"/>
      <c r="T240" s="96"/>
    </row>
    <row r="241" spans="1:20" s="2" customFormat="1" x14ac:dyDescent="0.25">
      <c r="A241" s="21" t="s">
        <v>319</v>
      </c>
      <c r="B241" s="113"/>
      <c r="C241" s="80"/>
      <c r="D241" s="80"/>
      <c r="H241" s="1"/>
      <c r="I241" s="1"/>
      <c r="J241" s="1"/>
      <c r="K241" s="1"/>
      <c r="L241" s="1"/>
      <c r="M241" s="1"/>
      <c r="N241" s="1"/>
      <c r="O241" s="1"/>
      <c r="P241" s="55"/>
      <c r="Q241" s="95"/>
      <c r="S241" s="96"/>
      <c r="T241" s="96"/>
    </row>
    <row r="242" spans="1:20" s="2" customFormat="1" x14ac:dyDescent="0.25">
      <c r="A242" s="121"/>
      <c r="B242" s="113"/>
      <c r="H242" s="1"/>
      <c r="I242" s="1"/>
      <c r="J242" s="1"/>
      <c r="K242" s="1"/>
      <c r="L242" s="1"/>
      <c r="M242" s="1"/>
      <c r="N242" s="1"/>
      <c r="O242" s="1"/>
      <c r="P242" s="55"/>
      <c r="Q242" s="95"/>
      <c r="S242" s="96"/>
      <c r="T242" s="96"/>
    </row>
    <row r="243" spans="1:20" s="2" customFormat="1" x14ac:dyDescent="0.25">
      <c r="A243" s="1"/>
      <c r="B243" s="1"/>
      <c r="H243" s="1"/>
      <c r="I243" s="1"/>
      <c r="J243" s="1"/>
      <c r="K243" s="1"/>
      <c r="L243" s="1"/>
      <c r="M243" s="1"/>
      <c r="N243" s="1"/>
      <c r="O243" s="1"/>
      <c r="P243" s="55"/>
      <c r="Q243" s="95"/>
      <c r="S243" s="96"/>
      <c r="T243" s="96"/>
    </row>
    <row r="244" spans="1:20" s="2" customFormat="1" x14ac:dyDescent="0.25">
      <c r="A244" s="1"/>
      <c r="B244" s="309" t="s">
        <v>320</v>
      </c>
      <c r="C244" s="66" t="s">
        <v>314</v>
      </c>
      <c r="D244" s="66" t="s">
        <v>315</v>
      </c>
      <c r="E244" s="66" t="s">
        <v>316</v>
      </c>
      <c r="H244" s="1"/>
      <c r="I244" s="1"/>
      <c r="J244" s="1"/>
      <c r="K244" s="1"/>
      <c r="L244" s="1"/>
      <c r="M244" s="1"/>
      <c r="N244" s="1"/>
      <c r="O244" s="1"/>
      <c r="P244" s="55"/>
      <c r="Q244" s="95"/>
      <c r="S244" s="96"/>
      <c r="T244" s="96"/>
    </row>
    <row r="245" spans="1:20" s="2" customFormat="1" x14ac:dyDescent="0.25">
      <c r="A245" s="1"/>
      <c r="B245" s="117" t="s">
        <v>321</v>
      </c>
      <c r="C245" s="68" t="s">
        <v>322</v>
      </c>
      <c r="D245" s="122">
        <f>+'[6]CUENTAS A ACCIONISTAS ML'!F28</f>
        <v>1685648456</v>
      </c>
      <c r="E245" s="122">
        <v>0</v>
      </c>
      <c r="H245" s="1"/>
      <c r="I245" s="1"/>
      <c r="J245" s="1"/>
      <c r="K245" s="1"/>
      <c r="L245" s="1"/>
      <c r="M245" s="1"/>
      <c r="N245" s="1"/>
      <c r="O245" s="1"/>
      <c r="P245" s="55"/>
      <c r="Q245" s="95"/>
      <c r="S245" s="96"/>
      <c r="T245" s="96"/>
    </row>
    <row r="246" spans="1:20" s="2" customFormat="1" x14ac:dyDescent="0.25">
      <c r="A246" s="1"/>
      <c r="B246" s="117" t="s">
        <v>323</v>
      </c>
      <c r="C246" s="68" t="s">
        <v>322</v>
      </c>
      <c r="D246" s="122">
        <v>0</v>
      </c>
      <c r="E246" s="122">
        <v>0</v>
      </c>
      <c r="H246" s="1"/>
      <c r="I246" s="1"/>
      <c r="J246" s="1"/>
      <c r="K246" s="1"/>
      <c r="L246" s="1"/>
      <c r="M246" s="1"/>
      <c r="N246" s="1"/>
      <c r="O246" s="1"/>
      <c r="P246" s="55"/>
      <c r="Q246" s="95"/>
      <c r="S246" s="96"/>
      <c r="T246" s="96"/>
    </row>
    <row r="247" spans="1:20" s="2" customFormat="1" x14ac:dyDescent="0.25">
      <c r="A247" s="1"/>
      <c r="B247" s="117" t="s">
        <v>324</v>
      </c>
      <c r="C247" s="68" t="s">
        <v>322</v>
      </c>
      <c r="D247" s="122">
        <v>0</v>
      </c>
      <c r="E247" s="122">
        <v>0</v>
      </c>
      <c r="H247" s="1"/>
      <c r="I247" s="1"/>
      <c r="J247" s="1"/>
      <c r="K247" s="1"/>
      <c r="L247" s="1"/>
      <c r="M247" s="1"/>
      <c r="N247" s="1"/>
      <c r="O247" s="1"/>
      <c r="P247" s="55"/>
      <c r="Q247" s="95"/>
      <c r="S247" s="96"/>
      <c r="T247" s="96"/>
    </row>
    <row r="248" spans="1:20" x14ac:dyDescent="0.25">
      <c r="B248" s="308" t="s">
        <v>216</v>
      </c>
      <c r="C248" s="77"/>
      <c r="D248" s="77">
        <f>SUM(D245:D247)</f>
        <v>1685648456</v>
      </c>
      <c r="E248" s="77">
        <f>SUM(E245:E247)</f>
        <v>0</v>
      </c>
    </row>
    <row r="249" spans="1:20" s="2" customFormat="1" x14ac:dyDescent="0.25">
      <c r="A249" s="21" t="s">
        <v>325</v>
      </c>
      <c r="B249" s="1"/>
      <c r="H249" s="1"/>
      <c r="I249" s="1"/>
      <c r="J249" s="1"/>
      <c r="K249" s="1"/>
      <c r="L249" s="1"/>
      <c r="M249" s="1"/>
      <c r="N249" s="1"/>
      <c r="O249" s="1"/>
      <c r="P249" s="55"/>
      <c r="Q249" s="95"/>
      <c r="S249" s="96"/>
      <c r="T249" s="96"/>
    </row>
    <row r="250" spans="1:20" x14ac:dyDescent="0.25">
      <c r="F250" s="123"/>
    </row>
    <row r="251" spans="1:20" ht="24" x14ac:dyDescent="0.25">
      <c r="B251" s="309" t="s">
        <v>326</v>
      </c>
      <c r="C251" s="66" t="s">
        <v>327</v>
      </c>
      <c r="D251" s="66" t="s">
        <v>328</v>
      </c>
      <c r="E251" s="66" t="s">
        <v>329</v>
      </c>
      <c r="F251" s="123"/>
    </row>
    <row r="252" spans="1:20" x14ac:dyDescent="0.25">
      <c r="B252" s="120" t="s">
        <v>330</v>
      </c>
      <c r="C252" s="106">
        <v>0</v>
      </c>
      <c r="D252" s="122"/>
      <c r="E252" s="106">
        <f>+C252-D252</f>
        <v>0</v>
      </c>
      <c r="F252" s="123"/>
    </row>
    <row r="253" spans="1:20" x14ac:dyDescent="0.25">
      <c r="B253" s="120" t="s">
        <v>331</v>
      </c>
      <c r="C253" s="106">
        <v>41668030.009999998</v>
      </c>
      <c r="D253" s="106">
        <v>218181818.16</v>
      </c>
      <c r="E253" s="106">
        <f>+C253-D253</f>
        <v>-176513788.15000001</v>
      </c>
      <c r="F253" s="124"/>
    </row>
    <row r="254" spans="1:20" x14ac:dyDescent="0.25">
      <c r="B254" s="120" t="s">
        <v>332</v>
      </c>
      <c r="C254" s="106">
        <v>688266727.25</v>
      </c>
      <c r="D254" s="106">
        <v>27979830</v>
      </c>
      <c r="E254" s="106">
        <f>+C254-D254</f>
        <v>660286897.25</v>
      </c>
    </row>
    <row r="255" spans="1:20" x14ac:dyDescent="0.25">
      <c r="B255" s="120" t="s">
        <v>333</v>
      </c>
      <c r="C255" s="106">
        <v>0</v>
      </c>
      <c r="D255" s="106">
        <v>21485000.02</v>
      </c>
      <c r="E255" s="106">
        <f>+C255-D255</f>
        <v>-21485000.02</v>
      </c>
    </row>
    <row r="256" spans="1:20" x14ac:dyDescent="0.25">
      <c r="B256" s="125" t="s">
        <v>216</v>
      </c>
      <c r="C256" s="126">
        <f>SUM(C252:C255)</f>
        <v>729934757.25999999</v>
      </c>
      <c r="D256" s="126">
        <f>SUM(D252:D254)</f>
        <v>246161648.16</v>
      </c>
      <c r="E256" s="126">
        <f>SUM(E252:E254)</f>
        <v>483773109.10000002</v>
      </c>
    </row>
    <row r="257" spans="1:9" x14ac:dyDescent="0.25">
      <c r="A257" s="21" t="s">
        <v>334</v>
      </c>
    </row>
    <row r="258" spans="1:9" x14ac:dyDescent="0.25">
      <c r="B258" s="113"/>
      <c r="F258" s="1"/>
    </row>
    <row r="259" spans="1:9" ht="24" x14ac:dyDescent="0.25">
      <c r="B259" s="309" t="s">
        <v>276</v>
      </c>
      <c r="C259" s="23" t="s">
        <v>335</v>
      </c>
      <c r="D259" s="23" t="s">
        <v>336</v>
      </c>
      <c r="E259" s="23" t="s">
        <v>337</v>
      </c>
      <c r="F259" s="23" t="s">
        <v>267</v>
      </c>
      <c r="H259" s="60"/>
    </row>
    <row r="260" spans="1:9" x14ac:dyDescent="0.25">
      <c r="B260" s="127" t="s">
        <v>207</v>
      </c>
      <c r="C260" s="128">
        <v>5406000000</v>
      </c>
      <c r="D260" s="128">
        <f>+F260-C260</f>
        <v>0</v>
      </c>
      <c r="E260" s="128">
        <v>0</v>
      </c>
      <c r="F260" s="128">
        <v>5406000000</v>
      </c>
      <c r="H260" s="60"/>
    </row>
    <row r="261" spans="1:9" x14ac:dyDescent="0.25">
      <c r="B261" s="127" t="s">
        <v>210</v>
      </c>
      <c r="C261" s="128">
        <v>117336824</v>
      </c>
      <c r="D261" s="128">
        <f>+F261-C261</f>
        <v>0</v>
      </c>
      <c r="E261" s="128">
        <v>0</v>
      </c>
      <c r="F261" s="128">
        <f>+Q85</f>
        <v>117336824</v>
      </c>
      <c r="H261" s="60"/>
    </row>
    <row r="262" spans="1:9" ht="12" customHeight="1" x14ac:dyDescent="0.25">
      <c r="B262" s="127" t="s">
        <v>338</v>
      </c>
      <c r="C262" s="128">
        <v>1359011051.3800001</v>
      </c>
      <c r="D262" s="128">
        <v>0</v>
      </c>
      <c r="E262" s="128">
        <v>0</v>
      </c>
      <c r="F262" s="128">
        <f>+C262</f>
        <v>1359011051.3800001</v>
      </c>
      <c r="H262" s="60"/>
    </row>
    <row r="263" spans="1:9" x14ac:dyDescent="0.25">
      <c r="B263" s="127" t="s">
        <v>339</v>
      </c>
      <c r="C263" s="128">
        <v>0</v>
      </c>
      <c r="D263" s="128">
        <f>+[6]BALANCE!C112</f>
        <v>1334828575.3199999</v>
      </c>
      <c r="E263" s="128">
        <v>0</v>
      </c>
      <c r="F263" s="128">
        <f>+D263</f>
        <v>1334828575.3199999</v>
      </c>
      <c r="H263" s="60"/>
      <c r="I263" s="60"/>
    </row>
    <row r="264" spans="1:9" x14ac:dyDescent="0.25">
      <c r="B264" s="129" t="s">
        <v>216</v>
      </c>
      <c r="C264" s="130">
        <f>SUM(C260:C263)</f>
        <v>6882347875.3800001</v>
      </c>
      <c r="D264" s="130">
        <f>SUM(D260:D263)</f>
        <v>1334828575.3199999</v>
      </c>
      <c r="E264" s="130">
        <f>SUM(E260:E263)</f>
        <v>0</v>
      </c>
      <c r="F264" s="130">
        <f>SUM(F260:F263)</f>
        <v>8217176450.6999998</v>
      </c>
    </row>
    <row r="265" spans="1:9" x14ac:dyDescent="0.25">
      <c r="A265" s="21" t="s">
        <v>340</v>
      </c>
    </row>
    <row r="266" spans="1:9" x14ac:dyDescent="0.25">
      <c r="H266" s="45"/>
    </row>
    <row r="267" spans="1:9" ht="24" x14ac:dyDescent="0.25">
      <c r="B267" s="131" t="s">
        <v>259</v>
      </c>
      <c r="C267" s="23" t="s">
        <v>335</v>
      </c>
      <c r="D267" s="132" t="s">
        <v>336</v>
      </c>
      <c r="E267" s="132" t="s">
        <v>337</v>
      </c>
      <c r="F267" s="23" t="s">
        <v>341</v>
      </c>
      <c r="G267" s="23" t="s">
        <v>342</v>
      </c>
    </row>
    <row r="268" spans="1:9" x14ac:dyDescent="0.25">
      <c r="B268" s="133" t="s">
        <v>343</v>
      </c>
      <c r="C268" s="89"/>
      <c r="D268" s="89">
        <v>0</v>
      </c>
      <c r="E268" s="89"/>
      <c r="F268" s="89">
        <f t="shared" ref="F268:F273" si="7">+C268+D268-E268</f>
        <v>0</v>
      </c>
      <c r="G268" s="89">
        <v>0</v>
      </c>
    </row>
    <row r="269" spans="1:9" x14ac:dyDescent="0.25">
      <c r="B269" s="127"/>
      <c r="C269" s="89"/>
      <c r="D269" s="89"/>
      <c r="E269" s="89"/>
      <c r="F269" s="89">
        <f t="shared" si="7"/>
        <v>0</v>
      </c>
      <c r="G269" s="89">
        <v>0</v>
      </c>
    </row>
    <row r="270" spans="1:9" ht="15.6" customHeight="1" x14ac:dyDescent="0.25">
      <c r="B270" s="127"/>
      <c r="C270" s="89"/>
      <c r="D270" s="89"/>
      <c r="E270" s="89"/>
      <c r="F270" s="89">
        <f t="shared" si="7"/>
        <v>0</v>
      </c>
      <c r="G270" s="89">
        <v>0</v>
      </c>
    </row>
    <row r="271" spans="1:9" x14ac:dyDescent="0.25">
      <c r="B271" s="133" t="s">
        <v>344</v>
      </c>
      <c r="C271" s="89"/>
      <c r="D271" s="89">
        <f>+[6]BALANCE!C93</f>
        <v>65396271</v>
      </c>
      <c r="E271" s="89"/>
      <c r="F271" s="89">
        <f t="shared" si="7"/>
        <v>65396271</v>
      </c>
      <c r="G271" s="89">
        <v>0</v>
      </c>
    </row>
    <row r="272" spans="1:9" x14ac:dyDescent="0.25">
      <c r="B272" s="127"/>
      <c r="C272" s="89"/>
      <c r="D272" s="89"/>
      <c r="E272" s="89"/>
      <c r="F272" s="89">
        <f t="shared" si="7"/>
        <v>0</v>
      </c>
      <c r="G272" s="89">
        <v>0</v>
      </c>
    </row>
    <row r="273" spans="1:20" x14ac:dyDescent="0.25">
      <c r="B273" s="127"/>
      <c r="C273" s="89"/>
      <c r="D273" s="89"/>
      <c r="E273" s="89"/>
      <c r="F273" s="89">
        <f t="shared" si="7"/>
        <v>0</v>
      </c>
      <c r="G273" s="89">
        <v>0</v>
      </c>
    </row>
    <row r="274" spans="1:20" x14ac:dyDescent="0.25">
      <c r="B274" s="127" t="s">
        <v>345</v>
      </c>
      <c r="C274" s="134">
        <f>SUM(C268:C273)</f>
        <v>0</v>
      </c>
      <c r="D274" s="134">
        <f>SUM(D268:D273)</f>
        <v>65396271</v>
      </c>
      <c r="E274" s="134">
        <f>SUM(E268:E273)</f>
        <v>0</v>
      </c>
      <c r="F274" s="134">
        <f>SUM(F268:F273)</f>
        <v>65396271</v>
      </c>
      <c r="G274" s="134">
        <f>SUM(G268:G273)</f>
        <v>0</v>
      </c>
    </row>
    <row r="275" spans="1:20" x14ac:dyDescent="0.25">
      <c r="A275" s="21" t="s">
        <v>346</v>
      </c>
    </row>
    <row r="276" spans="1:20" x14ac:dyDescent="0.25">
      <c r="A276" s="21"/>
    </row>
    <row r="277" spans="1:20" x14ac:dyDescent="0.25">
      <c r="A277" s="21"/>
      <c r="B277" s="135" t="s">
        <v>347</v>
      </c>
      <c r="C277" s="136">
        <v>44834</v>
      </c>
    </row>
    <row r="278" spans="1:20" s="19" customFormat="1" x14ac:dyDescent="0.25">
      <c r="A278" s="21"/>
      <c r="B278" s="104" t="s">
        <v>4</v>
      </c>
      <c r="C278" s="327" t="s">
        <v>693</v>
      </c>
      <c r="D278" s="2"/>
      <c r="E278" s="2"/>
      <c r="F278" s="109"/>
      <c r="G278" s="109"/>
      <c r="P278" s="107"/>
      <c r="Q278" s="107"/>
      <c r="S278" s="137"/>
      <c r="T278" s="137"/>
    </row>
    <row r="279" spans="1:20" x14ac:dyDescent="0.25">
      <c r="A279" s="21"/>
      <c r="B279" s="138" t="str">
        <f>+'[6]ESTADO DE RESULTADO'!B4</f>
        <v>Ingresos Operativos</v>
      </c>
      <c r="C279" s="328">
        <f>+'[6]ESTADO DE RESULTADO'!C4</f>
        <v>3471211291</v>
      </c>
      <c r="D279" s="109"/>
      <c r="E279" s="109"/>
      <c r="F279" s="104"/>
    </row>
    <row r="280" spans="1:20" x14ac:dyDescent="0.25">
      <c r="A280" s="21"/>
      <c r="B280" s="138" t="str">
        <f>+'[6]ESTADO DE RESULTADO'!B5</f>
        <v>Ventas De Mercaderías Gravadas Por el IVA</v>
      </c>
      <c r="C280" s="328">
        <f>+'[6]ESTADO DE RESULTADO'!C5</f>
        <v>418055659</v>
      </c>
      <c r="E280" s="104"/>
      <c r="F280" s="104"/>
    </row>
    <row r="281" spans="1:20" s="19" customFormat="1" x14ac:dyDescent="0.25">
      <c r="A281" s="21"/>
      <c r="B281" s="104" t="str">
        <f>+'[6]ESTADO DE RESULTADO'!B6</f>
        <v>Venta de  Ganados Vacunos - Gravadas</v>
      </c>
      <c r="C281" s="329">
        <f>+'[6]ESTADO DE RESULTADO'!C6</f>
        <v>418055659</v>
      </c>
      <c r="D281" s="2"/>
      <c r="E281" s="104"/>
      <c r="F281" s="104"/>
      <c r="G281" s="109"/>
      <c r="P281" s="107"/>
      <c r="Q281" s="107"/>
      <c r="S281" s="137"/>
      <c r="T281" s="137"/>
    </row>
    <row r="282" spans="1:20" s="19" customFormat="1" x14ac:dyDescent="0.25">
      <c r="A282" s="21"/>
      <c r="B282" s="138" t="str">
        <f>+'[6]ESTADO DE RESULTADO'!B7</f>
        <v>Servicios Gravados</v>
      </c>
      <c r="C282" s="328">
        <f>+'[6]ESTADO DE RESULTADO'!C7</f>
        <v>3053155632</v>
      </c>
      <c r="D282" s="109"/>
      <c r="E282" s="104"/>
      <c r="F282" s="104"/>
      <c r="G282" s="109"/>
      <c r="P282" s="107"/>
      <c r="Q282" s="107"/>
      <c r="S282" s="137"/>
      <c r="T282" s="137"/>
    </row>
    <row r="283" spans="1:20" x14ac:dyDescent="0.25">
      <c r="A283" s="21"/>
      <c r="B283" s="104" t="str">
        <f>+'[6]ESTADO DE RESULTADO'!B8</f>
        <v>Servicios De Administración de Campo</v>
      </c>
      <c r="C283" s="329">
        <f>+'[6]ESTADO DE RESULTADO'!C8</f>
        <v>1832272727</v>
      </c>
      <c r="D283" s="109"/>
      <c r="E283" s="104"/>
      <c r="F283" s="104"/>
    </row>
    <row r="284" spans="1:20" x14ac:dyDescent="0.25">
      <c r="A284" s="21"/>
      <c r="B284" s="104" t="str">
        <f>+'[6]ESTADO DE RESULTADO'!B9</f>
        <v>Ingresos a Recuperar Cuarzo</v>
      </c>
      <c r="C284" s="329">
        <f>+'[6]ESTADO DE RESULTADO'!C9</f>
        <v>1217723328</v>
      </c>
      <c r="E284" s="104"/>
      <c r="F284" s="104"/>
    </row>
    <row r="285" spans="1:20" x14ac:dyDescent="0.25">
      <c r="A285" s="21"/>
      <c r="B285" s="104" t="str">
        <f>+'[6]ESTADO DE RESULTADO'!B10</f>
        <v>Otros Servicios Gravados</v>
      </c>
      <c r="C285" s="329">
        <f>+'[6]ESTADO DE RESULTADO'!C10</f>
        <v>3159577</v>
      </c>
      <c r="E285" s="104"/>
      <c r="F285" s="104"/>
    </row>
    <row r="286" spans="1:20" x14ac:dyDescent="0.25">
      <c r="A286" s="21"/>
      <c r="B286" s="138" t="str">
        <f>+'[6]ESTADO DE RESULTADO'!B11</f>
        <v>Ingresos No Operativos</v>
      </c>
      <c r="C286" s="328">
        <f>+'[6]ESTADO DE RESULTADO'!C11</f>
        <v>185352434</v>
      </c>
      <c r="E286" s="104"/>
      <c r="F286" s="104"/>
    </row>
    <row r="287" spans="1:20" x14ac:dyDescent="0.25">
      <c r="A287" s="21"/>
      <c r="B287" s="138" t="str">
        <f>+'[6]ESTADO DE RESULTADO'!B12</f>
        <v>Ingresos Extraordinarios</v>
      </c>
      <c r="C287" s="328">
        <f>+'[6]ESTADO DE RESULTADO'!C12</f>
        <v>185352434</v>
      </c>
      <c r="E287" s="104"/>
      <c r="F287" s="104"/>
    </row>
    <row r="288" spans="1:20" x14ac:dyDescent="0.25">
      <c r="A288" s="21"/>
      <c r="B288" s="104" t="str">
        <f>+'[6]ESTADO DE RESULTADO'!B13</f>
        <v>Recupero De Gastos</v>
      </c>
      <c r="C288" s="329">
        <f>+'[6]ESTADO DE RESULTADO'!C13</f>
        <v>54027728</v>
      </c>
      <c r="E288" s="104"/>
      <c r="F288" s="104"/>
    </row>
    <row r="289" spans="1:20" x14ac:dyDescent="0.25">
      <c r="A289" s="21"/>
      <c r="B289" s="104" t="str">
        <f>+'[6]ESTADO DE RESULTADO'!B14</f>
        <v xml:space="preserve">Otros Ingresos No Operativos </v>
      </c>
      <c r="C289" s="329">
        <f>+'[6]ESTADO DE RESULTADO'!C14</f>
        <v>1635803</v>
      </c>
      <c r="E289" s="104"/>
      <c r="F289" s="104"/>
    </row>
    <row r="290" spans="1:20" x14ac:dyDescent="0.25">
      <c r="A290" s="21"/>
      <c r="B290" s="104" t="str">
        <f>+'[6]ESTADO DE RESULTADO'!B15</f>
        <v>Intereses Devengados a Accionistas, Directores y Entidades Vinculadas</v>
      </c>
      <c r="C290" s="329">
        <f>+'[6]ESTADO DE RESULTADO'!C15</f>
        <v>129688903</v>
      </c>
      <c r="E290" s="104"/>
      <c r="F290" s="104"/>
    </row>
    <row r="291" spans="1:20" x14ac:dyDescent="0.25">
      <c r="A291" s="21"/>
      <c r="B291" s="138" t="str">
        <f>+'[6]ESTADO DE RESULTADO'!B16</f>
        <v>Ingresos por Tenencia  de Ganado</v>
      </c>
      <c r="C291" s="328">
        <f>+'[6]ESTADO DE RESULTADO'!C16</f>
        <v>92087943</v>
      </c>
      <c r="E291" s="104"/>
      <c r="F291" s="104"/>
    </row>
    <row r="292" spans="1:20" x14ac:dyDescent="0.25">
      <c r="A292" s="21"/>
      <c r="B292" s="104" t="str">
        <f>+'[6]ESTADO DE RESULTADO'!B17</f>
        <v>Nacimientos</v>
      </c>
      <c r="C292" s="329">
        <f>+'[6]ESTADO DE RESULTADO'!C17</f>
        <v>10700200</v>
      </c>
      <c r="E292" s="104"/>
      <c r="F292" s="104"/>
    </row>
    <row r="293" spans="1:20" x14ac:dyDescent="0.25">
      <c r="A293" s="21"/>
      <c r="B293" s="104" t="str">
        <f>+'[6]ESTADO DE RESULTADO'!B18</f>
        <v>Valuación VM Activos Biologicos</v>
      </c>
      <c r="C293" s="329">
        <f>+'[6]ESTADO DE RESULTADO'!C18</f>
        <v>81387743</v>
      </c>
      <c r="E293" s="104"/>
      <c r="F293" s="104"/>
    </row>
    <row r="294" spans="1:20" x14ac:dyDescent="0.25">
      <c r="A294" s="21"/>
      <c r="B294" s="138" t="str">
        <f>+'[6]ESTADO DE RESULTADO'!B19</f>
        <v>(-) Descuentos Concedidos y Obtenidos</v>
      </c>
      <c r="C294" s="328">
        <f>+'[6]ESTADO DE RESULTADO'!C19</f>
        <v>3864000</v>
      </c>
      <c r="E294" s="104"/>
      <c r="F294" s="104"/>
    </row>
    <row r="295" spans="1:20" s="109" customFormat="1" x14ac:dyDescent="0.25">
      <c r="A295" s="19"/>
      <c r="B295" s="138" t="str">
        <f>+'[6]ESTADO DE RESULTADO'!B20</f>
        <v>Descuentos Concedidos a Clientes y de Proveedores</v>
      </c>
      <c r="C295" s="328">
        <f>+'[6]ESTADO DE RESULTADO'!C20</f>
        <v>3864000</v>
      </c>
      <c r="D295" s="2"/>
      <c r="E295" s="104"/>
      <c r="F295" s="104"/>
      <c r="H295" s="19"/>
      <c r="I295" s="19"/>
      <c r="J295" s="19"/>
      <c r="K295" s="19"/>
      <c r="L295" s="19"/>
      <c r="M295" s="19"/>
      <c r="N295" s="19"/>
      <c r="O295" s="19"/>
      <c r="P295" s="107"/>
      <c r="Q295" s="108"/>
      <c r="S295" s="110"/>
      <c r="T295" s="110"/>
    </row>
    <row r="296" spans="1:20" s="2" customFormat="1" x14ac:dyDescent="0.25">
      <c r="A296" s="1"/>
      <c r="B296" s="104" t="str">
        <f>+'[6]ESTADO DE RESULTADO'!B21</f>
        <v>Descuentos Obtenidos de Proveedores</v>
      </c>
      <c r="C296" s="329">
        <f>+'[6]ESTADO DE RESULTADO'!C21</f>
        <v>3864000</v>
      </c>
      <c r="D296" s="139"/>
      <c r="E296" s="104"/>
      <c r="F296" s="104"/>
      <c r="H296" s="1"/>
      <c r="I296" s="1"/>
      <c r="J296" s="1"/>
      <c r="K296" s="1"/>
      <c r="L296" s="1"/>
      <c r="M296" s="1"/>
      <c r="N296" s="1"/>
      <c r="O296" s="1"/>
      <c r="P296" s="55"/>
      <c r="Q296" s="95"/>
      <c r="S296" s="96"/>
      <c r="T296" s="96"/>
    </row>
    <row r="297" spans="1:20" s="2" customFormat="1" x14ac:dyDescent="0.25">
      <c r="A297" s="1"/>
      <c r="B297" s="104"/>
      <c r="C297" s="140"/>
      <c r="D297" s="58"/>
      <c r="H297" s="1"/>
      <c r="I297" s="1"/>
      <c r="J297" s="1"/>
      <c r="K297" s="1"/>
      <c r="L297" s="1"/>
      <c r="M297" s="1"/>
      <c r="N297" s="1"/>
      <c r="O297" s="1"/>
      <c r="P297" s="55"/>
      <c r="Q297" s="95"/>
      <c r="S297" s="96"/>
      <c r="T297" s="96"/>
    </row>
    <row r="298" spans="1:20" s="2" customFormat="1" x14ac:dyDescent="0.25">
      <c r="A298" s="21" t="s">
        <v>350</v>
      </c>
      <c r="B298" s="104"/>
      <c r="C298" s="140"/>
      <c r="D298" s="58"/>
      <c r="H298" s="1"/>
      <c r="I298" s="1"/>
      <c r="J298" s="1"/>
      <c r="K298" s="1"/>
      <c r="L298" s="1"/>
      <c r="M298" s="1"/>
      <c r="N298" s="1"/>
      <c r="O298" s="1"/>
      <c r="P298" s="55"/>
      <c r="Q298" s="95"/>
      <c r="S298" s="96"/>
      <c r="T298" s="96"/>
    </row>
    <row r="299" spans="1:20" s="2" customFormat="1" x14ac:dyDescent="0.25">
      <c r="A299" s="21"/>
      <c r="B299" s="1"/>
      <c r="H299" s="1"/>
      <c r="I299" s="1"/>
      <c r="J299" s="1"/>
      <c r="K299" s="1"/>
      <c r="L299" s="1"/>
      <c r="M299" s="1"/>
      <c r="N299" s="1"/>
      <c r="O299" s="1"/>
      <c r="P299" s="55"/>
      <c r="Q299" s="95"/>
      <c r="S299" s="96"/>
      <c r="T299" s="96"/>
    </row>
    <row r="300" spans="1:20" s="109" customFormat="1" x14ac:dyDescent="0.25">
      <c r="A300" s="21"/>
      <c r="B300" s="104" t="s">
        <v>42</v>
      </c>
      <c r="C300" s="327" t="s">
        <v>694</v>
      </c>
      <c r="D300" s="2"/>
      <c r="H300" s="19"/>
      <c r="I300" s="19"/>
      <c r="J300" s="19"/>
      <c r="K300" s="19"/>
      <c r="L300" s="19"/>
      <c r="M300" s="19"/>
      <c r="N300" s="19"/>
      <c r="O300" s="19"/>
      <c r="P300" s="107"/>
      <c r="Q300" s="108"/>
      <c r="S300" s="110"/>
      <c r="T300" s="110"/>
    </row>
    <row r="301" spans="1:20" s="109" customFormat="1" x14ac:dyDescent="0.25">
      <c r="A301" s="21"/>
      <c r="B301" s="138" t="str">
        <f>+'[6]ESTADO DE RESULTADO'!B23</f>
        <v>Costo De Ventas</v>
      </c>
      <c r="C301" s="141">
        <f>+'[6]ESTADO DE RESULTADO'!C23</f>
        <v>595819259</v>
      </c>
      <c r="F301" s="104"/>
      <c r="G301" s="104"/>
      <c r="H301" s="19"/>
      <c r="I301" s="19"/>
      <c r="J301" s="19"/>
      <c r="K301" s="19"/>
      <c r="L301" s="19"/>
      <c r="M301" s="19"/>
      <c r="N301" s="19"/>
      <c r="O301" s="19"/>
      <c r="P301" s="107"/>
      <c r="Q301" s="108"/>
      <c r="S301" s="110"/>
      <c r="T301" s="110"/>
    </row>
    <row r="302" spans="1:20" s="2" customFormat="1" x14ac:dyDescent="0.25">
      <c r="A302" s="21"/>
      <c r="B302" s="138" t="str">
        <f>+'[6]ESTADO DE RESULTADO'!B24</f>
        <v>Costo De Ventas Ganado Vacuno por Tenencia</v>
      </c>
      <c r="C302" s="141">
        <f>+'[6]ESTADO DE RESULTADO'!C24</f>
        <v>595819259</v>
      </c>
      <c r="D302" s="109"/>
      <c r="F302" s="104"/>
      <c r="G302" s="104"/>
      <c r="H302" s="1"/>
      <c r="I302" s="1"/>
      <c r="J302" s="1"/>
      <c r="K302" s="1"/>
      <c r="L302" s="1"/>
      <c r="M302" s="1"/>
      <c r="N302" s="1"/>
      <c r="O302" s="1"/>
      <c r="P302" s="55"/>
      <c r="Q302" s="95"/>
      <c r="S302" s="96"/>
      <c r="T302" s="96"/>
    </row>
    <row r="303" spans="1:20" s="2" customFormat="1" x14ac:dyDescent="0.25">
      <c r="A303" s="21"/>
      <c r="B303" s="104" t="str">
        <f>+'[6]ESTADO DE RESULTADO'!B25</f>
        <v>Costo de Venta Ganado Vacuno - Compras</v>
      </c>
      <c r="C303" s="142">
        <f>+'[6]ESTADO DE RESULTADO'!C25</f>
        <v>495000000</v>
      </c>
      <c r="F303" s="104"/>
      <c r="G303" s="104"/>
      <c r="H303" s="1"/>
      <c r="I303" s="1"/>
      <c r="J303" s="1"/>
      <c r="K303" s="1"/>
      <c r="L303" s="1"/>
      <c r="M303" s="1"/>
      <c r="N303" s="1"/>
      <c r="O303" s="1"/>
      <c r="P303" s="55"/>
      <c r="Q303" s="95"/>
      <c r="S303" s="96"/>
      <c r="T303" s="96"/>
    </row>
    <row r="304" spans="1:20" s="109" customFormat="1" x14ac:dyDescent="0.25">
      <c r="A304" s="21"/>
      <c r="B304" s="104" t="str">
        <f>+'[6]ESTADO DE RESULTADO'!B26</f>
        <v>Mortandad y Consumo de Ganado Vacuno</v>
      </c>
      <c r="C304" s="142">
        <f>+'[6]ESTADO DE RESULTADO'!C26</f>
        <v>100819259</v>
      </c>
      <c r="D304" s="2"/>
      <c r="F304" s="104"/>
      <c r="G304" s="104"/>
      <c r="H304" s="19"/>
      <c r="I304" s="19"/>
      <c r="J304" s="19"/>
      <c r="K304" s="19"/>
      <c r="L304" s="19"/>
      <c r="M304" s="19"/>
      <c r="N304" s="19"/>
      <c r="O304" s="19"/>
      <c r="P304" s="107"/>
      <c r="Q304" s="108"/>
      <c r="S304" s="110"/>
      <c r="T304" s="110"/>
    </row>
    <row r="305" spans="1:20" s="2" customFormat="1" x14ac:dyDescent="0.25">
      <c r="A305" s="21"/>
      <c r="B305" s="138" t="str">
        <f>+'[6]ESTADO DE RESULTADO'!B27</f>
        <v>Gastos De Ventas O Comercialización</v>
      </c>
      <c r="C305" s="141">
        <f>+'[6]ESTADO DE RESULTADO'!C27</f>
        <v>30070909</v>
      </c>
      <c r="D305" s="109"/>
      <c r="E305" s="109"/>
      <c r="F305" s="104"/>
      <c r="G305" s="104"/>
      <c r="H305" s="1"/>
      <c r="I305" s="1"/>
      <c r="J305" s="1"/>
      <c r="K305" s="1"/>
      <c r="L305" s="1"/>
      <c r="M305" s="1"/>
      <c r="N305" s="1"/>
      <c r="O305" s="1"/>
      <c r="P305" s="55"/>
      <c r="Q305" s="95"/>
      <c r="S305" s="96"/>
      <c r="T305" s="96"/>
    </row>
    <row r="306" spans="1:20" s="2" customFormat="1" x14ac:dyDescent="0.25">
      <c r="A306" s="21"/>
      <c r="B306" s="138" t="str">
        <f>+'[6]ESTADO DE RESULTADO'!B28</f>
        <v xml:space="preserve">Otros Gastos de Ventas </v>
      </c>
      <c r="C306" s="141">
        <f>+'[6]ESTADO DE RESULTADO'!C28</f>
        <v>30070909</v>
      </c>
      <c r="F306" s="104"/>
      <c r="G306" s="104"/>
      <c r="H306" s="1"/>
      <c r="I306" s="1"/>
      <c r="J306" s="1"/>
      <c r="K306" s="1"/>
      <c r="L306" s="1"/>
      <c r="M306" s="1"/>
      <c r="N306" s="1"/>
      <c r="O306" s="1"/>
      <c r="P306" s="55"/>
      <c r="Q306" s="95"/>
      <c r="S306" s="96"/>
      <c r="T306" s="96"/>
    </row>
    <row r="307" spans="1:20" s="2" customFormat="1" x14ac:dyDescent="0.25">
      <c r="A307" s="21"/>
      <c r="B307" s="104" t="str">
        <f>+'[6]ESTADO DE RESULTADO'!B29</f>
        <v>Comisiones Pagadas por Venta de Ganado</v>
      </c>
      <c r="C307" s="142">
        <f>+'[6]ESTADO DE RESULTADO'!C29</f>
        <v>5820000</v>
      </c>
      <c r="F307" s="104"/>
      <c r="G307" s="104"/>
      <c r="H307" s="1"/>
      <c r="I307" s="1"/>
      <c r="J307" s="1"/>
      <c r="K307" s="1"/>
      <c r="L307" s="1"/>
      <c r="M307" s="1"/>
      <c r="N307" s="1"/>
      <c r="O307" s="1"/>
      <c r="P307" s="55"/>
      <c r="Q307" s="95"/>
      <c r="S307" s="96"/>
      <c r="T307" s="96"/>
    </row>
    <row r="308" spans="1:20" s="109" customFormat="1" x14ac:dyDescent="0.25">
      <c r="A308" s="21"/>
      <c r="B308" s="104" t="str">
        <f>+'[6]ESTADO DE RESULTADO'!B30</f>
        <v>Fletes Pagados por Ventas</v>
      </c>
      <c r="C308" s="142">
        <f>+'[6]ESTADO DE RESULTADO'!C30</f>
        <v>19930909</v>
      </c>
      <c r="D308" s="2"/>
      <c r="E308" s="2"/>
      <c r="F308" s="104"/>
      <c r="G308" s="104"/>
      <c r="H308" s="19"/>
      <c r="I308" s="19"/>
      <c r="J308" s="19"/>
      <c r="K308" s="19"/>
      <c r="L308" s="19"/>
      <c r="M308" s="19"/>
      <c r="N308" s="19"/>
      <c r="O308" s="19"/>
      <c r="P308" s="107"/>
      <c r="Q308" s="108"/>
      <c r="S308" s="110"/>
      <c r="T308" s="110"/>
    </row>
    <row r="309" spans="1:20" s="109" customFormat="1" x14ac:dyDescent="0.25">
      <c r="A309" s="21"/>
      <c r="B309" s="104" t="str">
        <f>+'[6]ESTADO DE RESULTADO'!B31</f>
        <v>Formularios y Guías  por ventas</v>
      </c>
      <c r="C309" s="142">
        <f>+'[6]ESTADO DE RESULTADO'!C31</f>
        <v>3960000</v>
      </c>
      <c r="E309" s="2"/>
      <c r="F309" s="104"/>
      <c r="G309" s="104"/>
      <c r="H309" s="19"/>
      <c r="I309" s="19"/>
      <c r="J309" s="19"/>
      <c r="K309" s="19"/>
      <c r="L309" s="19"/>
      <c r="M309" s="19"/>
      <c r="N309" s="19"/>
      <c r="O309" s="19"/>
      <c r="P309" s="107"/>
      <c r="Q309" s="108"/>
      <c r="S309" s="110"/>
      <c r="T309" s="110"/>
    </row>
    <row r="310" spans="1:20" s="2" customFormat="1" x14ac:dyDescent="0.25">
      <c r="A310" s="21"/>
      <c r="B310" s="104" t="str">
        <f>+'[6]ESTADO DE RESULTADO'!B32</f>
        <v>Bonos ARP</v>
      </c>
      <c r="C310" s="142">
        <f>+'[6]ESTADO DE RESULTADO'!C32</f>
        <v>360000</v>
      </c>
      <c r="D310" s="109"/>
      <c r="F310" s="104"/>
      <c r="G310" s="104"/>
      <c r="H310" s="1"/>
      <c r="I310" s="1"/>
      <c r="J310" s="1"/>
      <c r="K310" s="1"/>
      <c r="L310" s="1"/>
      <c r="M310" s="1"/>
      <c r="N310" s="1"/>
      <c r="O310" s="1"/>
      <c r="P310" s="55"/>
      <c r="Q310" s="95"/>
      <c r="S310" s="96"/>
      <c r="T310" s="96"/>
    </row>
    <row r="311" spans="1:20" s="2" customFormat="1" x14ac:dyDescent="0.25">
      <c r="A311" s="21"/>
      <c r="B311" s="138" t="str">
        <f>+'[6]ESTADO DE RESULTADO'!B33</f>
        <v>Gastos De Administración</v>
      </c>
      <c r="C311" s="141">
        <f>+'[6]ESTADO DE RESULTADO'!C33</f>
        <v>1391449638</v>
      </c>
      <c r="F311" s="104"/>
      <c r="G311" s="104"/>
      <c r="H311" s="1"/>
      <c r="I311" s="1"/>
      <c r="J311" s="1"/>
      <c r="K311" s="1"/>
      <c r="L311" s="1"/>
      <c r="M311" s="1"/>
      <c r="N311" s="1"/>
      <c r="O311" s="1"/>
      <c r="P311" s="55"/>
      <c r="Q311" s="95"/>
      <c r="S311" s="96"/>
      <c r="T311" s="96"/>
    </row>
    <row r="312" spans="1:20" s="109" customFormat="1" x14ac:dyDescent="0.25">
      <c r="A312" s="21"/>
      <c r="B312" s="138" t="str">
        <f>+'[6]ESTADO DE RESULTADO'!B34</f>
        <v>Sueldos Y Otras Remuneraciones Al Person</v>
      </c>
      <c r="C312" s="141">
        <f>+'[6]ESTADO DE RESULTADO'!C34</f>
        <v>667769888</v>
      </c>
      <c r="D312" s="2"/>
      <c r="F312" s="104"/>
      <c r="G312" s="104"/>
      <c r="H312" s="19"/>
      <c r="I312" s="19"/>
      <c r="J312" s="19"/>
      <c r="K312" s="19"/>
      <c r="L312" s="19"/>
      <c r="M312" s="19"/>
      <c r="N312" s="19"/>
      <c r="O312" s="19"/>
      <c r="P312" s="107"/>
      <c r="Q312" s="108"/>
      <c r="S312" s="110"/>
      <c r="T312" s="110"/>
    </row>
    <row r="313" spans="1:20" s="109" customFormat="1" x14ac:dyDescent="0.25">
      <c r="A313" s="21"/>
      <c r="B313" s="104" t="str">
        <f>+'[6]ESTADO DE RESULTADO'!B35</f>
        <v>Sueldos Y Jornales</v>
      </c>
      <c r="C313" s="142">
        <f>+'[6]ESTADO DE RESULTADO'!C35</f>
        <v>546353677</v>
      </c>
      <c r="E313" s="2"/>
      <c r="F313" s="104"/>
      <c r="G313" s="104"/>
      <c r="H313" s="19"/>
      <c r="I313" s="19"/>
      <c r="J313" s="19"/>
      <c r="K313" s="19"/>
      <c r="L313" s="19"/>
      <c r="M313" s="19"/>
      <c r="N313" s="19"/>
      <c r="O313" s="19"/>
      <c r="P313" s="107"/>
      <c r="Q313" s="108"/>
      <c r="S313" s="110"/>
      <c r="T313" s="110"/>
    </row>
    <row r="314" spans="1:20" s="2" customFormat="1" x14ac:dyDescent="0.25">
      <c r="A314" s="21"/>
      <c r="B314" s="104" t="str">
        <f>+'[6]ESTADO DE RESULTADO'!B36</f>
        <v>Aporte Patronal</v>
      </c>
      <c r="C314" s="142">
        <f>+'[6]ESTADO DE RESULTADO'!C36</f>
        <v>90148353</v>
      </c>
      <c r="D314" s="109"/>
      <c r="E314" s="109"/>
      <c r="F314" s="104"/>
      <c r="G314" s="104"/>
      <c r="H314" s="1"/>
      <c r="I314" s="1"/>
      <c r="J314" s="1"/>
      <c r="K314" s="1"/>
      <c r="L314" s="1"/>
      <c r="M314" s="1"/>
      <c r="N314" s="1"/>
      <c r="O314" s="1"/>
      <c r="P314" s="55"/>
      <c r="Q314" s="95"/>
      <c r="S314" s="96"/>
      <c r="T314" s="96"/>
    </row>
    <row r="315" spans="1:20" s="2" customFormat="1" x14ac:dyDescent="0.25">
      <c r="A315" s="21"/>
      <c r="B315" s="104" t="str">
        <f>+'[6]ESTADO DE RESULTADO'!B37</f>
        <v>Otros Beneficios Al Personal</v>
      </c>
      <c r="C315" s="142">
        <f>+'[6]ESTADO DE RESULTADO'!C37</f>
        <v>236364</v>
      </c>
      <c r="F315" s="104"/>
      <c r="G315" s="104"/>
      <c r="H315" s="1"/>
      <c r="I315" s="1"/>
      <c r="J315" s="1"/>
      <c r="K315" s="1"/>
      <c r="L315" s="1"/>
      <c r="M315" s="1"/>
      <c r="N315" s="1"/>
      <c r="O315" s="1"/>
      <c r="P315" s="55"/>
      <c r="Q315" s="95"/>
      <c r="S315" s="96"/>
      <c r="T315" s="96"/>
    </row>
    <row r="316" spans="1:20" s="2" customFormat="1" x14ac:dyDescent="0.25">
      <c r="A316" s="21"/>
      <c r="B316" s="104" t="str">
        <f>+'[6]ESTADO DE RESULTADO'!B38</f>
        <v>Aguinaldos</v>
      </c>
      <c r="C316" s="142">
        <f>+'[6]ESTADO DE RESULTADO'!C38</f>
        <v>10986976</v>
      </c>
      <c r="F316" s="104"/>
      <c r="G316" s="104"/>
      <c r="H316" s="1"/>
      <c r="I316" s="1"/>
      <c r="J316" s="1"/>
      <c r="K316" s="1"/>
      <c r="L316" s="1"/>
      <c r="M316" s="1"/>
      <c r="N316" s="1"/>
      <c r="O316" s="1"/>
      <c r="P316" s="55"/>
      <c r="Q316" s="95"/>
      <c r="S316" s="96"/>
      <c r="T316" s="96"/>
    </row>
    <row r="317" spans="1:20" s="2" customFormat="1" x14ac:dyDescent="0.25">
      <c r="A317" s="21"/>
      <c r="B317" s="104" t="str">
        <f>+'[6]ESTADO DE RESULTADO'!B39</f>
        <v>Sueldos y Jornales GND</v>
      </c>
      <c r="C317" s="142">
        <f>+'[6]ESTADO DE RESULTADO'!C39</f>
        <v>18691896</v>
      </c>
      <c r="F317" s="104"/>
      <c r="G317" s="104"/>
      <c r="H317" s="1"/>
      <c r="I317" s="1"/>
      <c r="J317" s="1"/>
      <c r="K317" s="1"/>
      <c r="L317" s="1"/>
      <c r="M317" s="1"/>
      <c r="N317" s="1"/>
      <c r="O317" s="1"/>
      <c r="P317" s="55"/>
      <c r="Q317" s="95"/>
      <c r="S317" s="96"/>
      <c r="T317" s="96"/>
    </row>
    <row r="318" spans="1:20" s="2" customFormat="1" x14ac:dyDescent="0.25">
      <c r="A318" s="21"/>
      <c r="B318" s="104" t="str">
        <f>+'[6]ESTADO DE RESULTADO'!B40</f>
        <v>Vacaciones</v>
      </c>
      <c r="C318" s="142">
        <f>+'[6]ESTADO DE RESULTADO'!C40</f>
        <v>1352622</v>
      </c>
      <c r="F318" s="104"/>
      <c r="G318" s="104"/>
      <c r="H318" s="1"/>
      <c r="I318" s="1"/>
      <c r="J318" s="1"/>
      <c r="K318" s="1"/>
      <c r="L318" s="1"/>
      <c r="M318" s="1"/>
      <c r="N318" s="1"/>
      <c r="O318" s="1"/>
      <c r="P318" s="55"/>
      <c r="Q318" s="95"/>
      <c r="S318" s="96"/>
      <c r="T318" s="96"/>
    </row>
    <row r="319" spans="1:20" s="2" customFormat="1" x14ac:dyDescent="0.25">
      <c r="A319" s="21"/>
      <c r="B319" s="138" t="str">
        <f>+'[6]ESTADO DE RESULTADO'!B41</f>
        <v>Remuneración Personal Superior</v>
      </c>
      <c r="C319" s="141">
        <f>+'[6]ESTADO DE RESULTADO'!C41</f>
        <v>245454543</v>
      </c>
      <c r="F319" s="104"/>
      <c r="G319" s="104"/>
      <c r="H319" s="1"/>
      <c r="I319" s="1"/>
      <c r="J319" s="1"/>
      <c r="K319" s="1"/>
      <c r="L319" s="1"/>
      <c r="M319" s="1"/>
      <c r="N319" s="1"/>
      <c r="O319" s="1"/>
      <c r="P319" s="55"/>
      <c r="Q319" s="95"/>
      <c r="S319" s="96"/>
      <c r="T319" s="96"/>
    </row>
    <row r="320" spans="1:20" s="109" customFormat="1" x14ac:dyDescent="0.25">
      <c r="A320" s="21"/>
      <c r="B320" s="104" t="str">
        <f>+'[6]ESTADO DE RESULTADO'!B42</f>
        <v>Remuneración Personal Superior</v>
      </c>
      <c r="C320" s="142">
        <f>+'[6]ESTADO DE RESULTADO'!C42</f>
        <v>245454543</v>
      </c>
      <c r="D320" s="2"/>
      <c r="E320" s="2"/>
      <c r="F320" s="104"/>
      <c r="G320" s="104"/>
      <c r="H320" s="19"/>
      <c r="I320" s="19"/>
      <c r="J320" s="19"/>
      <c r="K320" s="19"/>
      <c r="L320" s="19"/>
      <c r="M320" s="19"/>
      <c r="N320" s="19"/>
      <c r="O320" s="19"/>
      <c r="P320" s="107"/>
      <c r="Q320" s="108"/>
      <c r="S320" s="110"/>
      <c r="T320" s="110"/>
    </row>
    <row r="321" spans="1:20" s="2" customFormat="1" x14ac:dyDescent="0.25">
      <c r="A321" s="21"/>
      <c r="B321" s="138" t="str">
        <f>+'[6]ESTADO DE RESULTADO'!B43</f>
        <v>Otros Gastos Administrativos</v>
      </c>
      <c r="C321" s="141">
        <f>+'[6]ESTADO DE RESULTADO'!C43</f>
        <v>478225207</v>
      </c>
      <c r="D321" s="109"/>
      <c r="F321" s="104"/>
      <c r="G321" s="104"/>
      <c r="H321" s="1"/>
      <c r="I321" s="1"/>
      <c r="J321" s="1"/>
      <c r="K321" s="1"/>
      <c r="L321" s="1"/>
      <c r="M321" s="1"/>
      <c r="N321" s="1"/>
      <c r="O321" s="1"/>
      <c r="P321" s="55"/>
      <c r="Q321" s="95"/>
      <c r="S321" s="96"/>
      <c r="T321" s="96"/>
    </row>
    <row r="322" spans="1:20" s="109" customFormat="1" x14ac:dyDescent="0.25">
      <c r="A322" s="21"/>
      <c r="B322" s="104" t="str">
        <f>+'[6]ESTADO DE RESULTADO'!B44</f>
        <v>Honorarios Profesionales</v>
      </c>
      <c r="C322" s="142">
        <f>+'[6]ESTADO DE RESULTADO'!C44</f>
        <v>41106762</v>
      </c>
      <c r="D322" s="2"/>
      <c r="E322" s="2"/>
      <c r="F322" s="104"/>
      <c r="G322" s="104"/>
      <c r="H322" s="19"/>
      <c r="I322" s="19"/>
      <c r="J322" s="19"/>
      <c r="K322" s="19"/>
      <c r="L322" s="19"/>
      <c r="M322" s="19"/>
      <c r="N322" s="19"/>
      <c r="O322" s="19"/>
      <c r="P322" s="107"/>
      <c r="Q322" s="108"/>
      <c r="S322" s="110"/>
      <c r="T322" s="110"/>
    </row>
    <row r="323" spans="1:20" s="2" customFormat="1" x14ac:dyDescent="0.25">
      <c r="A323" s="21"/>
      <c r="B323" s="104" t="str">
        <f>+'[6]ESTADO DE RESULTADO'!B45</f>
        <v>Servicios Contratados</v>
      </c>
      <c r="C323" s="142">
        <f>+'[6]ESTADO DE RESULTADO'!C45</f>
        <v>77966020</v>
      </c>
      <c r="D323" s="109"/>
      <c r="F323" s="104"/>
      <c r="G323" s="104"/>
      <c r="H323" s="1"/>
      <c r="I323" s="1"/>
      <c r="J323" s="1"/>
      <c r="K323" s="1"/>
      <c r="L323" s="1"/>
      <c r="M323" s="1"/>
      <c r="N323" s="1"/>
      <c r="O323" s="1"/>
      <c r="P323" s="55"/>
      <c r="Q323" s="95"/>
      <c r="S323" s="96"/>
      <c r="T323" s="96"/>
    </row>
    <row r="324" spans="1:20" s="2" customFormat="1" x14ac:dyDescent="0.25">
      <c r="A324" s="21"/>
      <c r="B324" s="104" t="str">
        <f>+'[6]ESTADO DE RESULTADO'!B46</f>
        <v>Alquileres</v>
      </c>
      <c r="C324" s="142">
        <f>+'[6]ESTADO DE RESULTADO'!C46</f>
        <v>19072938</v>
      </c>
      <c r="F324" s="104"/>
      <c r="G324" s="104"/>
      <c r="H324" s="1"/>
      <c r="I324" s="1"/>
      <c r="J324" s="1"/>
      <c r="K324" s="1"/>
      <c r="L324" s="1"/>
      <c r="M324" s="1"/>
      <c r="N324" s="1"/>
      <c r="O324" s="1"/>
      <c r="P324" s="55"/>
      <c r="Q324" s="95"/>
      <c r="S324" s="96"/>
      <c r="T324" s="96"/>
    </row>
    <row r="325" spans="1:20" s="2" customFormat="1" x14ac:dyDescent="0.25">
      <c r="A325" s="21"/>
      <c r="B325" s="104" t="str">
        <f>+'[6]ESTADO DE RESULTADO'!B47</f>
        <v>Agua, Luz, Teléfono E Internet</v>
      </c>
      <c r="C325" s="142">
        <f>+'[6]ESTADO DE RESULTADO'!C47</f>
        <v>14504368</v>
      </c>
      <c r="F325" s="104"/>
      <c r="G325" s="104"/>
      <c r="H325" s="1"/>
      <c r="I325" s="1"/>
      <c r="J325" s="1"/>
      <c r="K325" s="1"/>
      <c r="L325" s="1"/>
      <c r="M325" s="1"/>
      <c r="N325" s="1"/>
      <c r="O325" s="1"/>
      <c r="P325" s="55"/>
      <c r="Q325" s="95"/>
      <c r="S325" s="96"/>
      <c r="T325" s="96"/>
    </row>
    <row r="326" spans="1:20" s="2" customFormat="1" x14ac:dyDescent="0.25">
      <c r="A326" s="21"/>
      <c r="B326" s="104" t="str">
        <f>+'[6]ESTADO DE RESULTADO'!B48</f>
        <v>Movilidad</v>
      </c>
      <c r="C326" s="142">
        <f>+'[6]ESTADO DE RESULTADO'!C48</f>
        <v>27956811</v>
      </c>
      <c r="F326" s="104"/>
      <c r="G326" s="104"/>
      <c r="H326" s="1"/>
      <c r="I326" s="1"/>
      <c r="J326" s="1"/>
      <c r="K326" s="1"/>
      <c r="L326" s="1"/>
      <c r="M326" s="1"/>
      <c r="N326" s="1"/>
      <c r="O326" s="1"/>
      <c r="P326" s="55"/>
      <c r="Q326" s="95"/>
      <c r="S326" s="96"/>
      <c r="T326" s="96"/>
    </row>
    <row r="327" spans="1:20" s="2" customFormat="1" x14ac:dyDescent="0.25">
      <c r="A327" s="21"/>
      <c r="B327" s="104" t="str">
        <f>+'[6]ESTADO DE RESULTADO'!B49</f>
        <v>Combustibles Y Lubricantes</v>
      </c>
      <c r="C327" s="142">
        <f>+'[6]ESTADO DE RESULTADO'!C49</f>
        <v>5928050</v>
      </c>
      <c r="F327" s="104"/>
      <c r="G327" s="104"/>
      <c r="H327" s="1"/>
      <c r="I327" s="1"/>
      <c r="J327" s="1"/>
      <c r="K327" s="1"/>
      <c r="L327" s="1"/>
      <c r="M327" s="1"/>
      <c r="N327" s="1"/>
      <c r="O327" s="1"/>
      <c r="P327" s="55"/>
      <c r="Q327" s="95"/>
      <c r="S327" s="96"/>
      <c r="T327" s="96"/>
    </row>
    <row r="328" spans="1:20" s="2" customFormat="1" x14ac:dyDescent="0.25">
      <c r="A328" s="21"/>
      <c r="B328" s="104" t="str">
        <f>+'[6]ESTADO DE RESULTADO'!B50</f>
        <v>Reparaciones Y Mantenimientos</v>
      </c>
      <c r="C328" s="142">
        <f>+'[6]ESTADO DE RESULTADO'!C50</f>
        <v>77365456</v>
      </c>
      <c r="F328" s="104"/>
      <c r="G328" s="104"/>
      <c r="H328" s="1"/>
      <c r="I328" s="1"/>
      <c r="J328" s="1"/>
      <c r="K328" s="1"/>
      <c r="L328" s="1"/>
      <c r="M328" s="1"/>
      <c r="N328" s="1"/>
      <c r="O328" s="1"/>
      <c r="P328" s="55"/>
      <c r="Q328" s="95"/>
      <c r="S328" s="96"/>
      <c r="T328" s="96"/>
    </row>
    <row r="329" spans="1:20" s="2" customFormat="1" x14ac:dyDescent="0.25">
      <c r="A329" s="21"/>
      <c r="B329" s="104" t="str">
        <f>+'[6]ESTADO DE RESULTADO'!B51</f>
        <v>Seguros Devengados</v>
      </c>
      <c r="C329" s="142">
        <f>+'[6]ESTADO DE RESULTADO'!C51</f>
        <v>13054446</v>
      </c>
      <c r="F329" s="104"/>
      <c r="G329" s="104"/>
      <c r="H329" s="1"/>
      <c r="I329" s="1"/>
      <c r="J329" s="1"/>
      <c r="K329" s="1"/>
      <c r="L329" s="1"/>
      <c r="M329" s="1"/>
      <c r="N329" s="1"/>
      <c r="O329" s="1"/>
      <c r="P329" s="55"/>
      <c r="Q329" s="95"/>
      <c r="S329" s="96"/>
      <c r="T329" s="96"/>
    </row>
    <row r="330" spans="1:20" s="2" customFormat="1" x14ac:dyDescent="0.25">
      <c r="A330" s="21"/>
      <c r="B330" s="104" t="str">
        <f>+'[6]ESTADO DE RESULTADO'!B52</f>
        <v>Útiles De Oficina</v>
      </c>
      <c r="C330" s="142">
        <f>+'[6]ESTADO DE RESULTADO'!C52</f>
        <v>3889257</v>
      </c>
      <c r="F330" s="104"/>
      <c r="G330" s="104"/>
      <c r="H330" s="1"/>
      <c r="I330" s="1"/>
      <c r="J330" s="1"/>
      <c r="K330" s="1"/>
      <c r="L330" s="1"/>
      <c r="M330" s="1"/>
      <c r="N330" s="1"/>
      <c r="O330" s="1"/>
      <c r="P330" s="55"/>
      <c r="Q330" s="95"/>
      <c r="S330" s="96"/>
      <c r="T330" s="96"/>
    </row>
    <row r="331" spans="1:20" s="2" customFormat="1" x14ac:dyDescent="0.25">
      <c r="A331" s="21"/>
      <c r="B331" s="104" t="str">
        <f>+'[6]ESTADO DE RESULTADO'!B53</f>
        <v>Impuestos, Patentes, Tasas Y Otras Contr</v>
      </c>
      <c r="C331" s="142">
        <f>+'[6]ESTADO DE RESULTADO'!C53</f>
        <v>5676934</v>
      </c>
      <c r="F331" s="104"/>
      <c r="G331" s="104"/>
      <c r="H331" s="1"/>
      <c r="I331" s="1"/>
      <c r="J331" s="1"/>
      <c r="K331" s="1"/>
      <c r="L331" s="1"/>
      <c r="M331" s="1"/>
      <c r="N331" s="1"/>
      <c r="O331" s="1"/>
      <c r="P331" s="55"/>
      <c r="Q331" s="95"/>
      <c r="S331" s="96"/>
      <c r="T331" s="96"/>
    </row>
    <row r="332" spans="1:20" s="2" customFormat="1" x14ac:dyDescent="0.25">
      <c r="A332" s="21"/>
      <c r="B332" s="104" t="str">
        <f>+'[6]ESTADO DE RESULTADO'!B54</f>
        <v>Multas Y Sanciones</v>
      </c>
      <c r="C332" s="142">
        <f>+'[6]ESTADO DE RESULTADO'!C54</f>
        <v>246737</v>
      </c>
      <c r="F332" s="104"/>
      <c r="G332" s="104"/>
      <c r="H332" s="1"/>
      <c r="I332" s="1"/>
      <c r="J332" s="1"/>
      <c r="K332" s="1"/>
      <c r="L332" s="1"/>
      <c r="M332" s="1"/>
      <c r="N332" s="1"/>
      <c r="O332" s="1"/>
      <c r="P332" s="55"/>
      <c r="Q332" s="95"/>
      <c r="S332" s="96"/>
      <c r="T332" s="96"/>
    </row>
    <row r="333" spans="1:20" s="2" customFormat="1" x14ac:dyDescent="0.25">
      <c r="A333" s="21"/>
      <c r="B333" s="104" t="str">
        <f>+'[6]ESTADO DE RESULTADO'!B55</f>
        <v>Refrigerio Y Cafeteria - Administración</v>
      </c>
      <c r="C333" s="142">
        <f>+'[6]ESTADO DE RESULTADO'!C55</f>
        <v>549828</v>
      </c>
      <c r="F333" s="104"/>
      <c r="G333" s="104"/>
      <c r="H333" s="1"/>
      <c r="I333" s="1"/>
      <c r="J333" s="1"/>
      <c r="K333" s="1"/>
      <c r="L333" s="1"/>
      <c r="M333" s="1"/>
      <c r="N333" s="1"/>
      <c r="O333" s="1"/>
      <c r="P333" s="55"/>
      <c r="Q333" s="95"/>
      <c r="S333" s="96"/>
      <c r="T333" s="96"/>
    </row>
    <row r="334" spans="1:20" s="2" customFormat="1" x14ac:dyDescent="0.25">
      <c r="A334" s="21"/>
      <c r="B334" s="104" t="str">
        <f>+'[6]ESTADO DE RESULTADO'!B56</f>
        <v>Comunicaciones Y Propagandas</v>
      </c>
      <c r="C334" s="142">
        <f>+'[6]ESTADO DE RESULTADO'!C56</f>
        <v>11698637</v>
      </c>
      <c r="F334" s="104"/>
      <c r="G334" s="104"/>
      <c r="H334" s="1"/>
      <c r="I334" s="1"/>
      <c r="J334" s="1"/>
      <c r="K334" s="1"/>
      <c r="L334" s="1"/>
      <c r="M334" s="1"/>
      <c r="N334" s="1"/>
      <c r="O334" s="1"/>
      <c r="P334" s="55"/>
      <c r="Q334" s="95"/>
      <c r="S334" s="96"/>
      <c r="T334" s="96"/>
    </row>
    <row r="335" spans="1:20" s="2" customFormat="1" x14ac:dyDescent="0.25">
      <c r="A335" s="21"/>
      <c r="B335" s="104" t="str">
        <f>+'[6]ESTADO DE RESULTADO'!B57</f>
        <v>Uniforme</v>
      </c>
      <c r="C335" s="142">
        <f>+'[6]ESTADO DE RESULTADO'!C57</f>
        <v>932727</v>
      </c>
      <c r="F335" s="104"/>
      <c r="G335" s="104"/>
      <c r="H335" s="1"/>
      <c r="I335" s="1"/>
      <c r="J335" s="1"/>
      <c r="K335" s="1"/>
      <c r="L335" s="1"/>
      <c r="M335" s="1"/>
      <c r="N335" s="1"/>
      <c r="O335" s="1"/>
      <c r="P335" s="55"/>
      <c r="Q335" s="95"/>
      <c r="S335" s="96"/>
      <c r="T335" s="96"/>
    </row>
    <row r="336" spans="1:20" s="2" customFormat="1" x14ac:dyDescent="0.25">
      <c r="A336" s="21"/>
      <c r="B336" s="104" t="str">
        <f>+'[6]ESTADO DE RESULTADO'!B58</f>
        <v>Gastos No Deducibles</v>
      </c>
      <c r="C336" s="142">
        <f>+'[6]ESTADO DE RESULTADO'!C58</f>
        <v>18178117</v>
      </c>
      <c r="E336" s="58"/>
      <c r="F336" s="104"/>
      <c r="G336" s="104"/>
      <c r="H336" s="1"/>
      <c r="I336" s="1"/>
      <c r="J336" s="1"/>
      <c r="K336" s="1"/>
      <c r="L336" s="1"/>
      <c r="M336" s="1"/>
      <c r="N336" s="1"/>
      <c r="O336" s="1"/>
      <c r="P336" s="55"/>
      <c r="Q336" s="95"/>
      <c r="S336" s="96"/>
      <c r="T336" s="96"/>
    </row>
    <row r="337" spans="1:20" s="2" customFormat="1" x14ac:dyDescent="0.25">
      <c r="A337" s="21"/>
      <c r="B337" s="104" t="str">
        <f>+'[6]ESTADO DE RESULTADO'!B59</f>
        <v>Dominios Y Suscripciones</v>
      </c>
      <c r="C337" s="142">
        <f>+'[6]ESTADO DE RESULTADO'!C59</f>
        <v>1080000</v>
      </c>
      <c r="E337" s="58"/>
      <c r="F337" s="104"/>
      <c r="G337" s="104"/>
      <c r="H337" s="1"/>
      <c r="I337" s="1"/>
      <c r="J337" s="1"/>
      <c r="K337" s="1"/>
      <c r="L337" s="1"/>
      <c r="M337" s="1"/>
      <c r="N337" s="1"/>
      <c r="O337" s="1"/>
      <c r="P337" s="55"/>
      <c r="Q337" s="95"/>
      <c r="S337" s="96"/>
      <c r="T337" s="96"/>
    </row>
    <row r="338" spans="1:20" s="2" customFormat="1" x14ac:dyDescent="0.25">
      <c r="A338" s="21"/>
      <c r="B338" s="104" t="str">
        <f>+'[6]ESTADO DE RESULTADO'!B60</f>
        <v>Gastos De Escribania</v>
      </c>
      <c r="C338" s="142">
        <f>+'[6]ESTADO DE RESULTADO'!C60</f>
        <v>9359453</v>
      </c>
      <c r="E338" s="58"/>
      <c r="F338" s="104"/>
      <c r="G338" s="104"/>
      <c r="H338" s="1"/>
      <c r="I338" s="1"/>
      <c r="J338" s="1"/>
      <c r="K338" s="1"/>
      <c r="L338" s="1"/>
      <c r="M338" s="1"/>
      <c r="N338" s="1"/>
      <c r="O338" s="1"/>
      <c r="P338" s="55"/>
      <c r="Q338" s="95"/>
      <c r="S338" s="96"/>
      <c r="T338" s="96"/>
    </row>
    <row r="339" spans="1:20" s="2" customFormat="1" x14ac:dyDescent="0.25">
      <c r="A339" s="21"/>
      <c r="B339" s="104" t="str">
        <f>+'[6]ESTADO DE RESULTADO'!B61</f>
        <v>Movilidad y Gastos de viajes al interior - Estancia</v>
      </c>
      <c r="C339" s="142">
        <f>+'[6]ESTADO DE RESULTADO'!C61</f>
        <v>36175331</v>
      </c>
      <c r="E339" s="139"/>
      <c r="F339" s="104"/>
      <c r="G339" s="104"/>
      <c r="H339" s="1"/>
      <c r="I339" s="1"/>
      <c r="J339" s="1"/>
      <c r="K339" s="1"/>
      <c r="L339" s="1"/>
      <c r="M339" s="1"/>
      <c r="N339" s="1"/>
      <c r="O339" s="1"/>
      <c r="P339" s="55"/>
      <c r="Q339" s="95"/>
      <c r="S339" s="96"/>
      <c r="T339" s="96"/>
    </row>
    <row r="340" spans="1:20" s="2" customFormat="1" x14ac:dyDescent="0.25">
      <c r="A340" s="21"/>
      <c r="B340" s="104" t="str">
        <f>+'[6]ESTADO DE RESULTADO'!B62</f>
        <v xml:space="preserve">Análisis de Suelo </v>
      </c>
      <c r="C340" s="142">
        <f>+'[6]ESTADO DE RESULTADO'!C62</f>
        <v>1745449</v>
      </c>
      <c r="E340" s="139"/>
      <c r="F340" s="104"/>
      <c r="G340" s="104"/>
      <c r="H340" s="1"/>
      <c r="I340" s="1"/>
      <c r="J340" s="1"/>
      <c r="K340" s="1"/>
      <c r="L340" s="1"/>
      <c r="M340" s="1"/>
      <c r="N340" s="1"/>
      <c r="O340" s="1"/>
      <c r="P340" s="55"/>
      <c r="Q340" s="95"/>
      <c r="S340" s="96"/>
      <c r="T340" s="96"/>
    </row>
    <row r="341" spans="1:20" s="2" customFormat="1" x14ac:dyDescent="0.25">
      <c r="A341" s="21"/>
      <c r="B341" s="104" t="str">
        <f>+'[6]ESTADO DE RESULTADO'!B63</f>
        <v>Gastos Varios</v>
      </c>
      <c r="C341" s="142">
        <f>+'[6]ESTADO DE RESULTADO'!C63</f>
        <v>11054663</v>
      </c>
      <c r="E341" s="58"/>
      <c r="F341" s="104"/>
      <c r="G341" s="104"/>
      <c r="H341" s="1"/>
      <c r="I341" s="1"/>
      <c r="J341" s="1"/>
      <c r="K341" s="1"/>
      <c r="L341" s="1"/>
      <c r="M341" s="1"/>
      <c r="N341" s="1"/>
      <c r="O341" s="1"/>
      <c r="P341" s="55"/>
      <c r="Q341" s="95"/>
      <c r="S341" s="96"/>
      <c r="T341" s="96"/>
    </row>
    <row r="342" spans="1:20" s="2" customFormat="1" x14ac:dyDescent="0.25">
      <c r="A342" s="21"/>
      <c r="B342" s="104" t="str">
        <f>+'[6]ESTADO DE RESULTADO'!B64</f>
        <v>Gastos de Provistas Estancia</v>
      </c>
      <c r="C342" s="142">
        <f>+'[6]ESTADO DE RESULTADO'!C64</f>
        <v>86805597</v>
      </c>
      <c r="E342" s="58"/>
      <c r="F342" s="104"/>
      <c r="G342" s="104"/>
      <c r="H342" s="1"/>
      <c r="I342" s="1"/>
      <c r="J342" s="1"/>
      <c r="K342" s="1"/>
      <c r="L342" s="1"/>
      <c r="M342" s="1"/>
      <c r="N342" s="1"/>
      <c r="O342" s="1"/>
      <c r="P342" s="55"/>
      <c r="Q342" s="95"/>
      <c r="S342" s="96"/>
      <c r="T342" s="96"/>
    </row>
    <row r="343" spans="1:20" s="2" customFormat="1" x14ac:dyDescent="0.25">
      <c r="A343" s="21"/>
      <c r="B343" s="104" t="str">
        <f>+'[6]ESTADO DE RESULTADO'!B65</f>
        <v>IVA Gastos</v>
      </c>
      <c r="C343" s="142">
        <f>+'[6]ESTADO DE RESULTADO'!C65</f>
        <v>534216</v>
      </c>
      <c r="E343" s="139"/>
      <c r="F343" s="104"/>
      <c r="G343" s="104"/>
      <c r="H343" s="1"/>
      <c r="I343" s="1"/>
      <c r="J343" s="1"/>
      <c r="K343" s="1"/>
      <c r="L343" s="1"/>
      <c r="M343" s="1"/>
      <c r="N343" s="1"/>
      <c r="O343" s="1"/>
      <c r="P343" s="55"/>
      <c r="Q343" s="95"/>
      <c r="S343" s="96"/>
      <c r="T343" s="96"/>
    </row>
    <row r="344" spans="1:20" x14ac:dyDescent="0.25">
      <c r="B344" s="104" t="str">
        <f>+'[6]ESTADO DE RESULTADO'!B66</f>
        <v>Envíos y Encomiendas</v>
      </c>
      <c r="C344" s="142">
        <f>+'[6]ESTADO DE RESULTADO'!C66</f>
        <v>13343410</v>
      </c>
      <c r="E344" s="139"/>
      <c r="F344" s="104"/>
      <c r="G344" s="104"/>
    </row>
    <row r="345" spans="1:20" x14ac:dyDescent="0.25">
      <c r="B345" s="138" t="str">
        <f>+'[6]ESTADO DE RESULTADO'!B67</f>
        <v>Gastos Bancarios Y Financieros</v>
      </c>
      <c r="C345" s="141">
        <f>+'[6]ESTADO DE RESULTADO'!C67</f>
        <v>154445142</v>
      </c>
      <c r="D345" s="143"/>
      <c r="E345" s="58"/>
      <c r="F345" s="104"/>
      <c r="G345" s="104"/>
    </row>
    <row r="346" spans="1:20" x14ac:dyDescent="0.25">
      <c r="B346" s="138" t="str">
        <f>+'[6]ESTADO DE RESULTADO'!B68</f>
        <v>Intereses Pagados A Entidades Bancarias y otros</v>
      </c>
      <c r="C346" s="141">
        <f>+'[6]ESTADO DE RESULTADO'!C68</f>
        <v>154445142</v>
      </c>
      <c r="D346" s="143"/>
      <c r="E346" s="58"/>
      <c r="F346" s="104"/>
      <c r="G346" s="104"/>
    </row>
    <row r="347" spans="1:20" s="19" customFormat="1" x14ac:dyDescent="0.25">
      <c r="B347" s="104" t="str">
        <f>+'[6]ESTADO DE RESULTADO'!B69</f>
        <v>Gastos Bancarios Y Financieros</v>
      </c>
      <c r="C347" s="142">
        <f>+'[6]ESTADO DE RESULTADO'!C69</f>
        <v>754849</v>
      </c>
      <c r="D347" s="143"/>
      <c r="E347" s="58"/>
      <c r="F347" s="104"/>
      <c r="G347" s="104"/>
      <c r="P347" s="107"/>
      <c r="Q347" s="107"/>
      <c r="S347" s="137"/>
      <c r="T347" s="137"/>
    </row>
    <row r="348" spans="1:20" s="19" customFormat="1" x14ac:dyDescent="0.25">
      <c r="B348" s="104" t="str">
        <f>+'[6]ESTADO DE RESULTADO'!B70</f>
        <v>Otros Intereses Pagados</v>
      </c>
      <c r="C348" s="142">
        <f>+'[6]ESTADO DE RESULTADO'!C70</f>
        <v>36454767</v>
      </c>
      <c r="D348" s="143"/>
      <c r="E348" s="58"/>
      <c r="F348" s="104"/>
      <c r="G348" s="104"/>
      <c r="P348" s="107"/>
      <c r="Q348" s="107"/>
      <c r="S348" s="137"/>
      <c r="T348" s="137"/>
    </row>
    <row r="349" spans="1:20" s="19" customFormat="1" x14ac:dyDescent="0.25">
      <c r="B349" s="104" t="str">
        <f>+'[6]ESTADO DE RESULTADO'!B71</f>
        <v>Intereses devengados por Prestamos Realizados</v>
      </c>
      <c r="C349" s="142">
        <f>+'[6]ESTADO DE RESULTADO'!C71</f>
        <v>117235526</v>
      </c>
      <c r="D349" s="143"/>
      <c r="E349" s="58"/>
      <c r="F349" s="104"/>
      <c r="G349" s="104"/>
      <c r="P349" s="107"/>
      <c r="Q349" s="107"/>
      <c r="S349" s="137"/>
      <c r="T349" s="137"/>
    </row>
    <row r="350" spans="1:20" s="19" customFormat="1" x14ac:dyDescent="0.25">
      <c r="B350" s="138" t="str">
        <f>+'[6]ESTADO DE RESULTADO'!B72</f>
        <v>Diferencia De Cambio</v>
      </c>
      <c r="C350" s="141">
        <f>+'[6]ESTADO DE RESULTADO'!C72</f>
        <v>242248093</v>
      </c>
      <c r="D350" s="143"/>
      <c r="E350" s="58"/>
      <c r="F350" s="104"/>
      <c r="G350" s="104"/>
      <c r="P350" s="107"/>
      <c r="Q350" s="107"/>
      <c r="S350" s="137"/>
      <c r="T350" s="137"/>
    </row>
    <row r="351" spans="1:20" s="19" customFormat="1" x14ac:dyDescent="0.25">
      <c r="B351" s="138" t="str">
        <f>+'[6]ESTADO DE RESULTADO'!B73</f>
        <v>Diferencia De Cambio</v>
      </c>
      <c r="C351" s="141">
        <f>+'[6]ESTADO DE RESULTADO'!C73</f>
        <v>242248093</v>
      </c>
      <c r="D351" s="143"/>
      <c r="E351" s="58"/>
      <c r="F351" s="104"/>
      <c r="G351" s="104"/>
      <c r="P351" s="107"/>
      <c r="Q351" s="107"/>
      <c r="S351" s="137"/>
      <c r="T351" s="137"/>
    </row>
    <row r="352" spans="1:20" s="19" customFormat="1" x14ac:dyDescent="0.25">
      <c r="B352" s="104" t="str">
        <f>+'[6]ESTADO DE RESULTADO'!B74</f>
        <v>Utilidad Por Diferencia De Cambio</v>
      </c>
      <c r="C352" s="142">
        <f>+'[6]ESTADO DE RESULTADO'!C74</f>
        <v>-138472151</v>
      </c>
      <c r="D352" s="143"/>
      <c r="E352" s="58"/>
      <c r="F352" s="104"/>
      <c r="G352" s="104"/>
      <c r="P352" s="107"/>
      <c r="Q352" s="107"/>
      <c r="S352" s="137"/>
      <c r="T352" s="137"/>
    </row>
    <row r="353" spans="1:20" s="19" customFormat="1" x14ac:dyDescent="0.25">
      <c r="B353" s="104" t="str">
        <f>+'[6]ESTADO DE RESULTADO'!B75</f>
        <v>Perdida Por Diferencia De Cambio</v>
      </c>
      <c r="C353" s="142">
        <f>+'[6]ESTADO DE RESULTADO'!C75</f>
        <v>380720244</v>
      </c>
      <c r="D353" s="143"/>
      <c r="E353" s="58"/>
      <c r="F353" s="104"/>
      <c r="G353" s="104"/>
      <c r="P353" s="107"/>
      <c r="Q353" s="107"/>
      <c r="S353" s="137"/>
      <c r="T353" s="137"/>
    </row>
    <row r="354" spans="1:20" s="19" customFormat="1" x14ac:dyDescent="0.25">
      <c r="B354" s="138" t="str">
        <f>+'[6]ESTADO DE RESULTADO'!B76</f>
        <v>Depreciaciones Y Amortizaciones De Activ</v>
      </c>
      <c r="C354" s="141">
        <f>+'[6]ESTADO DE RESULTADO'!C76</f>
        <v>3654051</v>
      </c>
      <c r="D354" s="143"/>
      <c r="E354" s="58"/>
      <c r="F354" s="104"/>
      <c r="G354" s="104"/>
      <c r="P354" s="107"/>
      <c r="Q354" s="107"/>
      <c r="S354" s="137"/>
      <c r="T354" s="137"/>
    </row>
    <row r="355" spans="1:20" s="19" customFormat="1" x14ac:dyDescent="0.25">
      <c r="B355" s="138" t="str">
        <f>+'[6]ESTADO DE RESULTADO'!B77</f>
        <v>Depreciaciones Y Amortizaciones De Activ</v>
      </c>
      <c r="C355" s="141">
        <f>+'[6]ESTADO DE RESULTADO'!C77</f>
        <v>3654051</v>
      </c>
      <c r="D355" s="143"/>
      <c r="E355" s="58"/>
      <c r="F355" s="104"/>
      <c r="G355" s="104"/>
      <c r="P355" s="107"/>
      <c r="Q355" s="107"/>
      <c r="S355" s="137"/>
      <c r="T355" s="137"/>
    </row>
    <row r="356" spans="1:20" s="19" customFormat="1" x14ac:dyDescent="0.25">
      <c r="B356" s="104" t="str">
        <f>+'[6]ESTADO DE RESULTADO'!B78</f>
        <v>Amortizaciones Del Ejercicio</v>
      </c>
      <c r="C356" s="142">
        <f>+'[6]ESTADO DE RESULTADO'!C78</f>
        <v>3654051</v>
      </c>
      <c r="D356" s="143"/>
      <c r="E356" s="58"/>
      <c r="F356" s="104"/>
      <c r="G356" s="104"/>
      <c r="P356" s="107"/>
      <c r="Q356" s="107"/>
      <c r="S356" s="137"/>
      <c r="T356" s="137"/>
    </row>
    <row r="357" spans="1:20" x14ac:dyDescent="0.25">
      <c r="B357" s="144" t="s">
        <v>356</v>
      </c>
      <c r="C357" s="145">
        <f>+Tabla11029[[#Headers],[ 3.752.515.668 ]]-Tabla32530[[#Headers],[ 2.417.687.092 ]]</f>
        <v>1334828576</v>
      </c>
      <c r="D357" s="143"/>
    </row>
    <row r="358" spans="1:20" x14ac:dyDescent="0.25">
      <c r="B358" s="19"/>
      <c r="C358" s="143"/>
      <c r="D358" s="143"/>
    </row>
    <row r="359" spans="1:20" s="2" customFormat="1" x14ac:dyDescent="0.25">
      <c r="A359" s="21" t="s">
        <v>357</v>
      </c>
      <c r="B359" s="1"/>
      <c r="D359" s="143"/>
      <c r="F359" s="295"/>
      <c r="H359" s="1"/>
      <c r="I359" s="1"/>
      <c r="J359" s="1"/>
      <c r="K359" s="1"/>
      <c r="L359" s="1"/>
      <c r="M359" s="1"/>
      <c r="N359" s="1"/>
      <c r="O359" s="1"/>
      <c r="P359" s="55"/>
      <c r="Q359" s="95"/>
      <c r="S359" s="96"/>
      <c r="T359" s="96"/>
    </row>
    <row r="361" spans="1:20" s="2" customFormat="1" x14ac:dyDescent="0.25">
      <c r="A361" s="21" t="s">
        <v>358</v>
      </c>
      <c r="H361" s="1"/>
      <c r="I361" s="1"/>
      <c r="J361" s="1"/>
      <c r="K361" s="1"/>
      <c r="L361" s="1"/>
      <c r="M361" s="1"/>
      <c r="N361" s="1"/>
      <c r="O361" s="1"/>
      <c r="P361" s="55"/>
      <c r="Q361" s="95"/>
      <c r="S361" s="96"/>
      <c r="T361" s="96"/>
    </row>
    <row r="362" spans="1:20" s="2" customFormat="1" x14ac:dyDescent="0.25">
      <c r="A362" s="22"/>
      <c r="F362" s="146"/>
      <c r="H362" s="1"/>
      <c r="I362" s="1"/>
      <c r="J362" s="1"/>
      <c r="K362" s="1"/>
      <c r="L362" s="1"/>
      <c r="M362" s="1"/>
      <c r="N362" s="1"/>
      <c r="O362" s="1"/>
      <c r="P362" s="55"/>
      <c r="Q362" s="95"/>
      <c r="S362" s="96"/>
      <c r="T362" s="96"/>
    </row>
    <row r="363" spans="1:20" s="2" customFormat="1" x14ac:dyDescent="0.25">
      <c r="A363" s="1"/>
      <c r="B363" s="1" t="s">
        <v>359</v>
      </c>
      <c r="E363" s="146"/>
      <c r="F363" s="146"/>
      <c r="H363" s="1"/>
      <c r="I363" s="1"/>
      <c r="J363" s="1"/>
      <c r="K363" s="1"/>
      <c r="L363" s="1"/>
      <c r="M363" s="1"/>
      <c r="N363" s="1"/>
      <c r="O363" s="1"/>
      <c r="P363" s="55"/>
      <c r="Q363" s="95"/>
      <c r="S363" s="96"/>
      <c r="T363" s="96"/>
    </row>
    <row r="364" spans="1:20" x14ac:dyDescent="0.25">
      <c r="E364" s="146"/>
      <c r="F364" s="146"/>
    </row>
    <row r="365" spans="1:20" s="2" customFormat="1" x14ac:dyDescent="0.25">
      <c r="A365" s="21" t="s">
        <v>360</v>
      </c>
      <c r="E365" s="146"/>
      <c r="F365" s="146"/>
      <c r="H365" s="1"/>
      <c r="I365" s="1"/>
      <c r="J365" s="1"/>
      <c r="K365" s="1"/>
      <c r="L365" s="1"/>
      <c r="M365" s="1"/>
      <c r="N365" s="1"/>
      <c r="O365" s="1"/>
      <c r="P365" s="55"/>
      <c r="Q365" s="95"/>
      <c r="S365" s="96"/>
      <c r="T365" s="96"/>
    </row>
    <row r="366" spans="1:20" s="2" customFormat="1" x14ac:dyDescent="0.25">
      <c r="A366" s="22"/>
      <c r="E366" s="146"/>
      <c r="F366" s="146"/>
      <c r="H366" s="1"/>
      <c r="I366" s="1"/>
      <c r="J366" s="1"/>
      <c r="K366" s="1"/>
      <c r="L366" s="1"/>
      <c r="M366" s="1"/>
      <c r="N366" s="1"/>
      <c r="O366" s="1"/>
      <c r="P366" s="55"/>
      <c r="Q366" s="95"/>
      <c r="S366" s="96"/>
      <c r="T366" s="96"/>
    </row>
    <row r="367" spans="1:20" s="2" customFormat="1" x14ac:dyDescent="0.25">
      <c r="A367" s="1"/>
      <c r="B367" s="1" t="s">
        <v>361</v>
      </c>
      <c r="C367" s="295"/>
      <c r="E367" s="146"/>
      <c r="F367" s="146"/>
      <c r="H367" s="1"/>
      <c r="I367" s="1"/>
      <c r="J367" s="1"/>
      <c r="K367" s="1"/>
      <c r="L367" s="1"/>
      <c r="M367" s="1"/>
      <c r="N367" s="1"/>
      <c r="O367" s="1"/>
      <c r="P367" s="55"/>
      <c r="Q367" s="95"/>
      <c r="S367" s="96"/>
      <c r="T367" s="96"/>
    </row>
    <row r="368" spans="1:20" x14ac:dyDescent="0.25">
      <c r="B368" s="295"/>
      <c r="C368" s="295"/>
      <c r="E368" s="146"/>
      <c r="F368" s="146"/>
    </row>
    <row r="369" spans="1:20" s="2" customFormat="1" x14ac:dyDescent="0.25">
      <c r="A369" s="21" t="s">
        <v>362</v>
      </c>
      <c r="B369" s="147"/>
      <c r="C369" s="146"/>
      <c r="E369" s="146"/>
      <c r="F369" s="146"/>
      <c r="H369" s="1"/>
      <c r="I369" s="1"/>
      <c r="J369" s="1"/>
      <c r="K369" s="1"/>
      <c r="L369" s="1"/>
      <c r="M369" s="1"/>
      <c r="N369" s="1"/>
      <c r="O369" s="1"/>
      <c r="P369" s="55"/>
      <c r="Q369" s="95"/>
      <c r="S369" s="96"/>
      <c r="T369" s="96"/>
    </row>
    <row r="370" spans="1:20" x14ac:dyDescent="0.25">
      <c r="C370" s="1"/>
      <c r="E370" s="146"/>
      <c r="F370" s="146"/>
    </row>
    <row r="371" spans="1:20" s="2" customFormat="1" ht="41.4" customHeight="1" x14ac:dyDescent="0.25">
      <c r="A371" s="147"/>
      <c r="B371" s="662" t="s">
        <v>363</v>
      </c>
      <c r="C371" s="662"/>
      <c r="E371" s="146"/>
      <c r="F371" s="146"/>
      <c r="H371" s="1"/>
      <c r="I371" s="1"/>
      <c r="J371" s="1"/>
      <c r="K371" s="1"/>
      <c r="L371" s="1"/>
      <c r="M371" s="1"/>
      <c r="N371" s="1"/>
      <c r="O371" s="1"/>
      <c r="P371" s="55"/>
      <c r="Q371" s="95"/>
      <c r="S371" s="96"/>
      <c r="T371" s="96"/>
    </row>
    <row r="372" spans="1:20" s="2" customFormat="1" ht="41.4" customHeight="1" x14ac:dyDescent="0.25">
      <c r="A372" s="147"/>
      <c r="B372" s="147"/>
      <c r="C372" s="146"/>
      <c r="D372" s="146"/>
      <c r="E372" s="146"/>
      <c r="F372" s="146"/>
      <c r="H372" s="1"/>
      <c r="I372" s="1"/>
      <c r="J372" s="1"/>
      <c r="K372" s="1"/>
      <c r="L372" s="1"/>
      <c r="M372" s="1"/>
      <c r="N372" s="1"/>
      <c r="O372" s="1"/>
      <c r="P372" s="55"/>
      <c r="Q372" s="95"/>
      <c r="S372" s="96"/>
      <c r="T372" s="96"/>
    </row>
    <row r="373" spans="1:20" s="2" customFormat="1" x14ac:dyDescent="0.25">
      <c r="A373" s="147"/>
      <c r="B373" s="147"/>
      <c r="C373" s="146"/>
      <c r="D373" s="295"/>
      <c r="E373" s="146"/>
      <c r="F373" s="146"/>
      <c r="H373" s="1"/>
      <c r="I373" s="1"/>
      <c r="J373" s="1"/>
      <c r="K373" s="1"/>
      <c r="L373" s="1"/>
      <c r="M373" s="1"/>
      <c r="N373" s="1"/>
      <c r="O373" s="1"/>
      <c r="P373" s="55"/>
      <c r="Q373" s="95"/>
      <c r="S373" s="96"/>
      <c r="T373" s="96"/>
    </row>
    <row r="374" spans="1:20" s="2" customFormat="1" x14ac:dyDescent="0.25">
      <c r="A374" s="147"/>
      <c r="B374" s="147"/>
      <c r="C374" s="146"/>
      <c r="D374" s="146"/>
      <c r="E374" s="146"/>
      <c r="F374" s="146"/>
      <c r="H374" s="1"/>
      <c r="I374" s="1"/>
      <c r="J374" s="1"/>
      <c r="K374" s="1"/>
      <c r="L374" s="1"/>
      <c r="M374" s="1"/>
      <c r="N374" s="1"/>
      <c r="O374" s="1"/>
      <c r="P374" s="55"/>
      <c r="Q374" s="95"/>
      <c r="S374" s="96"/>
      <c r="T374" s="96"/>
    </row>
    <row r="375" spans="1:20" s="2" customFormat="1" x14ac:dyDescent="0.25">
      <c r="A375" s="147"/>
      <c r="B375" s="147"/>
      <c r="C375" s="146"/>
      <c r="D375" s="146"/>
      <c r="E375" s="146"/>
      <c r="F375" s="146"/>
      <c r="H375" s="1"/>
      <c r="I375" s="1"/>
      <c r="J375" s="1"/>
      <c r="K375" s="1"/>
      <c r="L375" s="1"/>
      <c r="M375" s="1"/>
      <c r="N375" s="1"/>
      <c r="O375" s="1"/>
      <c r="P375" s="55"/>
      <c r="Q375" s="95"/>
      <c r="S375" s="96"/>
      <c r="T375" s="96"/>
    </row>
    <row r="376" spans="1:20" s="2" customFormat="1" x14ac:dyDescent="0.25">
      <c r="A376" s="147"/>
      <c r="B376" s="147"/>
      <c r="C376" s="146"/>
      <c r="D376" s="146"/>
      <c r="E376" s="146"/>
      <c r="F376" s="146"/>
      <c r="H376" s="1"/>
      <c r="I376" s="1"/>
      <c r="J376" s="1"/>
      <c r="K376" s="1"/>
      <c r="L376" s="1"/>
      <c r="M376" s="1"/>
      <c r="N376" s="1"/>
      <c r="O376" s="1"/>
      <c r="P376" s="55"/>
      <c r="Q376" s="95"/>
      <c r="S376" s="96"/>
      <c r="T376" s="96"/>
    </row>
    <row r="377" spans="1:20" s="2" customFormat="1" x14ac:dyDescent="0.25">
      <c r="A377" s="147"/>
      <c r="B377" s="147"/>
      <c r="C377" s="146"/>
      <c r="D377" s="146"/>
      <c r="E377" s="146"/>
      <c r="F377" s="146"/>
      <c r="H377" s="1"/>
      <c r="I377" s="1"/>
      <c r="J377" s="1"/>
      <c r="K377" s="1"/>
      <c r="L377" s="1"/>
      <c r="M377" s="1"/>
      <c r="N377" s="1"/>
      <c r="O377" s="1"/>
      <c r="P377" s="55"/>
      <c r="Q377" s="95"/>
      <c r="S377" s="96"/>
      <c r="T377" s="96"/>
    </row>
    <row r="378" spans="1:20" s="2" customFormat="1" x14ac:dyDescent="0.25">
      <c r="A378" s="147"/>
      <c r="B378" s="147"/>
      <c r="C378" s="146"/>
      <c r="D378" s="146"/>
      <c r="E378" s="146"/>
      <c r="F378" s="146"/>
      <c r="H378" s="1"/>
      <c r="I378" s="1"/>
      <c r="J378" s="1"/>
      <c r="K378" s="1"/>
      <c r="L378" s="1"/>
      <c r="M378" s="1"/>
      <c r="N378" s="1"/>
      <c r="O378" s="1"/>
      <c r="P378" s="55"/>
      <c r="Q378" s="95"/>
      <c r="S378" s="96"/>
      <c r="T378" s="96"/>
    </row>
    <row r="379" spans="1:20" s="2" customFormat="1" x14ac:dyDescent="0.25">
      <c r="A379" s="147"/>
      <c r="B379" s="147"/>
      <c r="C379" s="146"/>
      <c r="D379" s="146"/>
      <c r="E379" s="146"/>
      <c r="F379" s="146"/>
      <c r="H379" s="1"/>
      <c r="I379" s="1"/>
      <c r="J379" s="1"/>
      <c r="K379" s="1"/>
      <c r="L379" s="1"/>
      <c r="M379" s="1"/>
      <c r="N379" s="1"/>
      <c r="O379" s="1"/>
      <c r="P379" s="55"/>
      <c r="Q379" s="95"/>
      <c r="S379" s="96"/>
      <c r="T379" s="96"/>
    </row>
    <row r="380" spans="1:20" s="2" customFormat="1" x14ac:dyDescent="0.25">
      <c r="A380" s="147"/>
      <c r="B380" s="147"/>
      <c r="C380" s="146"/>
      <c r="D380" s="146"/>
      <c r="E380" s="146"/>
      <c r="F380" s="146"/>
      <c r="H380" s="1"/>
      <c r="I380" s="1"/>
      <c r="J380" s="1"/>
      <c r="K380" s="1"/>
      <c r="L380" s="1"/>
      <c r="M380" s="1"/>
      <c r="N380" s="1"/>
      <c r="O380" s="1"/>
      <c r="P380" s="55"/>
      <c r="Q380" s="95"/>
      <c r="S380" s="96"/>
      <c r="T380" s="96"/>
    </row>
    <row r="381" spans="1:20" s="2" customFormat="1" x14ac:dyDescent="0.25">
      <c r="A381" s="147"/>
      <c r="B381" s="147"/>
      <c r="C381" s="146"/>
      <c r="D381" s="146"/>
      <c r="E381" s="146"/>
      <c r="F381" s="146"/>
      <c r="H381" s="1"/>
      <c r="I381" s="1"/>
      <c r="J381" s="1"/>
      <c r="K381" s="1"/>
      <c r="L381" s="1"/>
      <c r="M381" s="1"/>
      <c r="N381" s="1"/>
      <c r="O381" s="1"/>
      <c r="P381" s="55"/>
      <c r="Q381" s="95"/>
      <c r="S381" s="96"/>
      <c r="T381" s="96"/>
    </row>
    <row r="382" spans="1:20" s="2" customFormat="1" x14ac:dyDescent="0.25">
      <c r="A382" s="147"/>
      <c r="B382" s="147"/>
      <c r="C382" s="146"/>
      <c r="D382" s="146"/>
      <c r="E382" s="146"/>
      <c r="F382" s="146"/>
      <c r="H382" s="1"/>
      <c r="I382" s="1"/>
      <c r="J382" s="1"/>
      <c r="K382" s="1"/>
      <c r="L382" s="1"/>
      <c r="M382" s="1"/>
      <c r="N382" s="1"/>
      <c r="O382" s="1"/>
      <c r="P382" s="55"/>
      <c r="Q382" s="95"/>
      <c r="S382" s="96"/>
      <c r="T382" s="96"/>
    </row>
    <row r="383" spans="1:20" s="2" customFormat="1" x14ac:dyDescent="0.25">
      <c r="A383" s="147"/>
      <c r="B383" s="147"/>
      <c r="C383" s="146"/>
      <c r="D383" s="146"/>
      <c r="E383" s="146"/>
      <c r="F383" s="146"/>
      <c r="H383" s="1"/>
      <c r="I383" s="1"/>
      <c r="J383" s="1"/>
      <c r="K383" s="1"/>
      <c r="L383" s="1"/>
      <c r="M383" s="1"/>
      <c r="N383" s="1"/>
      <c r="O383" s="1"/>
      <c r="P383" s="55"/>
      <c r="Q383" s="95"/>
      <c r="S383" s="96"/>
      <c r="T383" s="96"/>
    </row>
    <row r="384" spans="1:20" s="2" customFormat="1" x14ac:dyDescent="0.25">
      <c r="A384" s="147"/>
      <c r="B384" s="147"/>
      <c r="C384" s="146"/>
      <c r="D384" s="146"/>
      <c r="E384" s="146"/>
      <c r="F384" s="146"/>
      <c r="H384" s="1"/>
      <c r="I384" s="1"/>
      <c r="J384" s="1"/>
      <c r="K384" s="1"/>
      <c r="L384" s="1"/>
      <c r="M384" s="1"/>
      <c r="N384" s="1"/>
      <c r="O384" s="1"/>
      <c r="P384" s="55"/>
      <c r="Q384" s="95"/>
      <c r="S384" s="96"/>
      <c r="T384" s="96"/>
    </row>
    <row r="385" spans="1:20" s="2" customFormat="1" x14ac:dyDescent="0.25">
      <c r="A385" s="147"/>
      <c r="B385" s="147"/>
      <c r="C385" s="146"/>
      <c r="D385" s="146"/>
      <c r="E385" s="146"/>
      <c r="F385" s="146"/>
      <c r="H385" s="1"/>
      <c r="I385" s="1"/>
      <c r="J385" s="1"/>
      <c r="K385" s="1"/>
      <c r="L385" s="1"/>
      <c r="M385" s="1"/>
      <c r="N385" s="1"/>
      <c r="O385" s="1"/>
      <c r="P385" s="55"/>
      <c r="Q385" s="95"/>
      <c r="S385" s="96"/>
      <c r="T385" s="96"/>
    </row>
    <row r="386" spans="1:20" s="2" customFormat="1" x14ac:dyDescent="0.25">
      <c r="A386" s="147"/>
      <c r="B386" s="147"/>
      <c r="C386" s="146"/>
      <c r="D386" s="146"/>
      <c r="E386" s="146"/>
      <c r="F386" s="146"/>
      <c r="H386" s="1"/>
      <c r="I386" s="1"/>
      <c r="J386" s="1"/>
      <c r="K386" s="1"/>
      <c r="L386" s="1"/>
      <c r="M386" s="1"/>
      <c r="N386" s="1"/>
      <c r="O386" s="1"/>
      <c r="P386" s="55"/>
      <c r="Q386" s="95"/>
      <c r="S386" s="96"/>
      <c r="T386" s="96"/>
    </row>
    <row r="387" spans="1:20" s="2" customFormat="1" x14ac:dyDescent="0.25">
      <c r="A387" s="147"/>
      <c r="B387" s="147"/>
      <c r="C387" s="146"/>
      <c r="D387" s="146"/>
      <c r="E387" s="146"/>
      <c r="F387" s="146"/>
      <c r="H387" s="1"/>
      <c r="I387" s="1"/>
      <c r="J387" s="1"/>
      <c r="K387" s="1"/>
      <c r="L387" s="1"/>
      <c r="M387" s="1"/>
      <c r="N387" s="1"/>
      <c r="O387" s="1"/>
      <c r="P387" s="55"/>
      <c r="Q387" s="95"/>
      <c r="S387" s="96"/>
      <c r="T387" s="96"/>
    </row>
    <row r="388" spans="1:20" s="2" customFormat="1" x14ac:dyDescent="0.25">
      <c r="A388" s="147"/>
      <c r="B388" s="147"/>
      <c r="C388" s="146"/>
      <c r="D388" s="146"/>
      <c r="E388" s="146"/>
      <c r="F388" s="146"/>
      <c r="H388" s="1"/>
      <c r="I388" s="1"/>
      <c r="J388" s="1"/>
      <c r="K388" s="1"/>
      <c r="L388" s="1"/>
      <c r="M388" s="1"/>
      <c r="N388" s="1"/>
      <c r="O388" s="1"/>
      <c r="P388" s="55"/>
      <c r="Q388" s="95"/>
      <c r="S388" s="96"/>
      <c r="T388" s="96"/>
    </row>
    <row r="389" spans="1:20" s="2" customFormat="1" x14ac:dyDescent="0.25">
      <c r="A389" s="147"/>
      <c r="B389" s="147"/>
      <c r="C389" s="146"/>
      <c r="D389" s="146"/>
      <c r="E389" s="146"/>
      <c r="F389" s="146"/>
      <c r="H389" s="1"/>
      <c r="I389" s="1"/>
      <c r="J389" s="1"/>
      <c r="K389" s="1"/>
      <c r="L389" s="1"/>
      <c r="M389" s="1"/>
      <c r="N389" s="1"/>
      <c r="O389" s="1"/>
      <c r="P389" s="55"/>
      <c r="Q389" s="95"/>
      <c r="S389" s="96"/>
      <c r="T389" s="96"/>
    </row>
    <row r="390" spans="1:20" s="2" customFormat="1" x14ac:dyDescent="0.25">
      <c r="A390" s="147"/>
      <c r="B390" s="147"/>
      <c r="C390" s="146"/>
      <c r="D390" s="146"/>
      <c r="E390" s="146"/>
      <c r="F390" s="146"/>
      <c r="H390" s="1"/>
      <c r="I390" s="1"/>
      <c r="J390" s="1"/>
      <c r="K390" s="1"/>
      <c r="L390" s="1"/>
      <c r="M390" s="1"/>
      <c r="N390" s="1"/>
      <c r="O390" s="1"/>
      <c r="P390" s="55"/>
      <c r="Q390" s="95"/>
      <c r="S390" s="96"/>
      <c r="T390" s="96"/>
    </row>
    <row r="391" spans="1:20" s="2" customFormat="1" x14ac:dyDescent="0.25">
      <c r="A391" s="147"/>
      <c r="B391" s="147"/>
      <c r="C391" s="146"/>
      <c r="D391" s="146"/>
      <c r="E391" s="146"/>
      <c r="F391" s="146"/>
      <c r="H391" s="1"/>
      <c r="I391" s="1"/>
      <c r="J391" s="1"/>
      <c r="K391" s="1"/>
      <c r="L391" s="1"/>
      <c r="M391" s="1"/>
      <c r="N391" s="1"/>
      <c r="O391" s="1"/>
      <c r="P391" s="55"/>
      <c r="Q391" s="95"/>
      <c r="S391" s="96"/>
      <c r="T391" s="96"/>
    </row>
    <row r="392" spans="1:20" s="2" customFormat="1" x14ac:dyDescent="0.25">
      <c r="A392" s="147"/>
      <c r="B392" s="147"/>
      <c r="C392" s="146"/>
      <c r="D392" s="146"/>
      <c r="E392" s="146"/>
      <c r="F392" s="146"/>
      <c r="H392" s="1"/>
      <c r="I392" s="1"/>
      <c r="J392" s="1"/>
      <c r="K392" s="1"/>
      <c r="L392" s="1"/>
      <c r="M392" s="1"/>
      <c r="N392" s="1"/>
      <c r="O392" s="1"/>
      <c r="P392" s="55"/>
      <c r="Q392" s="95"/>
      <c r="S392" s="96"/>
      <c r="T392" s="96"/>
    </row>
    <row r="393" spans="1:20" s="2" customFormat="1" x14ac:dyDescent="0.25">
      <c r="A393" s="147"/>
      <c r="B393" s="147"/>
      <c r="C393" s="146"/>
      <c r="D393" s="146"/>
      <c r="E393" s="146"/>
      <c r="F393" s="146"/>
      <c r="H393" s="1"/>
      <c r="I393" s="1"/>
      <c r="J393" s="1"/>
      <c r="K393" s="1"/>
      <c r="L393" s="1"/>
      <c r="M393" s="1"/>
      <c r="N393" s="1"/>
      <c r="O393" s="1"/>
      <c r="P393" s="55"/>
      <c r="Q393" s="95"/>
      <c r="S393" s="96"/>
      <c r="T393" s="96"/>
    </row>
    <row r="394" spans="1:20" s="2" customFormat="1" x14ac:dyDescent="0.25">
      <c r="A394" s="147"/>
      <c r="B394" s="147"/>
      <c r="C394" s="146"/>
      <c r="D394" s="146"/>
      <c r="E394" s="146"/>
      <c r="F394" s="146"/>
      <c r="H394" s="1"/>
      <c r="I394" s="1"/>
      <c r="J394" s="1"/>
      <c r="K394" s="1"/>
      <c r="L394" s="1"/>
      <c r="M394" s="1"/>
      <c r="N394" s="1"/>
      <c r="O394" s="1"/>
      <c r="P394" s="55"/>
      <c r="Q394" s="95"/>
      <c r="S394" s="96"/>
      <c r="T394" s="96"/>
    </row>
    <row r="395" spans="1:20" s="2" customFormat="1" x14ac:dyDescent="0.25">
      <c r="A395" s="147"/>
      <c r="B395" s="147"/>
      <c r="C395" s="146"/>
      <c r="D395" s="146"/>
      <c r="E395" s="146"/>
      <c r="H395" s="1"/>
      <c r="I395" s="1"/>
      <c r="J395" s="1"/>
      <c r="K395" s="1"/>
      <c r="L395" s="1"/>
      <c r="M395" s="1"/>
      <c r="N395" s="1"/>
      <c r="O395" s="1"/>
      <c r="P395" s="55"/>
      <c r="Q395" s="95"/>
      <c r="S395" s="96"/>
      <c r="T395" s="96"/>
    </row>
    <row r="396" spans="1:20" s="2" customFormat="1" x14ac:dyDescent="0.25">
      <c r="A396" s="147"/>
      <c r="B396" s="147"/>
      <c r="C396" s="146"/>
      <c r="D396" s="146"/>
      <c r="H396" s="1"/>
      <c r="I396" s="1"/>
      <c r="J396" s="1"/>
      <c r="K396" s="1"/>
      <c r="L396" s="1"/>
      <c r="M396" s="1"/>
      <c r="N396" s="1"/>
      <c r="O396" s="1"/>
      <c r="P396" s="55"/>
      <c r="Q396" s="95"/>
      <c r="S396" s="96"/>
      <c r="T396" s="96"/>
    </row>
    <row r="397" spans="1:20" s="2" customFormat="1" x14ac:dyDescent="0.25">
      <c r="A397" s="147"/>
      <c r="B397" s="147"/>
      <c r="C397" s="146"/>
      <c r="D397" s="146"/>
      <c r="H397" s="1"/>
      <c r="I397" s="1"/>
      <c r="J397" s="1"/>
      <c r="K397" s="1"/>
      <c r="L397" s="1"/>
      <c r="M397" s="1"/>
      <c r="N397" s="1"/>
      <c r="O397" s="1"/>
      <c r="P397" s="55"/>
      <c r="Q397" s="95"/>
      <c r="S397" s="96"/>
      <c r="T397" s="96"/>
    </row>
    <row r="398" spans="1:20" s="2" customFormat="1" x14ac:dyDescent="0.25">
      <c r="A398" s="147"/>
      <c r="B398" s="147"/>
      <c r="C398" s="146"/>
      <c r="D398" s="146"/>
      <c r="H398" s="1"/>
      <c r="I398" s="1"/>
      <c r="J398" s="1"/>
      <c r="K398" s="1"/>
      <c r="L398" s="1"/>
      <c r="M398" s="1"/>
      <c r="N398" s="1"/>
      <c r="O398" s="1"/>
      <c r="P398" s="55"/>
      <c r="Q398" s="95"/>
      <c r="S398" s="96"/>
      <c r="T398" s="96"/>
    </row>
    <row r="399" spans="1:20" s="2" customFormat="1" x14ac:dyDescent="0.25">
      <c r="A399" s="147"/>
      <c r="B399" s="147"/>
      <c r="C399" s="146"/>
      <c r="D399" s="146"/>
      <c r="H399" s="1"/>
      <c r="I399" s="1"/>
      <c r="J399" s="1"/>
      <c r="K399" s="1"/>
      <c r="L399" s="1"/>
      <c r="M399" s="1"/>
      <c r="N399" s="1"/>
      <c r="O399" s="1"/>
      <c r="P399" s="55"/>
      <c r="Q399" s="95"/>
      <c r="S399" s="96"/>
      <c r="T399" s="96"/>
    </row>
    <row r="400" spans="1:20" s="2" customFormat="1" x14ac:dyDescent="0.25">
      <c r="A400" s="147"/>
      <c r="B400" s="147"/>
      <c r="C400" s="146"/>
      <c r="D400" s="146"/>
      <c r="H400" s="1"/>
      <c r="I400" s="1"/>
      <c r="J400" s="1"/>
      <c r="K400" s="1"/>
      <c r="L400" s="1"/>
      <c r="M400" s="1"/>
      <c r="N400" s="1"/>
      <c r="O400" s="1"/>
      <c r="P400" s="55"/>
      <c r="Q400" s="95"/>
      <c r="S400" s="96"/>
      <c r="T400" s="96"/>
    </row>
    <row r="401" spans="1:20" s="2" customFormat="1" x14ac:dyDescent="0.25">
      <c r="A401" s="147"/>
      <c r="B401" s="147"/>
      <c r="C401" s="146"/>
      <c r="D401" s="146"/>
      <c r="H401" s="1"/>
      <c r="I401" s="1"/>
      <c r="J401" s="1"/>
      <c r="K401" s="1"/>
      <c r="L401" s="1"/>
      <c r="M401" s="1"/>
      <c r="N401" s="1"/>
      <c r="O401" s="1"/>
      <c r="P401" s="55"/>
      <c r="Q401" s="95"/>
      <c r="S401" s="96"/>
      <c r="T401" s="96"/>
    </row>
    <row r="402" spans="1:20" s="2" customFormat="1" x14ac:dyDescent="0.25">
      <c r="A402" s="147"/>
      <c r="B402" s="1"/>
      <c r="D402" s="146"/>
      <c r="H402" s="1"/>
      <c r="I402" s="1"/>
      <c r="J402" s="1"/>
      <c r="K402" s="1"/>
      <c r="L402" s="1"/>
      <c r="M402" s="1"/>
      <c r="N402" s="1"/>
      <c r="O402" s="1"/>
      <c r="P402" s="55"/>
      <c r="Q402" s="95"/>
      <c r="S402" s="96"/>
      <c r="T402" s="96"/>
    </row>
    <row r="403" spans="1:20" s="2" customFormat="1" x14ac:dyDescent="0.25">
      <c r="A403" s="147"/>
      <c r="B403" s="1"/>
      <c r="D403" s="146"/>
      <c r="H403" s="1"/>
      <c r="I403" s="1"/>
      <c r="J403" s="1"/>
      <c r="K403" s="1"/>
      <c r="L403" s="1"/>
      <c r="M403" s="1"/>
      <c r="N403" s="1"/>
      <c r="O403" s="1"/>
      <c r="P403" s="55"/>
      <c r="Q403" s="95"/>
      <c r="S403" s="96"/>
      <c r="T403" s="96"/>
    </row>
    <row r="404" spans="1:20" x14ac:dyDescent="0.25">
      <c r="D404" s="146"/>
    </row>
  </sheetData>
  <mergeCells count="83">
    <mergeCell ref="A42:H42"/>
    <mergeCell ref="A2:H2"/>
    <mergeCell ref="A3:H3"/>
    <mergeCell ref="A6:G7"/>
    <mergeCell ref="A12:H13"/>
    <mergeCell ref="A16:G17"/>
    <mergeCell ref="A20:H21"/>
    <mergeCell ref="A24:H26"/>
    <mergeCell ref="A29:H30"/>
    <mergeCell ref="A33:H34"/>
    <mergeCell ref="A38:F38"/>
    <mergeCell ref="A39:H39"/>
    <mergeCell ref="B88:C88"/>
    <mergeCell ref="A46:G46"/>
    <mergeCell ref="B52:C52"/>
    <mergeCell ref="B53:C53"/>
    <mergeCell ref="B54:C54"/>
    <mergeCell ref="B58:F58"/>
    <mergeCell ref="B77:F77"/>
    <mergeCell ref="A83:H83"/>
    <mergeCell ref="B85:E85"/>
    <mergeCell ref="B86:C86"/>
    <mergeCell ref="D86:E86"/>
    <mergeCell ref="B87:C87"/>
    <mergeCell ref="A102:H102"/>
    <mergeCell ref="B89:C89"/>
    <mergeCell ref="B90:C90"/>
    <mergeCell ref="D90:E90"/>
    <mergeCell ref="B92:C92"/>
    <mergeCell ref="D92:E92"/>
    <mergeCell ref="B93:C93"/>
    <mergeCell ref="B94:C94"/>
    <mergeCell ref="B95:C95"/>
    <mergeCell ref="B96:C96"/>
    <mergeCell ref="B97:C97"/>
    <mergeCell ref="D97:E97"/>
    <mergeCell ref="B145:E145"/>
    <mergeCell ref="B106:C106"/>
    <mergeCell ref="B107:C107"/>
    <mergeCell ref="B112:D112"/>
    <mergeCell ref="K113:O113"/>
    <mergeCell ref="B119:D119"/>
    <mergeCell ref="B123:D123"/>
    <mergeCell ref="B128:D128"/>
    <mergeCell ref="B132:D132"/>
    <mergeCell ref="B139:D139"/>
    <mergeCell ref="B143:E143"/>
    <mergeCell ref="B144:E144"/>
    <mergeCell ref="L158:L159"/>
    <mergeCell ref="B179:C179"/>
    <mergeCell ref="B147:E147"/>
    <mergeCell ref="B148:E148"/>
    <mergeCell ref="B149:E149"/>
    <mergeCell ref="B150:E150"/>
    <mergeCell ref="B151:E151"/>
    <mergeCell ref="B152:E152"/>
    <mergeCell ref="A187:E187"/>
    <mergeCell ref="B154:E154"/>
    <mergeCell ref="B158:B159"/>
    <mergeCell ref="C158:G158"/>
    <mergeCell ref="H158:K158"/>
    <mergeCell ref="B180:C180"/>
    <mergeCell ref="B181:C181"/>
    <mergeCell ref="B182:C182"/>
    <mergeCell ref="B183:C183"/>
    <mergeCell ref="B184:C184"/>
    <mergeCell ref="B224:C224"/>
    <mergeCell ref="B207:C207"/>
    <mergeCell ref="B208:C208"/>
    <mergeCell ref="B209:C209"/>
    <mergeCell ref="B210:C210"/>
    <mergeCell ref="B211:C211"/>
    <mergeCell ref="B212:C212"/>
    <mergeCell ref="B215:C215"/>
    <mergeCell ref="B216:C216"/>
    <mergeCell ref="B218:C218"/>
    <mergeCell ref="B222:C222"/>
    <mergeCell ref="B223:C223"/>
    <mergeCell ref="B225:C225"/>
    <mergeCell ref="B226:C226"/>
    <mergeCell ref="H230:I230"/>
    <mergeCell ref="J230:K230"/>
    <mergeCell ref="B371:C371"/>
  </mergeCells>
  <pageMargins left="0.25" right="0.25" top="0.75" bottom="0.75" header="0.3" footer="0.3"/>
  <pageSetup paperSize="9" scale="36" fitToHeight="3" orientation="portrait"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E3E78-53C6-42DE-8FD3-BB68C212481C}">
  <sheetPr>
    <pageSetUpPr fitToPage="1"/>
  </sheetPr>
  <dimension ref="A1:U438"/>
  <sheetViews>
    <sheetView showGridLines="0" zoomScaleNormal="100" zoomScalePageLayoutView="85" workbookViewId="0">
      <selection activeCell="AO326" sqref="AO326"/>
    </sheetView>
  </sheetViews>
  <sheetFormatPr baseColWidth="10" defaultColWidth="11.44140625" defaultRowHeight="12" x14ac:dyDescent="0.25"/>
  <cols>
    <col min="1" max="1" width="20.33203125" style="1" customWidth="1"/>
    <col min="2" max="2" width="33.44140625" style="1" customWidth="1"/>
    <col min="3" max="3" width="22.33203125" style="2" customWidth="1"/>
    <col min="4" max="5" width="19.33203125" style="2" customWidth="1"/>
    <col min="6" max="6" width="18.109375" style="2" bestFit="1" customWidth="1"/>
    <col min="7" max="7" width="16.88671875" style="2" customWidth="1"/>
    <col min="8" max="8" width="18.109375" style="1" customWidth="1"/>
    <col min="9" max="9" width="13.33203125" style="1" bestFit="1" customWidth="1"/>
    <col min="10" max="10" width="18.33203125" style="1" customWidth="1"/>
    <col min="11" max="11" width="12.44140625" style="1" customWidth="1"/>
    <col min="12" max="13" width="20" style="1" hidden="1" customWidth="1"/>
    <col min="14" max="14" width="55.6640625" style="267" hidden="1" customWidth="1"/>
    <col min="15" max="15" width="13.6640625" style="267" hidden="1" customWidth="1"/>
    <col min="16" max="16" width="8" style="1" hidden="1" customWidth="1"/>
    <col min="17" max="17" width="72.6640625" style="268" hidden="1" customWidth="1"/>
    <col min="18" max="18" width="12" style="268" hidden="1" customWidth="1"/>
    <col min="19" max="19" width="0" style="1" hidden="1" customWidth="1"/>
    <col min="20" max="20" width="55.6640625" style="55" hidden="1" customWidth="1"/>
    <col min="21" max="21" width="13.6640625" style="55" hidden="1" customWidth="1"/>
    <col min="22" max="33" width="0" style="1" hidden="1" customWidth="1"/>
    <col min="34" max="257" width="11.44140625" style="1"/>
    <col min="258" max="258" width="20.33203125" style="1" customWidth="1"/>
    <col min="259" max="259" width="31.109375" style="1" customWidth="1"/>
    <col min="260" max="260" width="15" style="1" customWidth="1"/>
    <col min="261" max="261" width="14.44140625" style="1" customWidth="1"/>
    <col min="262" max="262" width="14.88671875" style="1" customWidth="1"/>
    <col min="263" max="263" width="18.109375" style="1" bestFit="1" customWidth="1"/>
    <col min="264" max="264" width="16.88671875" style="1" customWidth="1"/>
    <col min="265" max="265" width="14.109375" style="1" customWidth="1"/>
    <col min="266" max="266" width="11.44140625" style="1"/>
    <col min="267" max="267" width="18.33203125" style="1" customWidth="1"/>
    <col min="268" max="268" width="12.44140625" style="1" customWidth="1"/>
    <col min="269" max="269" width="20" style="1" customWidth="1"/>
    <col min="270" max="513" width="11.44140625" style="1"/>
    <col min="514" max="514" width="20.33203125" style="1" customWidth="1"/>
    <col min="515" max="515" width="31.109375" style="1" customWidth="1"/>
    <col min="516" max="516" width="15" style="1" customWidth="1"/>
    <col min="517" max="517" width="14.44140625" style="1" customWidth="1"/>
    <col min="518" max="518" width="14.88671875" style="1" customWidth="1"/>
    <col min="519" max="519" width="18.109375" style="1" bestFit="1" customWidth="1"/>
    <col min="520" max="520" width="16.88671875" style="1" customWidth="1"/>
    <col min="521" max="521" width="14.109375" style="1" customWidth="1"/>
    <col min="522" max="522" width="11.44140625" style="1"/>
    <col min="523" max="523" width="18.33203125" style="1" customWidth="1"/>
    <col min="524" max="524" width="12.44140625" style="1" customWidth="1"/>
    <col min="525" max="525" width="20" style="1" customWidth="1"/>
    <col min="526" max="769" width="11.44140625" style="1"/>
    <col min="770" max="770" width="20.33203125" style="1" customWidth="1"/>
    <col min="771" max="771" width="31.109375" style="1" customWidth="1"/>
    <col min="772" max="772" width="15" style="1" customWidth="1"/>
    <col min="773" max="773" width="14.44140625" style="1" customWidth="1"/>
    <col min="774" max="774" width="14.88671875" style="1" customWidth="1"/>
    <col min="775" max="775" width="18.109375" style="1" bestFit="1" customWidth="1"/>
    <col min="776" max="776" width="16.88671875" style="1" customWidth="1"/>
    <col min="777" max="777" width="14.109375" style="1" customWidth="1"/>
    <col min="778" max="778" width="11.44140625" style="1"/>
    <col min="779" max="779" width="18.33203125" style="1" customWidth="1"/>
    <col min="780" max="780" width="12.44140625" style="1" customWidth="1"/>
    <col min="781" max="781" width="20" style="1" customWidth="1"/>
    <col min="782" max="1025" width="11.44140625" style="1"/>
    <col min="1026" max="1026" width="20.33203125" style="1" customWidth="1"/>
    <col min="1027" max="1027" width="31.109375" style="1" customWidth="1"/>
    <col min="1028" max="1028" width="15" style="1" customWidth="1"/>
    <col min="1029" max="1029" width="14.44140625" style="1" customWidth="1"/>
    <col min="1030" max="1030" width="14.88671875" style="1" customWidth="1"/>
    <col min="1031" max="1031" width="18.109375" style="1" bestFit="1" customWidth="1"/>
    <col min="1032" max="1032" width="16.88671875" style="1" customWidth="1"/>
    <col min="1033" max="1033" width="14.109375" style="1" customWidth="1"/>
    <col min="1034" max="1034" width="11.44140625" style="1"/>
    <col min="1035" max="1035" width="18.33203125" style="1" customWidth="1"/>
    <col min="1036" max="1036" width="12.44140625" style="1" customWidth="1"/>
    <col min="1037" max="1037" width="20" style="1" customWidth="1"/>
    <col min="1038" max="1281" width="11.44140625" style="1"/>
    <col min="1282" max="1282" width="20.33203125" style="1" customWidth="1"/>
    <col min="1283" max="1283" width="31.109375" style="1" customWidth="1"/>
    <col min="1284" max="1284" width="15" style="1" customWidth="1"/>
    <col min="1285" max="1285" width="14.44140625" style="1" customWidth="1"/>
    <col min="1286" max="1286" width="14.88671875" style="1" customWidth="1"/>
    <col min="1287" max="1287" width="18.109375" style="1" bestFit="1" customWidth="1"/>
    <col min="1288" max="1288" width="16.88671875" style="1" customWidth="1"/>
    <col min="1289" max="1289" width="14.109375" style="1" customWidth="1"/>
    <col min="1290" max="1290" width="11.44140625" style="1"/>
    <col min="1291" max="1291" width="18.33203125" style="1" customWidth="1"/>
    <col min="1292" max="1292" width="12.44140625" style="1" customWidth="1"/>
    <col min="1293" max="1293" width="20" style="1" customWidth="1"/>
    <col min="1294" max="1537" width="11.44140625" style="1"/>
    <col min="1538" max="1538" width="20.33203125" style="1" customWidth="1"/>
    <col min="1539" max="1539" width="31.109375" style="1" customWidth="1"/>
    <col min="1540" max="1540" width="15" style="1" customWidth="1"/>
    <col min="1541" max="1541" width="14.44140625" style="1" customWidth="1"/>
    <col min="1542" max="1542" width="14.88671875" style="1" customWidth="1"/>
    <col min="1543" max="1543" width="18.109375" style="1" bestFit="1" customWidth="1"/>
    <col min="1544" max="1544" width="16.88671875" style="1" customWidth="1"/>
    <col min="1545" max="1545" width="14.109375" style="1" customWidth="1"/>
    <col min="1546" max="1546" width="11.44140625" style="1"/>
    <col min="1547" max="1547" width="18.33203125" style="1" customWidth="1"/>
    <col min="1548" max="1548" width="12.44140625" style="1" customWidth="1"/>
    <col min="1549" max="1549" width="20" style="1" customWidth="1"/>
    <col min="1550" max="1793" width="11.44140625" style="1"/>
    <col min="1794" max="1794" width="20.33203125" style="1" customWidth="1"/>
    <col min="1795" max="1795" width="31.109375" style="1" customWidth="1"/>
    <col min="1796" max="1796" width="15" style="1" customWidth="1"/>
    <col min="1797" max="1797" width="14.44140625" style="1" customWidth="1"/>
    <col min="1798" max="1798" width="14.88671875" style="1" customWidth="1"/>
    <col min="1799" max="1799" width="18.109375" style="1" bestFit="1" customWidth="1"/>
    <col min="1800" max="1800" width="16.88671875" style="1" customWidth="1"/>
    <col min="1801" max="1801" width="14.109375" style="1" customWidth="1"/>
    <col min="1802" max="1802" width="11.44140625" style="1"/>
    <col min="1803" max="1803" width="18.33203125" style="1" customWidth="1"/>
    <col min="1804" max="1804" width="12.44140625" style="1" customWidth="1"/>
    <col min="1805" max="1805" width="20" style="1" customWidth="1"/>
    <col min="1806" max="2049" width="11.44140625" style="1"/>
    <col min="2050" max="2050" width="20.33203125" style="1" customWidth="1"/>
    <col min="2051" max="2051" width="31.109375" style="1" customWidth="1"/>
    <col min="2052" max="2052" width="15" style="1" customWidth="1"/>
    <col min="2053" max="2053" width="14.44140625" style="1" customWidth="1"/>
    <col min="2054" max="2054" width="14.88671875" style="1" customWidth="1"/>
    <col min="2055" max="2055" width="18.109375" style="1" bestFit="1" customWidth="1"/>
    <col min="2056" max="2056" width="16.88671875" style="1" customWidth="1"/>
    <col min="2057" max="2057" width="14.109375" style="1" customWidth="1"/>
    <col min="2058" max="2058" width="11.44140625" style="1"/>
    <col min="2059" max="2059" width="18.33203125" style="1" customWidth="1"/>
    <col min="2060" max="2060" width="12.44140625" style="1" customWidth="1"/>
    <col min="2061" max="2061" width="20" style="1" customWidth="1"/>
    <col min="2062" max="2305" width="11.44140625" style="1"/>
    <col min="2306" max="2306" width="20.33203125" style="1" customWidth="1"/>
    <col min="2307" max="2307" width="31.109375" style="1" customWidth="1"/>
    <col min="2308" max="2308" width="15" style="1" customWidth="1"/>
    <col min="2309" max="2309" width="14.44140625" style="1" customWidth="1"/>
    <col min="2310" max="2310" width="14.88671875" style="1" customWidth="1"/>
    <col min="2311" max="2311" width="18.109375" style="1" bestFit="1" customWidth="1"/>
    <col min="2312" max="2312" width="16.88671875" style="1" customWidth="1"/>
    <col min="2313" max="2313" width="14.109375" style="1" customWidth="1"/>
    <col min="2314" max="2314" width="11.44140625" style="1"/>
    <col min="2315" max="2315" width="18.33203125" style="1" customWidth="1"/>
    <col min="2316" max="2316" width="12.44140625" style="1" customWidth="1"/>
    <col min="2317" max="2317" width="20" style="1" customWidth="1"/>
    <col min="2318" max="2561" width="11.44140625" style="1"/>
    <col min="2562" max="2562" width="20.33203125" style="1" customWidth="1"/>
    <col min="2563" max="2563" width="31.109375" style="1" customWidth="1"/>
    <col min="2564" max="2564" width="15" style="1" customWidth="1"/>
    <col min="2565" max="2565" width="14.44140625" style="1" customWidth="1"/>
    <col min="2566" max="2566" width="14.88671875" style="1" customWidth="1"/>
    <col min="2567" max="2567" width="18.109375" style="1" bestFit="1" customWidth="1"/>
    <col min="2568" max="2568" width="16.88671875" style="1" customWidth="1"/>
    <col min="2569" max="2569" width="14.109375" style="1" customWidth="1"/>
    <col min="2570" max="2570" width="11.44140625" style="1"/>
    <col min="2571" max="2571" width="18.33203125" style="1" customWidth="1"/>
    <col min="2572" max="2572" width="12.44140625" style="1" customWidth="1"/>
    <col min="2573" max="2573" width="20" style="1" customWidth="1"/>
    <col min="2574" max="2817" width="11.44140625" style="1"/>
    <col min="2818" max="2818" width="20.33203125" style="1" customWidth="1"/>
    <col min="2819" max="2819" width="31.109375" style="1" customWidth="1"/>
    <col min="2820" max="2820" width="15" style="1" customWidth="1"/>
    <col min="2821" max="2821" width="14.44140625" style="1" customWidth="1"/>
    <col min="2822" max="2822" width="14.88671875" style="1" customWidth="1"/>
    <col min="2823" max="2823" width="18.109375" style="1" bestFit="1" customWidth="1"/>
    <col min="2824" max="2824" width="16.88671875" style="1" customWidth="1"/>
    <col min="2825" max="2825" width="14.109375" style="1" customWidth="1"/>
    <col min="2826" max="2826" width="11.44140625" style="1"/>
    <col min="2827" max="2827" width="18.33203125" style="1" customWidth="1"/>
    <col min="2828" max="2828" width="12.44140625" style="1" customWidth="1"/>
    <col min="2829" max="2829" width="20" style="1" customWidth="1"/>
    <col min="2830" max="3073" width="11.44140625" style="1"/>
    <col min="3074" max="3074" width="20.33203125" style="1" customWidth="1"/>
    <col min="3075" max="3075" width="31.109375" style="1" customWidth="1"/>
    <col min="3076" max="3076" width="15" style="1" customWidth="1"/>
    <col min="3077" max="3077" width="14.44140625" style="1" customWidth="1"/>
    <col min="3078" max="3078" width="14.88671875" style="1" customWidth="1"/>
    <col min="3079" max="3079" width="18.109375" style="1" bestFit="1" customWidth="1"/>
    <col min="3080" max="3080" width="16.88671875" style="1" customWidth="1"/>
    <col min="3081" max="3081" width="14.109375" style="1" customWidth="1"/>
    <col min="3082" max="3082" width="11.44140625" style="1"/>
    <col min="3083" max="3083" width="18.33203125" style="1" customWidth="1"/>
    <col min="3084" max="3084" width="12.44140625" style="1" customWidth="1"/>
    <col min="3085" max="3085" width="20" style="1" customWidth="1"/>
    <col min="3086" max="3329" width="11.44140625" style="1"/>
    <col min="3330" max="3330" width="20.33203125" style="1" customWidth="1"/>
    <col min="3331" max="3331" width="31.109375" style="1" customWidth="1"/>
    <col min="3332" max="3332" width="15" style="1" customWidth="1"/>
    <col min="3333" max="3333" width="14.44140625" style="1" customWidth="1"/>
    <col min="3334" max="3334" width="14.88671875" style="1" customWidth="1"/>
    <col min="3335" max="3335" width="18.109375" style="1" bestFit="1" customWidth="1"/>
    <col min="3336" max="3336" width="16.88671875" style="1" customWidth="1"/>
    <col min="3337" max="3337" width="14.109375" style="1" customWidth="1"/>
    <col min="3338" max="3338" width="11.44140625" style="1"/>
    <col min="3339" max="3339" width="18.33203125" style="1" customWidth="1"/>
    <col min="3340" max="3340" width="12.44140625" style="1" customWidth="1"/>
    <col min="3341" max="3341" width="20" style="1" customWidth="1"/>
    <col min="3342" max="3585" width="11.44140625" style="1"/>
    <col min="3586" max="3586" width="20.33203125" style="1" customWidth="1"/>
    <col min="3587" max="3587" width="31.109375" style="1" customWidth="1"/>
    <col min="3588" max="3588" width="15" style="1" customWidth="1"/>
    <col min="3589" max="3589" width="14.44140625" style="1" customWidth="1"/>
    <col min="3590" max="3590" width="14.88671875" style="1" customWidth="1"/>
    <col min="3591" max="3591" width="18.109375" style="1" bestFit="1" customWidth="1"/>
    <col min="3592" max="3592" width="16.88671875" style="1" customWidth="1"/>
    <col min="3593" max="3593" width="14.109375" style="1" customWidth="1"/>
    <col min="3594" max="3594" width="11.44140625" style="1"/>
    <col min="3595" max="3595" width="18.33203125" style="1" customWidth="1"/>
    <col min="3596" max="3596" width="12.44140625" style="1" customWidth="1"/>
    <col min="3597" max="3597" width="20" style="1" customWidth="1"/>
    <col min="3598" max="3841" width="11.44140625" style="1"/>
    <col min="3842" max="3842" width="20.33203125" style="1" customWidth="1"/>
    <col min="3843" max="3843" width="31.109375" style="1" customWidth="1"/>
    <col min="3844" max="3844" width="15" style="1" customWidth="1"/>
    <col min="3845" max="3845" width="14.44140625" style="1" customWidth="1"/>
    <col min="3846" max="3846" width="14.88671875" style="1" customWidth="1"/>
    <col min="3847" max="3847" width="18.109375" style="1" bestFit="1" customWidth="1"/>
    <col min="3848" max="3848" width="16.88671875" style="1" customWidth="1"/>
    <col min="3849" max="3849" width="14.109375" style="1" customWidth="1"/>
    <col min="3850" max="3850" width="11.44140625" style="1"/>
    <col min="3851" max="3851" width="18.33203125" style="1" customWidth="1"/>
    <col min="3852" max="3852" width="12.44140625" style="1" customWidth="1"/>
    <col min="3853" max="3853" width="20" style="1" customWidth="1"/>
    <col min="3854" max="4097" width="11.44140625" style="1"/>
    <col min="4098" max="4098" width="20.33203125" style="1" customWidth="1"/>
    <col min="4099" max="4099" width="31.109375" style="1" customWidth="1"/>
    <col min="4100" max="4100" width="15" style="1" customWidth="1"/>
    <col min="4101" max="4101" width="14.44140625" style="1" customWidth="1"/>
    <col min="4102" max="4102" width="14.88671875" style="1" customWidth="1"/>
    <col min="4103" max="4103" width="18.109375" style="1" bestFit="1" customWidth="1"/>
    <col min="4104" max="4104" width="16.88671875" style="1" customWidth="1"/>
    <col min="4105" max="4105" width="14.109375" style="1" customWidth="1"/>
    <col min="4106" max="4106" width="11.44140625" style="1"/>
    <col min="4107" max="4107" width="18.33203125" style="1" customWidth="1"/>
    <col min="4108" max="4108" width="12.44140625" style="1" customWidth="1"/>
    <col min="4109" max="4109" width="20" style="1" customWidth="1"/>
    <col min="4110" max="4353" width="11.44140625" style="1"/>
    <col min="4354" max="4354" width="20.33203125" style="1" customWidth="1"/>
    <col min="4355" max="4355" width="31.109375" style="1" customWidth="1"/>
    <col min="4356" max="4356" width="15" style="1" customWidth="1"/>
    <col min="4357" max="4357" width="14.44140625" style="1" customWidth="1"/>
    <col min="4358" max="4358" width="14.88671875" style="1" customWidth="1"/>
    <col min="4359" max="4359" width="18.109375" style="1" bestFit="1" customWidth="1"/>
    <col min="4360" max="4360" width="16.88671875" style="1" customWidth="1"/>
    <col min="4361" max="4361" width="14.109375" style="1" customWidth="1"/>
    <col min="4362" max="4362" width="11.44140625" style="1"/>
    <col min="4363" max="4363" width="18.33203125" style="1" customWidth="1"/>
    <col min="4364" max="4364" width="12.44140625" style="1" customWidth="1"/>
    <col min="4365" max="4365" width="20" style="1" customWidth="1"/>
    <col min="4366" max="4609" width="11.44140625" style="1"/>
    <col min="4610" max="4610" width="20.33203125" style="1" customWidth="1"/>
    <col min="4611" max="4611" width="31.109375" style="1" customWidth="1"/>
    <col min="4612" max="4612" width="15" style="1" customWidth="1"/>
    <col min="4613" max="4613" width="14.44140625" style="1" customWidth="1"/>
    <col min="4614" max="4614" width="14.88671875" style="1" customWidth="1"/>
    <col min="4615" max="4615" width="18.109375" style="1" bestFit="1" customWidth="1"/>
    <col min="4616" max="4616" width="16.88671875" style="1" customWidth="1"/>
    <col min="4617" max="4617" width="14.109375" style="1" customWidth="1"/>
    <col min="4618" max="4618" width="11.44140625" style="1"/>
    <col min="4619" max="4619" width="18.33203125" style="1" customWidth="1"/>
    <col min="4620" max="4620" width="12.44140625" style="1" customWidth="1"/>
    <col min="4621" max="4621" width="20" style="1" customWidth="1"/>
    <col min="4622" max="4865" width="11.44140625" style="1"/>
    <col min="4866" max="4866" width="20.33203125" style="1" customWidth="1"/>
    <col min="4867" max="4867" width="31.109375" style="1" customWidth="1"/>
    <col min="4868" max="4868" width="15" style="1" customWidth="1"/>
    <col min="4869" max="4869" width="14.44140625" style="1" customWidth="1"/>
    <col min="4870" max="4870" width="14.88671875" style="1" customWidth="1"/>
    <col min="4871" max="4871" width="18.109375" style="1" bestFit="1" customWidth="1"/>
    <col min="4872" max="4872" width="16.88671875" style="1" customWidth="1"/>
    <col min="4873" max="4873" width="14.109375" style="1" customWidth="1"/>
    <col min="4874" max="4874" width="11.44140625" style="1"/>
    <col min="4875" max="4875" width="18.33203125" style="1" customWidth="1"/>
    <col min="4876" max="4876" width="12.44140625" style="1" customWidth="1"/>
    <col min="4877" max="4877" width="20" style="1" customWidth="1"/>
    <col min="4878" max="5121" width="11.44140625" style="1"/>
    <col min="5122" max="5122" width="20.33203125" style="1" customWidth="1"/>
    <col min="5123" max="5123" width="31.109375" style="1" customWidth="1"/>
    <col min="5124" max="5124" width="15" style="1" customWidth="1"/>
    <col min="5125" max="5125" width="14.44140625" style="1" customWidth="1"/>
    <col min="5126" max="5126" width="14.88671875" style="1" customWidth="1"/>
    <col min="5127" max="5127" width="18.109375" style="1" bestFit="1" customWidth="1"/>
    <col min="5128" max="5128" width="16.88671875" style="1" customWidth="1"/>
    <col min="5129" max="5129" width="14.109375" style="1" customWidth="1"/>
    <col min="5130" max="5130" width="11.44140625" style="1"/>
    <col min="5131" max="5131" width="18.33203125" style="1" customWidth="1"/>
    <col min="5132" max="5132" width="12.44140625" style="1" customWidth="1"/>
    <col min="5133" max="5133" width="20" style="1" customWidth="1"/>
    <col min="5134" max="5377" width="11.44140625" style="1"/>
    <col min="5378" max="5378" width="20.33203125" style="1" customWidth="1"/>
    <col min="5379" max="5379" width="31.109375" style="1" customWidth="1"/>
    <col min="5380" max="5380" width="15" style="1" customWidth="1"/>
    <col min="5381" max="5381" width="14.44140625" style="1" customWidth="1"/>
    <col min="5382" max="5382" width="14.88671875" style="1" customWidth="1"/>
    <col min="5383" max="5383" width="18.109375" style="1" bestFit="1" customWidth="1"/>
    <col min="5384" max="5384" width="16.88671875" style="1" customWidth="1"/>
    <col min="5385" max="5385" width="14.109375" style="1" customWidth="1"/>
    <col min="5386" max="5386" width="11.44140625" style="1"/>
    <col min="5387" max="5387" width="18.33203125" style="1" customWidth="1"/>
    <col min="5388" max="5388" width="12.44140625" style="1" customWidth="1"/>
    <col min="5389" max="5389" width="20" style="1" customWidth="1"/>
    <col min="5390" max="5633" width="11.44140625" style="1"/>
    <col min="5634" max="5634" width="20.33203125" style="1" customWidth="1"/>
    <col min="5635" max="5635" width="31.109375" style="1" customWidth="1"/>
    <col min="5636" max="5636" width="15" style="1" customWidth="1"/>
    <col min="5637" max="5637" width="14.44140625" style="1" customWidth="1"/>
    <col min="5638" max="5638" width="14.88671875" style="1" customWidth="1"/>
    <col min="5639" max="5639" width="18.109375" style="1" bestFit="1" customWidth="1"/>
    <col min="5640" max="5640" width="16.88671875" style="1" customWidth="1"/>
    <col min="5641" max="5641" width="14.109375" style="1" customWidth="1"/>
    <col min="5642" max="5642" width="11.44140625" style="1"/>
    <col min="5643" max="5643" width="18.33203125" style="1" customWidth="1"/>
    <col min="5644" max="5644" width="12.44140625" style="1" customWidth="1"/>
    <col min="5645" max="5645" width="20" style="1" customWidth="1"/>
    <col min="5646" max="5889" width="11.44140625" style="1"/>
    <col min="5890" max="5890" width="20.33203125" style="1" customWidth="1"/>
    <col min="5891" max="5891" width="31.109375" style="1" customWidth="1"/>
    <col min="5892" max="5892" width="15" style="1" customWidth="1"/>
    <col min="5893" max="5893" width="14.44140625" style="1" customWidth="1"/>
    <col min="5894" max="5894" width="14.88671875" style="1" customWidth="1"/>
    <col min="5895" max="5895" width="18.109375" style="1" bestFit="1" customWidth="1"/>
    <col min="5896" max="5896" width="16.88671875" style="1" customWidth="1"/>
    <col min="5897" max="5897" width="14.109375" style="1" customWidth="1"/>
    <col min="5898" max="5898" width="11.44140625" style="1"/>
    <col min="5899" max="5899" width="18.33203125" style="1" customWidth="1"/>
    <col min="5900" max="5900" width="12.44140625" style="1" customWidth="1"/>
    <col min="5901" max="5901" width="20" style="1" customWidth="1"/>
    <col min="5902" max="6145" width="11.44140625" style="1"/>
    <col min="6146" max="6146" width="20.33203125" style="1" customWidth="1"/>
    <col min="6147" max="6147" width="31.109375" style="1" customWidth="1"/>
    <col min="6148" max="6148" width="15" style="1" customWidth="1"/>
    <col min="6149" max="6149" width="14.44140625" style="1" customWidth="1"/>
    <col min="6150" max="6150" width="14.88671875" style="1" customWidth="1"/>
    <col min="6151" max="6151" width="18.109375" style="1" bestFit="1" customWidth="1"/>
    <col min="6152" max="6152" width="16.88671875" style="1" customWidth="1"/>
    <col min="6153" max="6153" width="14.109375" style="1" customWidth="1"/>
    <col min="6154" max="6154" width="11.44140625" style="1"/>
    <col min="6155" max="6155" width="18.33203125" style="1" customWidth="1"/>
    <col min="6156" max="6156" width="12.44140625" style="1" customWidth="1"/>
    <col min="6157" max="6157" width="20" style="1" customWidth="1"/>
    <col min="6158" max="6401" width="11.44140625" style="1"/>
    <col min="6402" max="6402" width="20.33203125" style="1" customWidth="1"/>
    <col min="6403" max="6403" width="31.109375" style="1" customWidth="1"/>
    <col min="6404" max="6404" width="15" style="1" customWidth="1"/>
    <col min="6405" max="6405" width="14.44140625" style="1" customWidth="1"/>
    <col min="6406" max="6406" width="14.88671875" style="1" customWidth="1"/>
    <col min="6407" max="6407" width="18.109375" style="1" bestFit="1" customWidth="1"/>
    <col min="6408" max="6408" width="16.88671875" style="1" customWidth="1"/>
    <col min="6409" max="6409" width="14.109375" style="1" customWidth="1"/>
    <col min="6410" max="6410" width="11.44140625" style="1"/>
    <col min="6411" max="6411" width="18.33203125" style="1" customWidth="1"/>
    <col min="6412" max="6412" width="12.44140625" style="1" customWidth="1"/>
    <col min="6413" max="6413" width="20" style="1" customWidth="1"/>
    <col min="6414" max="6657" width="11.44140625" style="1"/>
    <col min="6658" max="6658" width="20.33203125" style="1" customWidth="1"/>
    <col min="6659" max="6659" width="31.109375" style="1" customWidth="1"/>
    <col min="6660" max="6660" width="15" style="1" customWidth="1"/>
    <col min="6661" max="6661" width="14.44140625" style="1" customWidth="1"/>
    <col min="6662" max="6662" width="14.88671875" style="1" customWidth="1"/>
    <col min="6663" max="6663" width="18.109375" style="1" bestFit="1" customWidth="1"/>
    <col min="6664" max="6664" width="16.88671875" style="1" customWidth="1"/>
    <col min="6665" max="6665" width="14.109375" style="1" customWidth="1"/>
    <col min="6666" max="6666" width="11.44140625" style="1"/>
    <col min="6667" max="6667" width="18.33203125" style="1" customWidth="1"/>
    <col min="6668" max="6668" width="12.44140625" style="1" customWidth="1"/>
    <col min="6669" max="6669" width="20" style="1" customWidth="1"/>
    <col min="6670" max="6913" width="11.44140625" style="1"/>
    <col min="6914" max="6914" width="20.33203125" style="1" customWidth="1"/>
    <col min="6915" max="6915" width="31.109375" style="1" customWidth="1"/>
    <col min="6916" max="6916" width="15" style="1" customWidth="1"/>
    <col min="6917" max="6917" width="14.44140625" style="1" customWidth="1"/>
    <col min="6918" max="6918" width="14.88671875" style="1" customWidth="1"/>
    <col min="6919" max="6919" width="18.109375" style="1" bestFit="1" customWidth="1"/>
    <col min="6920" max="6920" width="16.88671875" style="1" customWidth="1"/>
    <col min="6921" max="6921" width="14.109375" style="1" customWidth="1"/>
    <col min="6922" max="6922" width="11.44140625" style="1"/>
    <col min="6923" max="6923" width="18.33203125" style="1" customWidth="1"/>
    <col min="6924" max="6924" width="12.44140625" style="1" customWidth="1"/>
    <col min="6925" max="6925" width="20" style="1" customWidth="1"/>
    <col min="6926" max="7169" width="11.44140625" style="1"/>
    <col min="7170" max="7170" width="20.33203125" style="1" customWidth="1"/>
    <col min="7171" max="7171" width="31.109375" style="1" customWidth="1"/>
    <col min="7172" max="7172" width="15" style="1" customWidth="1"/>
    <col min="7173" max="7173" width="14.44140625" style="1" customWidth="1"/>
    <col min="7174" max="7174" width="14.88671875" style="1" customWidth="1"/>
    <col min="7175" max="7175" width="18.109375" style="1" bestFit="1" customWidth="1"/>
    <col min="7176" max="7176" width="16.88671875" style="1" customWidth="1"/>
    <col min="7177" max="7177" width="14.109375" style="1" customWidth="1"/>
    <col min="7178" max="7178" width="11.44140625" style="1"/>
    <col min="7179" max="7179" width="18.33203125" style="1" customWidth="1"/>
    <col min="7180" max="7180" width="12.44140625" style="1" customWidth="1"/>
    <col min="7181" max="7181" width="20" style="1" customWidth="1"/>
    <col min="7182" max="7425" width="11.44140625" style="1"/>
    <col min="7426" max="7426" width="20.33203125" style="1" customWidth="1"/>
    <col min="7427" max="7427" width="31.109375" style="1" customWidth="1"/>
    <col min="7428" max="7428" width="15" style="1" customWidth="1"/>
    <col min="7429" max="7429" width="14.44140625" style="1" customWidth="1"/>
    <col min="7430" max="7430" width="14.88671875" style="1" customWidth="1"/>
    <col min="7431" max="7431" width="18.109375" style="1" bestFit="1" customWidth="1"/>
    <col min="7432" max="7432" width="16.88671875" style="1" customWidth="1"/>
    <col min="7433" max="7433" width="14.109375" style="1" customWidth="1"/>
    <col min="7434" max="7434" width="11.44140625" style="1"/>
    <col min="7435" max="7435" width="18.33203125" style="1" customWidth="1"/>
    <col min="7436" max="7436" width="12.44140625" style="1" customWidth="1"/>
    <col min="7437" max="7437" width="20" style="1" customWidth="1"/>
    <col min="7438" max="7681" width="11.44140625" style="1"/>
    <col min="7682" max="7682" width="20.33203125" style="1" customWidth="1"/>
    <col min="7683" max="7683" width="31.109375" style="1" customWidth="1"/>
    <col min="7684" max="7684" width="15" style="1" customWidth="1"/>
    <col min="7685" max="7685" width="14.44140625" style="1" customWidth="1"/>
    <col min="7686" max="7686" width="14.88671875" style="1" customWidth="1"/>
    <col min="7687" max="7687" width="18.109375" style="1" bestFit="1" customWidth="1"/>
    <col min="7688" max="7688" width="16.88671875" style="1" customWidth="1"/>
    <col min="7689" max="7689" width="14.109375" style="1" customWidth="1"/>
    <col min="7690" max="7690" width="11.44140625" style="1"/>
    <col min="7691" max="7691" width="18.33203125" style="1" customWidth="1"/>
    <col min="7692" max="7692" width="12.44140625" style="1" customWidth="1"/>
    <col min="7693" max="7693" width="20" style="1" customWidth="1"/>
    <col min="7694" max="7937" width="11.44140625" style="1"/>
    <col min="7938" max="7938" width="20.33203125" style="1" customWidth="1"/>
    <col min="7939" max="7939" width="31.109375" style="1" customWidth="1"/>
    <col min="7940" max="7940" width="15" style="1" customWidth="1"/>
    <col min="7941" max="7941" width="14.44140625" style="1" customWidth="1"/>
    <col min="7942" max="7942" width="14.88671875" style="1" customWidth="1"/>
    <col min="7943" max="7943" width="18.109375" style="1" bestFit="1" customWidth="1"/>
    <col min="7944" max="7944" width="16.88671875" style="1" customWidth="1"/>
    <col min="7945" max="7945" width="14.109375" style="1" customWidth="1"/>
    <col min="7946" max="7946" width="11.44140625" style="1"/>
    <col min="7947" max="7947" width="18.33203125" style="1" customWidth="1"/>
    <col min="7948" max="7948" width="12.44140625" style="1" customWidth="1"/>
    <col min="7949" max="7949" width="20" style="1" customWidth="1"/>
    <col min="7950" max="8193" width="11.44140625" style="1"/>
    <col min="8194" max="8194" width="20.33203125" style="1" customWidth="1"/>
    <col min="8195" max="8195" width="31.109375" style="1" customWidth="1"/>
    <col min="8196" max="8196" width="15" style="1" customWidth="1"/>
    <col min="8197" max="8197" width="14.44140625" style="1" customWidth="1"/>
    <col min="8198" max="8198" width="14.88671875" style="1" customWidth="1"/>
    <col min="8199" max="8199" width="18.109375" style="1" bestFit="1" customWidth="1"/>
    <col min="8200" max="8200" width="16.88671875" style="1" customWidth="1"/>
    <col min="8201" max="8201" width="14.109375" style="1" customWidth="1"/>
    <col min="8202" max="8202" width="11.44140625" style="1"/>
    <col min="8203" max="8203" width="18.33203125" style="1" customWidth="1"/>
    <col min="8204" max="8204" width="12.44140625" style="1" customWidth="1"/>
    <col min="8205" max="8205" width="20" style="1" customWidth="1"/>
    <col min="8206" max="8449" width="11.44140625" style="1"/>
    <col min="8450" max="8450" width="20.33203125" style="1" customWidth="1"/>
    <col min="8451" max="8451" width="31.109375" style="1" customWidth="1"/>
    <col min="8452" max="8452" width="15" style="1" customWidth="1"/>
    <col min="8453" max="8453" width="14.44140625" style="1" customWidth="1"/>
    <col min="8454" max="8454" width="14.88671875" style="1" customWidth="1"/>
    <col min="8455" max="8455" width="18.109375" style="1" bestFit="1" customWidth="1"/>
    <col min="8456" max="8456" width="16.88671875" style="1" customWidth="1"/>
    <col min="8457" max="8457" width="14.109375" style="1" customWidth="1"/>
    <col min="8458" max="8458" width="11.44140625" style="1"/>
    <col min="8459" max="8459" width="18.33203125" style="1" customWidth="1"/>
    <col min="8460" max="8460" width="12.44140625" style="1" customWidth="1"/>
    <col min="8461" max="8461" width="20" style="1" customWidth="1"/>
    <col min="8462" max="8705" width="11.44140625" style="1"/>
    <col min="8706" max="8706" width="20.33203125" style="1" customWidth="1"/>
    <col min="8707" max="8707" width="31.109375" style="1" customWidth="1"/>
    <col min="8708" max="8708" width="15" style="1" customWidth="1"/>
    <col min="8709" max="8709" width="14.44140625" style="1" customWidth="1"/>
    <col min="8710" max="8710" width="14.88671875" style="1" customWidth="1"/>
    <col min="8711" max="8711" width="18.109375" style="1" bestFit="1" customWidth="1"/>
    <col min="8712" max="8712" width="16.88671875" style="1" customWidth="1"/>
    <col min="8713" max="8713" width="14.109375" style="1" customWidth="1"/>
    <col min="8714" max="8714" width="11.44140625" style="1"/>
    <col min="8715" max="8715" width="18.33203125" style="1" customWidth="1"/>
    <col min="8716" max="8716" width="12.44140625" style="1" customWidth="1"/>
    <col min="8717" max="8717" width="20" style="1" customWidth="1"/>
    <col min="8718" max="8961" width="11.44140625" style="1"/>
    <col min="8962" max="8962" width="20.33203125" style="1" customWidth="1"/>
    <col min="8963" max="8963" width="31.109375" style="1" customWidth="1"/>
    <col min="8964" max="8964" width="15" style="1" customWidth="1"/>
    <col min="8965" max="8965" width="14.44140625" style="1" customWidth="1"/>
    <col min="8966" max="8966" width="14.88671875" style="1" customWidth="1"/>
    <col min="8967" max="8967" width="18.109375" style="1" bestFit="1" customWidth="1"/>
    <col min="8968" max="8968" width="16.88671875" style="1" customWidth="1"/>
    <col min="8969" max="8969" width="14.109375" style="1" customWidth="1"/>
    <col min="8970" max="8970" width="11.44140625" style="1"/>
    <col min="8971" max="8971" width="18.33203125" style="1" customWidth="1"/>
    <col min="8972" max="8972" width="12.44140625" style="1" customWidth="1"/>
    <col min="8973" max="8973" width="20" style="1" customWidth="1"/>
    <col min="8974" max="9217" width="11.44140625" style="1"/>
    <col min="9218" max="9218" width="20.33203125" style="1" customWidth="1"/>
    <col min="9219" max="9219" width="31.109375" style="1" customWidth="1"/>
    <col min="9220" max="9220" width="15" style="1" customWidth="1"/>
    <col min="9221" max="9221" width="14.44140625" style="1" customWidth="1"/>
    <col min="9222" max="9222" width="14.88671875" style="1" customWidth="1"/>
    <col min="9223" max="9223" width="18.109375" style="1" bestFit="1" customWidth="1"/>
    <col min="9224" max="9224" width="16.88671875" style="1" customWidth="1"/>
    <col min="9225" max="9225" width="14.109375" style="1" customWidth="1"/>
    <col min="9226" max="9226" width="11.44140625" style="1"/>
    <col min="9227" max="9227" width="18.33203125" style="1" customWidth="1"/>
    <col min="9228" max="9228" width="12.44140625" style="1" customWidth="1"/>
    <col min="9229" max="9229" width="20" style="1" customWidth="1"/>
    <col min="9230" max="9473" width="11.44140625" style="1"/>
    <col min="9474" max="9474" width="20.33203125" style="1" customWidth="1"/>
    <col min="9475" max="9475" width="31.109375" style="1" customWidth="1"/>
    <col min="9476" max="9476" width="15" style="1" customWidth="1"/>
    <col min="9477" max="9477" width="14.44140625" style="1" customWidth="1"/>
    <col min="9478" max="9478" width="14.88671875" style="1" customWidth="1"/>
    <col min="9479" max="9479" width="18.109375" style="1" bestFit="1" customWidth="1"/>
    <col min="9480" max="9480" width="16.88671875" style="1" customWidth="1"/>
    <col min="9481" max="9481" width="14.109375" style="1" customWidth="1"/>
    <col min="9482" max="9482" width="11.44140625" style="1"/>
    <col min="9483" max="9483" width="18.33203125" style="1" customWidth="1"/>
    <col min="9484" max="9484" width="12.44140625" style="1" customWidth="1"/>
    <col min="9485" max="9485" width="20" style="1" customWidth="1"/>
    <col min="9486" max="9729" width="11.44140625" style="1"/>
    <col min="9730" max="9730" width="20.33203125" style="1" customWidth="1"/>
    <col min="9731" max="9731" width="31.109375" style="1" customWidth="1"/>
    <col min="9732" max="9732" width="15" style="1" customWidth="1"/>
    <col min="9733" max="9733" width="14.44140625" style="1" customWidth="1"/>
    <col min="9734" max="9734" width="14.88671875" style="1" customWidth="1"/>
    <col min="9735" max="9735" width="18.109375" style="1" bestFit="1" customWidth="1"/>
    <col min="9736" max="9736" width="16.88671875" style="1" customWidth="1"/>
    <col min="9737" max="9737" width="14.109375" style="1" customWidth="1"/>
    <col min="9738" max="9738" width="11.44140625" style="1"/>
    <col min="9739" max="9739" width="18.33203125" style="1" customWidth="1"/>
    <col min="9740" max="9740" width="12.44140625" style="1" customWidth="1"/>
    <col min="9741" max="9741" width="20" style="1" customWidth="1"/>
    <col min="9742" max="9985" width="11.44140625" style="1"/>
    <col min="9986" max="9986" width="20.33203125" style="1" customWidth="1"/>
    <col min="9987" max="9987" width="31.109375" style="1" customWidth="1"/>
    <col min="9988" max="9988" width="15" style="1" customWidth="1"/>
    <col min="9989" max="9989" width="14.44140625" style="1" customWidth="1"/>
    <col min="9990" max="9990" width="14.88671875" style="1" customWidth="1"/>
    <col min="9991" max="9991" width="18.109375" style="1" bestFit="1" customWidth="1"/>
    <col min="9992" max="9992" width="16.88671875" style="1" customWidth="1"/>
    <col min="9993" max="9993" width="14.109375" style="1" customWidth="1"/>
    <col min="9994" max="9994" width="11.44140625" style="1"/>
    <col min="9995" max="9995" width="18.33203125" style="1" customWidth="1"/>
    <col min="9996" max="9996" width="12.44140625" style="1" customWidth="1"/>
    <col min="9997" max="9997" width="20" style="1" customWidth="1"/>
    <col min="9998" max="10241" width="11.44140625" style="1"/>
    <col min="10242" max="10242" width="20.33203125" style="1" customWidth="1"/>
    <col min="10243" max="10243" width="31.109375" style="1" customWidth="1"/>
    <col min="10244" max="10244" width="15" style="1" customWidth="1"/>
    <col min="10245" max="10245" width="14.44140625" style="1" customWidth="1"/>
    <col min="10246" max="10246" width="14.88671875" style="1" customWidth="1"/>
    <col min="10247" max="10247" width="18.109375" style="1" bestFit="1" customWidth="1"/>
    <col min="10248" max="10248" width="16.88671875" style="1" customWidth="1"/>
    <col min="10249" max="10249" width="14.109375" style="1" customWidth="1"/>
    <col min="10250" max="10250" width="11.44140625" style="1"/>
    <col min="10251" max="10251" width="18.33203125" style="1" customWidth="1"/>
    <col min="10252" max="10252" width="12.44140625" style="1" customWidth="1"/>
    <col min="10253" max="10253" width="20" style="1" customWidth="1"/>
    <col min="10254" max="10497" width="11.44140625" style="1"/>
    <col min="10498" max="10498" width="20.33203125" style="1" customWidth="1"/>
    <col min="10499" max="10499" width="31.109375" style="1" customWidth="1"/>
    <col min="10500" max="10500" width="15" style="1" customWidth="1"/>
    <col min="10501" max="10501" width="14.44140625" style="1" customWidth="1"/>
    <col min="10502" max="10502" width="14.88671875" style="1" customWidth="1"/>
    <col min="10503" max="10503" width="18.109375" style="1" bestFit="1" customWidth="1"/>
    <col min="10504" max="10504" width="16.88671875" style="1" customWidth="1"/>
    <col min="10505" max="10505" width="14.109375" style="1" customWidth="1"/>
    <col min="10506" max="10506" width="11.44140625" style="1"/>
    <col min="10507" max="10507" width="18.33203125" style="1" customWidth="1"/>
    <col min="10508" max="10508" width="12.44140625" style="1" customWidth="1"/>
    <col min="10509" max="10509" width="20" style="1" customWidth="1"/>
    <col min="10510" max="10753" width="11.44140625" style="1"/>
    <col min="10754" max="10754" width="20.33203125" style="1" customWidth="1"/>
    <col min="10755" max="10755" width="31.109375" style="1" customWidth="1"/>
    <col min="10756" max="10756" width="15" style="1" customWidth="1"/>
    <col min="10757" max="10757" width="14.44140625" style="1" customWidth="1"/>
    <col min="10758" max="10758" width="14.88671875" style="1" customWidth="1"/>
    <col min="10759" max="10759" width="18.109375" style="1" bestFit="1" customWidth="1"/>
    <col min="10760" max="10760" width="16.88671875" style="1" customWidth="1"/>
    <col min="10761" max="10761" width="14.109375" style="1" customWidth="1"/>
    <col min="10762" max="10762" width="11.44140625" style="1"/>
    <col min="10763" max="10763" width="18.33203125" style="1" customWidth="1"/>
    <col min="10764" max="10764" width="12.44140625" style="1" customWidth="1"/>
    <col min="10765" max="10765" width="20" style="1" customWidth="1"/>
    <col min="10766" max="11009" width="11.44140625" style="1"/>
    <col min="11010" max="11010" width="20.33203125" style="1" customWidth="1"/>
    <col min="11011" max="11011" width="31.109375" style="1" customWidth="1"/>
    <col min="11012" max="11012" width="15" style="1" customWidth="1"/>
    <col min="11013" max="11013" width="14.44140625" style="1" customWidth="1"/>
    <col min="11014" max="11014" width="14.88671875" style="1" customWidth="1"/>
    <col min="11015" max="11015" width="18.109375" style="1" bestFit="1" customWidth="1"/>
    <col min="11016" max="11016" width="16.88671875" style="1" customWidth="1"/>
    <col min="11017" max="11017" width="14.109375" style="1" customWidth="1"/>
    <col min="11018" max="11018" width="11.44140625" style="1"/>
    <col min="11019" max="11019" width="18.33203125" style="1" customWidth="1"/>
    <col min="11020" max="11020" width="12.44140625" style="1" customWidth="1"/>
    <col min="11021" max="11021" width="20" style="1" customWidth="1"/>
    <col min="11022" max="11265" width="11.44140625" style="1"/>
    <col min="11266" max="11266" width="20.33203125" style="1" customWidth="1"/>
    <col min="11267" max="11267" width="31.109375" style="1" customWidth="1"/>
    <col min="11268" max="11268" width="15" style="1" customWidth="1"/>
    <col min="11269" max="11269" width="14.44140625" style="1" customWidth="1"/>
    <col min="11270" max="11270" width="14.88671875" style="1" customWidth="1"/>
    <col min="11271" max="11271" width="18.109375" style="1" bestFit="1" customWidth="1"/>
    <col min="11272" max="11272" width="16.88671875" style="1" customWidth="1"/>
    <col min="11273" max="11273" width="14.109375" style="1" customWidth="1"/>
    <col min="11274" max="11274" width="11.44140625" style="1"/>
    <col min="11275" max="11275" width="18.33203125" style="1" customWidth="1"/>
    <col min="11276" max="11276" width="12.44140625" style="1" customWidth="1"/>
    <col min="11277" max="11277" width="20" style="1" customWidth="1"/>
    <col min="11278" max="11521" width="11.44140625" style="1"/>
    <col min="11522" max="11522" width="20.33203125" style="1" customWidth="1"/>
    <col min="11523" max="11523" width="31.109375" style="1" customWidth="1"/>
    <col min="11524" max="11524" width="15" style="1" customWidth="1"/>
    <col min="11525" max="11525" width="14.44140625" style="1" customWidth="1"/>
    <col min="11526" max="11526" width="14.88671875" style="1" customWidth="1"/>
    <col min="11527" max="11527" width="18.109375" style="1" bestFit="1" customWidth="1"/>
    <col min="11528" max="11528" width="16.88671875" style="1" customWidth="1"/>
    <col min="11529" max="11529" width="14.109375" style="1" customWidth="1"/>
    <col min="11530" max="11530" width="11.44140625" style="1"/>
    <col min="11531" max="11531" width="18.33203125" style="1" customWidth="1"/>
    <col min="11532" max="11532" width="12.44140625" style="1" customWidth="1"/>
    <col min="11533" max="11533" width="20" style="1" customWidth="1"/>
    <col min="11534" max="11777" width="11.44140625" style="1"/>
    <col min="11778" max="11778" width="20.33203125" style="1" customWidth="1"/>
    <col min="11779" max="11779" width="31.109375" style="1" customWidth="1"/>
    <col min="11780" max="11780" width="15" style="1" customWidth="1"/>
    <col min="11781" max="11781" width="14.44140625" style="1" customWidth="1"/>
    <col min="11782" max="11782" width="14.88671875" style="1" customWidth="1"/>
    <col min="11783" max="11783" width="18.109375" style="1" bestFit="1" customWidth="1"/>
    <col min="11784" max="11784" width="16.88671875" style="1" customWidth="1"/>
    <col min="11785" max="11785" width="14.109375" style="1" customWidth="1"/>
    <col min="11786" max="11786" width="11.44140625" style="1"/>
    <col min="11787" max="11787" width="18.33203125" style="1" customWidth="1"/>
    <col min="11788" max="11788" width="12.44140625" style="1" customWidth="1"/>
    <col min="11789" max="11789" width="20" style="1" customWidth="1"/>
    <col min="11790" max="12033" width="11.44140625" style="1"/>
    <col min="12034" max="12034" width="20.33203125" style="1" customWidth="1"/>
    <col min="12035" max="12035" width="31.109375" style="1" customWidth="1"/>
    <col min="12036" max="12036" width="15" style="1" customWidth="1"/>
    <col min="12037" max="12037" width="14.44140625" style="1" customWidth="1"/>
    <col min="12038" max="12038" width="14.88671875" style="1" customWidth="1"/>
    <col min="12039" max="12039" width="18.109375" style="1" bestFit="1" customWidth="1"/>
    <col min="12040" max="12040" width="16.88671875" style="1" customWidth="1"/>
    <col min="12041" max="12041" width="14.109375" style="1" customWidth="1"/>
    <col min="12042" max="12042" width="11.44140625" style="1"/>
    <col min="12043" max="12043" width="18.33203125" style="1" customWidth="1"/>
    <col min="12044" max="12044" width="12.44140625" style="1" customWidth="1"/>
    <col min="12045" max="12045" width="20" style="1" customWidth="1"/>
    <col min="12046" max="12289" width="11.44140625" style="1"/>
    <col min="12290" max="12290" width="20.33203125" style="1" customWidth="1"/>
    <col min="12291" max="12291" width="31.109375" style="1" customWidth="1"/>
    <col min="12292" max="12292" width="15" style="1" customWidth="1"/>
    <col min="12293" max="12293" width="14.44140625" style="1" customWidth="1"/>
    <col min="12294" max="12294" width="14.88671875" style="1" customWidth="1"/>
    <col min="12295" max="12295" width="18.109375" style="1" bestFit="1" customWidth="1"/>
    <col min="12296" max="12296" width="16.88671875" style="1" customWidth="1"/>
    <col min="12297" max="12297" width="14.109375" style="1" customWidth="1"/>
    <col min="12298" max="12298" width="11.44140625" style="1"/>
    <col min="12299" max="12299" width="18.33203125" style="1" customWidth="1"/>
    <col min="12300" max="12300" width="12.44140625" style="1" customWidth="1"/>
    <col min="12301" max="12301" width="20" style="1" customWidth="1"/>
    <col min="12302" max="12545" width="11.44140625" style="1"/>
    <col min="12546" max="12546" width="20.33203125" style="1" customWidth="1"/>
    <col min="12547" max="12547" width="31.109375" style="1" customWidth="1"/>
    <col min="12548" max="12548" width="15" style="1" customWidth="1"/>
    <col min="12549" max="12549" width="14.44140625" style="1" customWidth="1"/>
    <col min="12550" max="12550" width="14.88671875" style="1" customWidth="1"/>
    <col min="12551" max="12551" width="18.109375" style="1" bestFit="1" customWidth="1"/>
    <col min="12552" max="12552" width="16.88671875" style="1" customWidth="1"/>
    <col min="12553" max="12553" width="14.109375" style="1" customWidth="1"/>
    <col min="12554" max="12554" width="11.44140625" style="1"/>
    <col min="12555" max="12555" width="18.33203125" style="1" customWidth="1"/>
    <col min="12556" max="12556" width="12.44140625" style="1" customWidth="1"/>
    <col min="12557" max="12557" width="20" style="1" customWidth="1"/>
    <col min="12558" max="12801" width="11.44140625" style="1"/>
    <col min="12802" max="12802" width="20.33203125" style="1" customWidth="1"/>
    <col min="12803" max="12803" width="31.109375" style="1" customWidth="1"/>
    <col min="12804" max="12804" width="15" style="1" customWidth="1"/>
    <col min="12805" max="12805" width="14.44140625" style="1" customWidth="1"/>
    <col min="12806" max="12806" width="14.88671875" style="1" customWidth="1"/>
    <col min="12807" max="12807" width="18.109375" style="1" bestFit="1" customWidth="1"/>
    <col min="12808" max="12808" width="16.88671875" style="1" customWidth="1"/>
    <col min="12809" max="12809" width="14.109375" style="1" customWidth="1"/>
    <col min="12810" max="12810" width="11.44140625" style="1"/>
    <col min="12811" max="12811" width="18.33203125" style="1" customWidth="1"/>
    <col min="12812" max="12812" width="12.44140625" style="1" customWidth="1"/>
    <col min="12813" max="12813" width="20" style="1" customWidth="1"/>
    <col min="12814" max="13057" width="11.44140625" style="1"/>
    <col min="13058" max="13058" width="20.33203125" style="1" customWidth="1"/>
    <col min="13059" max="13059" width="31.109375" style="1" customWidth="1"/>
    <col min="13060" max="13060" width="15" style="1" customWidth="1"/>
    <col min="13061" max="13061" width="14.44140625" style="1" customWidth="1"/>
    <col min="13062" max="13062" width="14.88671875" style="1" customWidth="1"/>
    <col min="13063" max="13063" width="18.109375" style="1" bestFit="1" customWidth="1"/>
    <col min="13064" max="13064" width="16.88671875" style="1" customWidth="1"/>
    <col min="13065" max="13065" width="14.109375" style="1" customWidth="1"/>
    <col min="13066" max="13066" width="11.44140625" style="1"/>
    <col min="13067" max="13067" width="18.33203125" style="1" customWidth="1"/>
    <col min="13068" max="13068" width="12.44140625" style="1" customWidth="1"/>
    <col min="13069" max="13069" width="20" style="1" customWidth="1"/>
    <col min="13070" max="13313" width="11.44140625" style="1"/>
    <col min="13314" max="13314" width="20.33203125" style="1" customWidth="1"/>
    <col min="13315" max="13315" width="31.109375" style="1" customWidth="1"/>
    <col min="13316" max="13316" width="15" style="1" customWidth="1"/>
    <col min="13317" max="13317" width="14.44140625" style="1" customWidth="1"/>
    <col min="13318" max="13318" width="14.88671875" style="1" customWidth="1"/>
    <col min="13319" max="13319" width="18.109375" style="1" bestFit="1" customWidth="1"/>
    <col min="13320" max="13320" width="16.88671875" style="1" customWidth="1"/>
    <col min="13321" max="13321" width="14.109375" style="1" customWidth="1"/>
    <col min="13322" max="13322" width="11.44140625" style="1"/>
    <col min="13323" max="13323" width="18.33203125" style="1" customWidth="1"/>
    <col min="13324" max="13324" width="12.44140625" style="1" customWidth="1"/>
    <col min="13325" max="13325" width="20" style="1" customWidth="1"/>
    <col min="13326" max="13569" width="11.44140625" style="1"/>
    <col min="13570" max="13570" width="20.33203125" style="1" customWidth="1"/>
    <col min="13571" max="13571" width="31.109375" style="1" customWidth="1"/>
    <col min="13572" max="13572" width="15" style="1" customWidth="1"/>
    <col min="13573" max="13573" width="14.44140625" style="1" customWidth="1"/>
    <col min="13574" max="13574" width="14.88671875" style="1" customWidth="1"/>
    <col min="13575" max="13575" width="18.109375" style="1" bestFit="1" customWidth="1"/>
    <col min="13576" max="13576" width="16.88671875" style="1" customWidth="1"/>
    <col min="13577" max="13577" width="14.109375" style="1" customWidth="1"/>
    <col min="13578" max="13578" width="11.44140625" style="1"/>
    <col min="13579" max="13579" width="18.33203125" style="1" customWidth="1"/>
    <col min="13580" max="13580" width="12.44140625" style="1" customWidth="1"/>
    <col min="13581" max="13581" width="20" style="1" customWidth="1"/>
    <col min="13582" max="13825" width="11.44140625" style="1"/>
    <col min="13826" max="13826" width="20.33203125" style="1" customWidth="1"/>
    <col min="13827" max="13827" width="31.109375" style="1" customWidth="1"/>
    <col min="13828" max="13828" width="15" style="1" customWidth="1"/>
    <col min="13829" max="13829" width="14.44140625" style="1" customWidth="1"/>
    <col min="13830" max="13830" width="14.88671875" style="1" customWidth="1"/>
    <col min="13831" max="13831" width="18.109375" style="1" bestFit="1" customWidth="1"/>
    <col min="13832" max="13832" width="16.88671875" style="1" customWidth="1"/>
    <col min="13833" max="13833" width="14.109375" style="1" customWidth="1"/>
    <col min="13834" max="13834" width="11.44140625" style="1"/>
    <col min="13835" max="13835" width="18.33203125" style="1" customWidth="1"/>
    <col min="13836" max="13836" width="12.44140625" style="1" customWidth="1"/>
    <col min="13837" max="13837" width="20" style="1" customWidth="1"/>
    <col min="13838" max="14081" width="11.44140625" style="1"/>
    <col min="14082" max="14082" width="20.33203125" style="1" customWidth="1"/>
    <col min="14083" max="14083" width="31.109375" style="1" customWidth="1"/>
    <col min="14084" max="14084" width="15" style="1" customWidth="1"/>
    <col min="14085" max="14085" width="14.44140625" style="1" customWidth="1"/>
    <col min="14086" max="14086" width="14.88671875" style="1" customWidth="1"/>
    <col min="14087" max="14087" width="18.109375" style="1" bestFit="1" customWidth="1"/>
    <col min="14088" max="14088" width="16.88671875" style="1" customWidth="1"/>
    <col min="14089" max="14089" width="14.109375" style="1" customWidth="1"/>
    <col min="14090" max="14090" width="11.44140625" style="1"/>
    <col min="14091" max="14091" width="18.33203125" style="1" customWidth="1"/>
    <col min="14092" max="14092" width="12.44140625" style="1" customWidth="1"/>
    <col min="14093" max="14093" width="20" style="1" customWidth="1"/>
    <col min="14094" max="14337" width="11.44140625" style="1"/>
    <col min="14338" max="14338" width="20.33203125" style="1" customWidth="1"/>
    <col min="14339" max="14339" width="31.109375" style="1" customWidth="1"/>
    <col min="14340" max="14340" width="15" style="1" customWidth="1"/>
    <col min="14341" max="14341" width="14.44140625" style="1" customWidth="1"/>
    <col min="14342" max="14342" width="14.88671875" style="1" customWidth="1"/>
    <col min="14343" max="14343" width="18.109375" style="1" bestFit="1" customWidth="1"/>
    <col min="14344" max="14344" width="16.88671875" style="1" customWidth="1"/>
    <col min="14345" max="14345" width="14.109375" style="1" customWidth="1"/>
    <col min="14346" max="14346" width="11.44140625" style="1"/>
    <col min="14347" max="14347" width="18.33203125" style="1" customWidth="1"/>
    <col min="14348" max="14348" width="12.44140625" style="1" customWidth="1"/>
    <col min="14349" max="14349" width="20" style="1" customWidth="1"/>
    <col min="14350" max="14593" width="11.44140625" style="1"/>
    <col min="14594" max="14594" width="20.33203125" style="1" customWidth="1"/>
    <col min="14595" max="14595" width="31.109375" style="1" customWidth="1"/>
    <col min="14596" max="14596" width="15" style="1" customWidth="1"/>
    <col min="14597" max="14597" width="14.44140625" style="1" customWidth="1"/>
    <col min="14598" max="14598" width="14.88671875" style="1" customWidth="1"/>
    <col min="14599" max="14599" width="18.109375" style="1" bestFit="1" customWidth="1"/>
    <col min="14600" max="14600" width="16.88671875" style="1" customWidth="1"/>
    <col min="14601" max="14601" width="14.109375" style="1" customWidth="1"/>
    <col min="14602" max="14602" width="11.44140625" style="1"/>
    <col min="14603" max="14603" width="18.33203125" style="1" customWidth="1"/>
    <col min="14604" max="14604" width="12.44140625" style="1" customWidth="1"/>
    <col min="14605" max="14605" width="20" style="1" customWidth="1"/>
    <col min="14606" max="14849" width="11.44140625" style="1"/>
    <col min="14850" max="14850" width="20.33203125" style="1" customWidth="1"/>
    <col min="14851" max="14851" width="31.109375" style="1" customWidth="1"/>
    <col min="14852" max="14852" width="15" style="1" customWidth="1"/>
    <col min="14853" max="14853" width="14.44140625" style="1" customWidth="1"/>
    <col min="14854" max="14854" width="14.88671875" style="1" customWidth="1"/>
    <col min="14855" max="14855" width="18.109375" style="1" bestFit="1" customWidth="1"/>
    <col min="14856" max="14856" width="16.88671875" style="1" customWidth="1"/>
    <col min="14857" max="14857" width="14.109375" style="1" customWidth="1"/>
    <col min="14858" max="14858" width="11.44140625" style="1"/>
    <col min="14859" max="14859" width="18.33203125" style="1" customWidth="1"/>
    <col min="14860" max="14860" width="12.44140625" style="1" customWidth="1"/>
    <col min="14861" max="14861" width="20" style="1" customWidth="1"/>
    <col min="14862" max="15105" width="11.44140625" style="1"/>
    <col min="15106" max="15106" width="20.33203125" style="1" customWidth="1"/>
    <col min="15107" max="15107" width="31.109375" style="1" customWidth="1"/>
    <col min="15108" max="15108" width="15" style="1" customWidth="1"/>
    <col min="15109" max="15109" width="14.44140625" style="1" customWidth="1"/>
    <col min="15110" max="15110" width="14.88671875" style="1" customWidth="1"/>
    <col min="15111" max="15111" width="18.109375" style="1" bestFit="1" customWidth="1"/>
    <col min="15112" max="15112" width="16.88671875" style="1" customWidth="1"/>
    <col min="15113" max="15113" width="14.109375" style="1" customWidth="1"/>
    <col min="15114" max="15114" width="11.44140625" style="1"/>
    <col min="15115" max="15115" width="18.33203125" style="1" customWidth="1"/>
    <col min="15116" max="15116" width="12.44140625" style="1" customWidth="1"/>
    <col min="15117" max="15117" width="20" style="1" customWidth="1"/>
    <col min="15118" max="15361" width="11.44140625" style="1"/>
    <col min="15362" max="15362" width="20.33203125" style="1" customWidth="1"/>
    <col min="15363" max="15363" width="31.109375" style="1" customWidth="1"/>
    <col min="15364" max="15364" width="15" style="1" customWidth="1"/>
    <col min="15365" max="15365" width="14.44140625" style="1" customWidth="1"/>
    <col min="15366" max="15366" width="14.88671875" style="1" customWidth="1"/>
    <col min="15367" max="15367" width="18.109375" style="1" bestFit="1" customWidth="1"/>
    <col min="15368" max="15368" width="16.88671875" style="1" customWidth="1"/>
    <col min="15369" max="15369" width="14.109375" style="1" customWidth="1"/>
    <col min="15370" max="15370" width="11.44140625" style="1"/>
    <col min="15371" max="15371" width="18.33203125" style="1" customWidth="1"/>
    <col min="15372" max="15372" width="12.44140625" style="1" customWidth="1"/>
    <col min="15373" max="15373" width="20" style="1" customWidth="1"/>
    <col min="15374" max="15617" width="11.44140625" style="1"/>
    <col min="15618" max="15618" width="20.33203125" style="1" customWidth="1"/>
    <col min="15619" max="15619" width="31.109375" style="1" customWidth="1"/>
    <col min="15620" max="15620" width="15" style="1" customWidth="1"/>
    <col min="15621" max="15621" width="14.44140625" style="1" customWidth="1"/>
    <col min="15622" max="15622" width="14.88671875" style="1" customWidth="1"/>
    <col min="15623" max="15623" width="18.109375" style="1" bestFit="1" customWidth="1"/>
    <col min="15624" max="15624" width="16.88671875" style="1" customWidth="1"/>
    <col min="15625" max="15625" width="14.109375" style="1" customWidth="1"/>
    <col min="15626" max="15626" width="11.44140625" style="1"/>
    <col min="15627" max="15627" width="18.33203125" style="1" customWidth="1"/>
    <col min="15628" max="15628" width="12.44140625" style="1" customWidth="1"/>
    <col min="15629" max="15629" width="20" style="1" customWidth="1"/>
    <col min="15630" max="15873" width="11.44140625" style="1"/>
    <col min="15874" max="15874" width="20.33203125" style="1" customWidth="1"/>
    <col min="15875" max="15875" width="31.109375" style="1" customWidth="1"/>
    <col min="15876" max="15876" width="15" style="1" customWidth="1"/>
    <col min="15877" max="15877" width="14.44140625" style="1" customWidth="1"/>
    <col min="15878" max="15878" width="14.88671875" style="1" customWidth="1"/>
    <col min="15879" max="15879" width="18.109375" style="1" bestFit="1" customWidth="1"/>
    <col min="15880" max="15880" width="16.88671875" style="1" customWidth="1"/>
    <col min="15881" max="15881" width="14.109375" style="1" customWidth="1"/>
    <col min="15882" max="15882" width="11.44140625" style="1"/>
    <col min="15883" max="15883" width="18.33203125" style="1" customWidth="1"/>
    <col min="15884" max="15884" width="12.44140625" style="1" customWidth="1"/>
    <col min="15885" max="15885" width="20" style="1" customWidth="1"/>
    <col min="15886" max="16129" width="11.44140625" style="1"/>
    <col min="16130" max="16130" width="20.33203125" style="1" customWidth="1"/>
    <col min="16131" max="16131" width="31.109375" style="1" customWidth="1"/>
    <col min="16132" max="16132" width="15" style="1" customWidth="1"/>
    <col min="16133" max="16133" width="14.44140625" style="1" customWidth="1"/>
    <col min="16134" max="16134" width="14.88671875" style="1" customWidth="1"/>
    <col min="16135" max="16135" width="18.109375" style="1" bestFit="1" customWidth="1"/>
    <col min="16136" max="16136" width="16.88671875" style="1" customWidth="1"/>
    <col min="16137" max="16137" width="14.109375" style="1" customWidth="1"/>
    <col min="16138" max="16138" width="11.44140625" style="1"/>
    <col min="16139" max="16139" width="18.33203125" style="1" customWidth="1"/>
    <col min="16140" max="16140" width="12.44140625" style="1" customWidth="1"/>
    <col min="16141" max="16141" width="20" style="1" customWidth="1"/>
    <col min="16142" max="16384" width="11.44140625" style="1"/>
  </cols>
  <sheetData>
    <row r="1" spans="1:21" ht="19.5" customHeight="1" x14ac:dyDescent="0.25">
      <c r="N1" s="259" t="s">
        <v>0</v>
      </c>
      <c r="O1" s="260" t="s">
        <v>1</v>
      </c>
      <c r="Q1" s="261" t="s">
        <v>0</v>
      </c>
      <c r="R1" s="262" t="s">
        <v>1</v>
      </c>
      <c r="T1" s="3" t="s">
        <v>0</v>
      </c>
      <c r="U1" s="4" t="s">
        <v>1</v>
      </c>
    </row>
    <row r="2" spans="1:21" x14ac:dyDescent="0.25">
      <c r="A2" s="690" t="s">
        <v>2</v>
      </c>
      <c r="B2" s="690"/>
      <c r="C2" s="690"/>
      <c r="D2" s="690"/>
      <c r="E2" s="690"/>
      <c r="F2" s="690"/>
      <c r="G2" s="690"/>
      <c r="H2" s="690"/>
      <c r="N2" s="263" t="s">
        <v>3</v>
      </c>
      <c r="O2" s="264">
        <v>528747584</v>
      </c>
      <c r="Q2" s="265" t="s">
        <v>4</v>
      </c>
      <c r="R2" s="266">
        <v>840268082</v>
      </c>
      <c r="T2" s="7" t="s">
        <v>3</v>
      </c>
      <c r="U2" s="8">
        <v>528747584</v>
      </c>
    </row>
    <row r="3" spans="1:21" x14ac:dyDescent="0.25">
      <c r="A3" s="694" t="s">
        <v>5</v>
      </c>
      <c r="B3" s="694"/>
      <c r="C3" s="694"/>
      <c r="D3" s="694"/>
      <c r="E3" s="694"/>
      <c r="F3" s="694"/>
      <c r="G3" s="694"/>
      <c r="H3" s="694"/>
      <c r="N3" s="263" t="s">
        <v>6</v>
      </c>
      <c r="O3" s="264">
        <v>49655567</v>
      </c>
      <c r="Q3" s="265" t="s">
        <v>7</v>
      </c>
      <c r="R3" s="266">
        <v>812708275</v>
      </c>
      <c r="T3" s="7" t="s">
        <v>6</v>
      </c>
      <c r="U3" s="8">
        <v>49655567</v>
      </c>
    </row>
    <row r="4" spans="1:21" ht="9.75" customHeight="1" x14ac:dyDescent="0.25">
      <c r="A4" s="296"/>
      <c r="H4" s="11"/>
      <c r="I4" s="11"/>
      <c r="N4" s="263" t="s">
        <v>8</v>
      </c>
      <c r="O4" s="264">
        <v>4319606</v>
      </c>
      <c r="Q4" s="265" t="s">
        <v>500</v>
      </c>
      <c r="R4" s="266">
        <v>642308275</v>
      </c>
      <c r="T4" s="7" t="s">
        <v>8</v>
      </c>
      <c r="U4" s="8">
        <v>4319606</v>
      </c>
    </row>
    <row r="5" spans="1:21" x14ac:dyDescent="0.25">
      <c r="A5" s="12" t="s">
        <v>10</v>
      </c>
      <c r="H5" s="11"/>
      <c r="N5" s="263" t="s">
        <v>11</v>
      </c>
      <c r="O5" s="264">
        <v>99595</v>
      </c>
      <c r="Q5" s="265" t="s">
        <v>501</v>
      </c>
      <c r="R5" s="266">
        <v>642308275</v>
      </c>
      <c r="T5" s="7" t="s">
        <v>11</v>
      </c>
      <c r="U5" s="8">
        <v>99595</v>
      </c>
    </row>
    <row r="6" spans="1:21" ht="15" customHeight="1" x14ac:dyDescent="0.25">
      <c r="A6" s="678" t="s">
        <v>502</v>
      </c>
      <c r="B6" s="678"/>
      <c r="C6" s="678"/>
      <c r="D6" s="678"/>
      <c r="E6" s="678"/>
      <c r="F6" s="678"/>
      <c r="G6" s="678"/>
      <c r="H6" s="678"/>
      <c r="N6" s="263" t="s">
        <v>16</v>
      </c>
      <c r="O6" s="264">
        <v>4220011</v>
      </c>
      <c r="Q6" s="265" t="s">
        <v>503</v>
      </c>
      <c r="R6" s="266">
        <v>170400000</v>
      </c>
      <c r="T6" s="7" t="s">
        <v>14</v>
      </c>
      <c r="U6" s="8">
        <v>99595</v>
      </c>
    </row>
    <row r="7" spans="1:21" ht="15" customHeight="1" x14ac:dyDescent="0.25">
      <c r="A7" s="678"/>
      <c r="B7" s="678"/>
      <c r="C7" s="678"/>
      <c r="D7" s="678"/>
      <c r="E7" s="678"/>
      <c r="F7" s="678"/>
      <c r="G7" s="678"/>
      <c r="H7" s="678"/>
      <c r="N7" s="263" t="s">
        <v>27</v>
      </c>
      <c r="O7" s="264">
        <v>45335961</v>
      </c>
      <c r="Q7" s="265" t="s">
        <v>504</v>
      </c>
      <c r="R7" s="266">
        <v>170400000</v>
      </c>
      <c r="T7" s="7" t="s">
        <v>16</v>
      </c>
      <c r="U7" s="8">
        <v>4220011</v>
      </c>
    </row>
    <row r="8" spans="1:21" ht="13.95" customHeight="1" x14ac:dyDescent="0.25">
      <c r="A8" s="13"/>
      <c r="B8" s="13"/>
      <c r="C8" s="13"/>
      <c r="D8" s="13"/>
      <c r="E8" s="13"/>
      <c r="F8" s="13"/>
      <c r="G8" s="13"/>
      <c r="H8" s="13"/>
      <c r="N8" s="263" t="s">
        <v>29</v>
      </c>
      <c r="O8" s="264">
        <v>39418546</v>
      </c>
      <c r="Q8" s="265" t="s">
        <v>348</v>
      </c>
      <c r="R8" s="266">
        <v>27559807</v>
      </c>
      <c r="T8" s="7" t="s">
        <v>505</v>
      </c>
      <c r="U8" s="8">
        <v>4220011</v>
      </c>
    </row>
    <row r="9" spans="1:21" ht="18.600000000000001" hidden="1" customHeight="1" x14ac:dyDescent="0.25">
      <c r="A9" s="13"/>
      <c r="B9" s="13"/>
      <c r="C9" s="13"/>
      <c r="D9" s="13"/>
      <c r="E9" s="13"/>
      <c r="F9" s="13"/>
      <c r="G9" s="13"/>
      <c r="H9" s="13"/>
      <c r="N9" s="263" t="s">
        <v>38</v>
      </c>
      <c r="O9" s="264">
        <v>5917415</v>
      </c>
      <c r="Q9" s="265" t="s">
        <v>349</v>
      </c>
      <c r="R9" s="266">
        <v>27559807</v>
      </c>
      <c r="T9" s="7" t="s">
        <v>27</v>
      </c>
      <c r="U9" s="8">
        <v>45335961</v>
      </c>
    </row>
    <row r="10" spans="1:21" x14ac:dyDescent="0.25">
      <c r="A10" s="296" t="s">
        <v>22</v>
      </c>
      <c r="H10" s="11"/>
      <c r="I10" s="11"/>
      <c r="N10" s="263" t="s">
        <v>117</v>
      </c>
      <c r="O10" s="264">
        <v>1253636</v>
      </c>
      <c r="Q10" s="265" t="s">
        <v>42</v>
      </c>
      <c r="R10" s="266">
        <v>952153682</v>
      </c>
      <c r="T10" s="7" t="s">
        <v>506</v>
      </c>
      <c r="U10" s="8">
        <v>525861</v>
      </c>
    </row>
    <row r="11" spans="1:21" ht="13.95" customHeight="1" x14ac:dyDescent="0.25">
      <c r="A11" s="296"/>
      <c r="H11" s="11"/>
      <c r="I11" s="11"/>
      <c r="N11" s="263" t="s">
        <v>507</v>
      </c>
      <c r="O11" s="264">
        <v>40710400</v>
      </c>
      <c r="Q11" s="265" t="s">
        <v>44</v>
      </c>
      <c r="R11" s="266">
        <v>83877596</v>
      </c>
      <c r="T11" s="7" t="s">
        <v>38</v>
      </c>
      <c r="U11" s="8">
        <v>5917415</v>
      </c>
    </row>
    <row r="12" spans="1:21" ht="15" customHeight="1" x14ac:dyDescent="0.25">
      <c r="A12" s="678" t="s">
        <v>700</v>
      </c>
      <c r="B12" s="678"/>
      <c r="C12" s="678"/>
      <c r="D12" s="678"/>
      <c r="E12" s="678"/>
      <c r="F12" s="678"/>
      <c r="G12" s="678"/>
      <c r="H12" s="678"/>
      <c r="I12" s="11"/>
      <c r="N12" s="263" t="s">
        <v>132</v>
      </c>
      <c r="O12" s="264">
        <v>435706715</v>
      </c>
      <c r="Q12" s="265" t="s">
        <v>508</v>
      </c>
      <c r="R12" s="266">
        <v>41807530</v>
      </c>
      <c r="T12" s="7" t="s">
        <v>509</v>
      </c>
      <c r="U12" s="8">
        <v>133250</v>
      </c>
    </row>
    <row r="13" spans="1:21" ht="14.4" customHeight="1" x14ac:dyDescent="0.25">
      <c r="A13" s="678"/>
      <c r="B13" s="678"/>
      <c r="C13" s="678"/>
      <c r="D13" s="678"/>
      <c r="E13" s="678"/>
      <c r="F13" s="678"/>
      <c r="G13" s="678"/>
      <c r="H13" s="678"/>
      <c r="I13" s="11"/>
      <c r="N13" s="263" t="s">
        <v>134</v>
      </c>
      <c r="O13" s="264">
        <v>365882903</v>
      </c>
      <c r="Q13" s="265" t="s">
        <v>510</v>
      </c>
      <c r="R13" s="266">
        <v>41807530</v>
      </c>
      <c r="T13" s="7" t="s">
        <v>41</v>
      </c>
      <c r="U13" s="8">
        <v>5784165</v>
      </c>
    </row>
    <row r="14" spans="1:21" ht="12.75" customHeight="1" x14ac:dyDescent="0.25">
      <c r="A14" s="13"/>
      <c r="B14" s="13"/>
      <c r="C14" s="15"/>
      <c r="D14" s="15"/>
      <c r="E14" s="15"/>
      <c r="F14" s="15"/>
      <c r="G14" s="15"/>
      <c r="H14" s="13"/>
      <c r="I14" s="11"/>
      <c r="N14" s="263" t="s">
        <v>281</v>
      </c>
      <c r="O14" s="264">
        <v>21818182</v>
      </c>
      <c r="Q14" s="265" t="s">
        <v>511</v>
      </c>
      <c r="R14" s="266">
        <v>19514217</v>
      </c>
      <c r="T14" s="7" t="s">
        <v>93</v>
      </c>
      <c r="U14" s="8">
        <v>479092017</v>
      </c>
    </row>
    <row r="15" spans="1:21" ht="12.75" customHeight="1" x14ac:dyDescent="0.25">
      <c r="A15" s="296" t="s">
        <v>31</v>
      </c>
      <c r="B15" s="13"/>
      <c r="C15" s="15"/>
      <c r="D15" s="15"/>
      <c r="E15" s="15"/>
      <c r="F15" s="15"/>
      <c r="G15" s="15"/>
      <c r="H15" s="13"/>
      <c r="I15" s="11"/>
      <c r="N15" s="263" t="s">
        <v>512</v>
      </c>
      <c r="O15" s="264">
        <v>125545847</v>
      </c>
      <c r="Q15" s="265" t="s">
        <v>513</v>
      </c>
      <c r="R15" s="266">
        <v>4947274</v>
      </c>
      <c r="T15" s="7" t="s">
        <v>112</v>
      </c>
      <c r="U15" s="8">
        <v>41964036</v>
      </c>
    </row>
    <row r="16" spans="1:21" x14ac:dyDescent="0.25">
      <c r="I16" s="11"/>
      <c r="N16" s="263" t="s">
        <v>137</v>
      </c>
      <c r="O16" s="264">
        <v>-77540217</v>
      </c>
      <c r="Q16" s="265" t="s">
        <v>514</v>
      </c>
      <c r="R16" s="266">
        <v>1189182</v>
      </c>
      <c r="T16" s="7" t="s">
        <v>117</v>
      </c>
      <c r="U16" s="8">
        <v>1253636</v>
      </c>
    </row>
    <row r="17" spans="1:21" ht="15" customHeight="1" x14ac:dyDescent="0.25">
      <c r="A17" s="678" t="s">
        <v>701</v>
      </c>
      <c r="B17" s="678"/>
      <c r="C17" s="678"/>
      <c r="D17" s="678"/>
      <c r="E17" s="678"/>
      <c r="F17" s="678"/>
      <c r="G17" s="678"/>
      <c r="H17" s="678"/>
      <c r="I17" s="11"/>
      <c r="N17" s="263" t="s">
        <v>387</v>
      </c>
      <c r="O17" s="264">
        <v>1421266</v>
      </c>
      <c r="Q17" s="265" t="s">
        <v>515</v>
      </c>
      <c r="R17" s="266">
        <v>10650488</v>
      </c>
      <c r="T17" s="7" t="s">
        <v>507</v>
      </c>
      <c r="U17" s="8">
        <v>40710400</v>
      </c>
    </row>
    <row r="18" spans="1:21" ht="12.75" customHeight="1" x14ac:dyDescent="0.25">
      <c r="A18" s="678"/>
      <c r="B18" s="678"/>
      <c r="C18" s="678"/>
      <c r="D18" s="678"/>
      <c r="E18" s="678"/>
      <c r="F18" s="678"/>
      <c r="G18" s="678"/>
      <c r="H18" s="678"/>
      <c r="I18" s="11"/>
      <c r="N18" s="263" t="s">
        <v>139</v>
      </c>
      <c r="O18" s="264">
        <v>1776582</v>
      </c>
      <c r="Q18" s="265" t="s">
        <v>516</v>
      </c>
      <c r="R18" s="266">
        <v>2727273</v>
      </c>
      <c r="T18" s="7" t="s">
        <v>132</v>
      </c>
      <c r="U18" s="8">
        <v>435706715</v>
      </c>
    </row>
    <row r="19" spans="1:21" ht="15.6" customHeight="1" x14ac:dyDescent="0.25">
      <c r="A19" s="295"/>
      <c r="B19" s="295"/>
      <c r="C19" s="295"/>
      <c r="D19" s="295"/>
      <c r="E19" s="295"/>
      <c r="F19" s="295"/>
      <c r="G19" s="295"/>
      <c r="H19" s="295"/>
      <c r="I19" s="11"/>
      <c r="N19" s="263" t="s">
        <v>155</v>
      </c>
      <c r="O19" s="264">
        <v>170123976</v>
      </c>
      <c r="Q19" s="265" t="s">
        <v>517</v>
      </c>
      <c r="R19" s="266">
        <v>12800000</v>
      </c>
      <c r="T19" s="7" t="s">
        <v>137</v>
      </c>
      <c r="U19" s="8">
        <v>-77540217</v>
      </c>
    </row>
    <row r="20" spans="1:21" x14ac:dyDescent="0.25">
      <c r="A20" s="16" t="s">
        <v>40</v>
      </c>
      <c r="I20" s="11"/>
      <c r="N20" s="263" t="s">
        <v>158</v>
      </c>
      <c r="O20" s="264">
        <v>9804672</v>
      </c>
      <c r="Q20" s="265" t="s">
        <v>518</v>
      </c>
      <c r="R20" s="266">
        <v>255849</v>
      </c>
      <c r="T20" s="7" t="s">
        <v>387</v>
      </c>
      <c r="U20" s="8">
        <v>1421266</v>
      </c>
    </row>
    <row r="21" spans="1:21" x14ac:dyDescent="0.25">
      <c r="H21" s="11"/>
      <c r="I21" s="11"/>
      <c r="N21" s="263" t="s">
        <v>519</v>
      </c>
      <c r="O21" s="264">
        <v>159002054</v>
      </c>
      <c r="Q21" s="265" t="s">
        <v>520</v>
      </c>
      <c r="R21" s="266">
        <v>4431818</v>
      </c>
      <c r="T21" s="7" t="s">
        <v>139</v>
      </c>
      <c r="U21" s="8">
        <v>1776582</v>
      </c>
    </row>
    <row r="22" spans="1:21" ht="15" customHeight="1" x14ac:dyDescent="0.25">
      <c r="A22" s="678" t="s">
        <v>45</v>
      </c>
      <c r="B22" s="678"/>
      <c r="C22" s="678"/>
      <c r="D22" s="678"/>
      <c r="E22" s="678"/>
      <c r="F22" s="678"/>
      <c r="G22" s="678"/>
      <c r="H22" s="678"/>
      <c r="I22" s="11"/>
      <c r="N22" s="263" t="s">
        <v>521</v>
      </c>
      <c r="O22" s="264">
        <v>1317250</v>
      </c>
      <c r="Q22" s="265" t="s">
        <v>522</v>
      </c>
      <c r="R22" s="266">
        <v>4431818</v>
      </c>
      <c r="T22" s="7" t="s">
        <v>137</v>
      </c>
      <c r="U22" s="8">
        <v>-355316</v>
      </c>
    </row>
    <row r="23" spans="1:21" ht="15" customHeight="1" x14ac:dyDescent="0.25">
      <c r="A23" s="678"/>
      <c r="B23" s="678"/>
      <c r="C23" s="678"/>
      <c r="D23" s="678"/>
      <c r="E23" s="678"/>
      <c r="F23" s="678"/>
      <c r="G23" s="678"/>
      <c r="H23" s="678"/>
      <c r="I23" s="11"/>
      <c r="N23" s="263" t="s">
        <v>177</v>
      </c>
      <c r="O23" s="264">
        <v>76923</v>
      </c>
      <c r="Q23" s="265" t="s">
        <v>72</v>
      </c>
      <c r="R23" s="266">
        <v>790283315</v>
      </c>
      <c r="T23" s="7" t="s">
        <v>148</v>
      </c>
      <c r="U23" s="8">
        <v>181388114</v>
      </c>
    </row>
    <row r="24" spans="1:21" x14ac:dyDescent="0.25">
      <c r="A24" s="16" t="s">
        <v>50</v>
      </c>
      <c r="H24" s="11"/>
      <c r="I24" s="11"/>
      <c r="N24" s="263" t="s">
        <v>388</v>
      </c>
      <c r="O24" s="264">
        <v>76923</v>
      </c>
      <c r="Q24" s="265" t="s">
        <v>75</v>
      </c>
      <c r="R24" s="266">
        <v>488510250</v>
      </c>
      <c r="T24" s="7" t="s">
        <v>151</v>
      </c>
      <c r="U24" s="8">
        <v>181388114</v>
      </c>
    </row>
    <row r="25" spans="1:21" x14ac:dyDescent="0.25">
      <c r="A25" s="1" t="s">
        <v>53</v>
      </c>
      <c r="H25" s="11"/>
      <c r="I25" s="11"/>
      <c r="N25" s="263" t="s">
        <v>184</v>
      </c>
      <c r="O25" s="264">
        <v>11187215</v>
      </c>
      <c r="Q25" s="265" t="s">
        <v>77</v>
      </c>
      <c r="R25" s="266">
        <v>387349748</v>
      </c>
      <c r="T25" s="7" t="s">
        <v>155</v>
      </c>
      <c r="U25" s="8">
        <v>170123976</v>
      </c>
    </row>
    <row r="26" spans="1:21" ht="15" customHeight="1" x14ac:dyDescent="0.25">
      <c r="A26" s="678" t="s">
        <v>56</v>
      </c>
      <c r="B26" s="678"/>
      <c r="C26" s="678"/>
      <c r="D26" s="678"/>
      <c r="E26" s="678"/>
      <c r="F26" s="678"/>
      <c r="G26" s="678"/>
      <c r="H26" s="678"/>
      <c r="I26" s="11"/>
      <c r="N26" s="263" t="s">
        <v>190</v>
      </c>
      <c r="O26" s="264">
        <v>11187215</v>
      </c>
      <c r="Q26" s="265" t="s">
        <v>80</v>
      </c>
      <c r="R26" s="266">
        <v>64335787</v>
      </c>
      <c r="T26" s="7" t="s">
        <v>158</v>
      </c>
      <c r="U26" s="8">
        <v>9804672</v>
      </c>
    </row>
    <row r="27" spans="1:21" ht="15" customHeight="1" x14ac:dyDescent="0.25">
      <c r="A27" s="678"/>
      <c r="B27" s="678"/>
      <c r="C27" s="678"/>
      <c r="D27" s="678"/>
      <c r="E27" s="678"/>
      <c r="F27" s="678"/>
      <c r="G27" s="678"/>
      <c r="H27" s="678"/>
      <c r="I27" s="11"/>
      <c r="N27" s="263" t="s">
        <v>203</v>
      </c>
      <c r="O27" s="264">
        <v>347359469.50999999</v>
      </c>
      <c r="Q27" s="265" t="s">
        <v>82</v>
      </c>
      <c r="R27" s="266">
        <v>2088409</v>
      </c>
      <c r="T27" s="7" t="s">
        <v>519</v>
      </c>
      <c r="U27" s="8">
        <v>159002054</v>
      </c>
    </row>
    <row r="28" spans="1:21" x14ac:dyDescent="0.25">
      <c r="A28" s="678"/>
      <c r="B28" s="678"/>
      <c r="C28" s="678"/>
      <c r="D28" s="678"/>
      <c r="E28" s="678"/>
      <c r="F28" s="678"/>
      <c r="G28" s="678"/>
      <c r="H28" s="678"/>
      <c r="I28" s="11"/>
      <c r="N28" s="263" t="s">
        <v>206</v>
      </c>
      <c r="O28" s="264">
        <v>500000000</v>
      </c>
      <c r="Q28" s="265" t="s">
        <v>84</v>
      </c>
      <c r="R28" s="266">
        <v>32172202</v>
      </c>
      <c r="T28" s="7" t="s">
        <v>521</v>
      </c>
      <c r="U28" s="8">
        <v>1317250</v>
      </c>
    </row>
    <row r="29" spans="1:21" x14ac:dyDescent="0.25">
      <c r="A29" s="16" t="s">
        <v>63</v>
      </c>
      <c r="H29" s="11"/>
      <c r="I29" s="11"/>
      <c r="N29" s="263" t="s">
        <v>209</v>
      </c>
      <c r="O29" s="264">
        <v>500000000</v>
      </c>
      <c r="Q29" s="265" t="s">
        <v>96</v>
      </c>
      <c r="R29" s="266">
        <v>301773065</v>
      </c>
      <c r="T29" s="7" t="s">
        <v>388</v>
      </c>
      <c r="U29" s="8">
        <v>76923</v>
      </c>
    </row>
    <row r="30" spans="1:21" x14ac:dyDescent="0.25">
      <c r="H30" s="11"/>
      <c r="I30" s="11"/>
      <c r="N30" s="263" t="s">
        <v>213</v>
      </c>
      <c r="O30" s="264">
        <v>-152640530.49000001</v>
      </c>
      <c r="Q30" s="265" t="s">
        <v>352</v>
      </c>
      <c r="R30" s="266">
        <v>94273638</v>
      </c>
      <c r="T30" s="7" t="s">
        <v>523</v>
      </c>
      <c r="U30" s="8">
        <v>76923</v>
      </c>
    </row>
    <row r="31" spans="1:21" ht="15" customHeight="1" x14ac:dyDescent="0.25">
      <c r="A31" s="678" t="s">
        <v>68</v>
      </c>
      <c r="B31" s="678"/>
      <c r="C31" s="678"/>
      <c r="D31" s="678"/>
      <c r="E31" s="678"/>
      <c r="F31" s="678"/>
      <c r="G31" s="678"/>
      <c r="H31" s="678"/>
      <c r="I31" s="11"/>
      <c r="N31" s="263" t="s">
        <v>392</v>
      </c>
      <c r="O31" s="264">
        <v>-40754930</v>
      </c>
      <c r="Q31" s="265" t="s">
        <v>499</v>
      </c>
      <c r="R31" s="266">
        <v>165273365</v>
      </c>
      <c r="T31" s="7" t="s">
        <v>184</v>
      </c>
      <c r="U31" s="8">
        <v>11187215</v>
      </c>
    </row>
    <row r="32" spans="1:21" ht="20.25" customHeight="1" x14ac:dyDescent="0.25">
      <c r="A32" s="678"/>
      <c r="B32" s="678"/>
      <c r="C32" s="678"/>
      <c r="D32" s="678"/>
      <c r="E32" s="678"/>
      <c r="F32" s="678"/>
      <c r="G32" s="678"/>
      <c r="H32" s="678"/>
      <c r="I32" s="11"/>
      <c r="N32" s="263" t="s">
        <v>395</v>
      </c>
      <c r="O32" s="264">
        <v>-40754930</v>
      </c>
      <c r="Q32" s="265" t="s">
        <v>476</v>
      </c>
      <c r="R32" s="266">
        <v>1027273</v>
      </c>
      <c r="T32" s="7" t="s">
        <v>190</v>
      </c>
      <c r="U32" s="8">
        <v>11187215</v>
      </c>
    </row>
    <row r="33" spans="1:21" x14ac:dyDescent="0.25">
      <c r="A33" s="16" t="s">
        <v>73</v>
      </c>
      <c r="H33" s="11"/>
      <c r="I33" s="11"/>
      <c r="N33" s="263" t="s">
        <v>214</v>
      </c>
      <c r="O33" s="264">
        <v>-111885600.48999999</v>
      </c>
      <c r="Q33" s="265" t="s">
        <v>106</v>
      </c>
      <c r="R33" s="266">
        <v>3464368</v>
      </c>
      <c r="T33" s="7" t="s">
        <v>206</v>
      </c>
      <c r="U33" s="8">
        <v>500000000</v>
      </c>
    </row>
    <row r="34" spans="1:21" x14ac:dyDescent="0.25">
      <c r="H34" s="11"/>
      <c r="I34" s="11"/>
      <c r="Q34" s="265" t="s">
        <v>524</v>
      </c>
      <c r="R34" s="266">
        <v>1122747</v>
      </c>
      <c r="T34" s="7" t="s">
        <v>207</v>
      </c>
      <c r="U34" s="8">
        <v>500000000</v>
      </c>
    </row>
    <row r="35" spans="1:21" ht="15.75" customHeight="1" x14ac:dyDescent="0.25">
      <c r="A35" s="687" t="s">
        <v>78</v>
      </c>
      <c r="B35" s="687"/>
      <c r="C35" s="687"/>
      <c r="D35" s="687"/>
      <c r="E35" s="687"/>
      <c r="F35" s="687"/>
      <c r="G35" s="687"/>
      <c r="H35" s="687"/>
      <c r="I35" s="11"/>
      <c r="Q35" s="265" t="s">
        <v>118</v>
      </c>
      <c r="R35" s="266">
        <v>338508</v>
      </c>
      <c r="T35" s="7" t="s">
        <v>209</v>
      </c>
      <c r="U35" s="8">
        <v>500000000</v>
      </c>
    </row>
    <row r="36" spans="1:21" x14ac:dyDescent="0.25">
      <c r="A36" s="687"/>
      <c r="B36" s="687"/>
      <c r="C36" s="687"/>
      <c r="D36" s="687"/>
      <c r="E36" s="687"/>
      <c r="F36" s="687"/>
      <c r="G36" s="687"/>
      <c r="H36" s="687"/>
      <c r="I36" s="11"/>
      <c r="Q36" s="265" t="s">
        <v>121</v>
      </c>
      <c r="R36" s="266">
        <v>159512</v>
      </c>
      <c r="T36" s="7" t="s">
        <v>213</v>
      </c>
      <c r="U36" s="8">
        <v>-152640530.49000001</v>
      </c>
    </row>
    <row r="37" spans="1:21" x14ac:dyDescent="0.25">
      <c r="A37" s="11"/>
      <c r="H37" s="11"/>
      <c r="I37" s="11"/>
      <c r="Q37" s="265" t="s">
        <v>525</v>
      </c>
      <c r="R37" s="266">
        <v>4300000</v>
      </c>
      <c r="T37" s="7" t="s">
        <v>392</v>
      </c>
      <c r="U37" s="8">
        <v>-40754930</v>
      </c>
    </row>
    <row r="38" spans="1:21" x14ac:dyDescent="0.25">
      <c r="A38" s="16" t="s">
        <v>85</v>
      </c>
      <c r="H38" s="11"/>
      <c r="I38" s="11"/>
      <c r="Q38" s="265" t="s">
        <v>383</v>
      </c>
      <c r="R38" s="266">
        <v>1607408</v>
      </c>
      <c r="T38" s="7" t="s">
        <v>395</v>
      </c>
      <c r="U38" s="8">
        <v>-40754930</v>
      </c>
    </row>
    <row r="39" spans="1:21" x14ac:dyDescent="0.25">
      <c r="H39" s="11"/>
      <c r="I39" s="11"/>
      <c r="Q39" s="265" t="s">
        <v>127</v>
      </c>
      <c r="R39" s="266">
        <v>915455</v>
      </c>
      <c r="T39" s="7" t="s">
        <v>214</v>
      </c>
      <c r="U39" s="8">
        <v>-111885600.48999999</v>
      </c>
    </row>
    <row r="40" spans="1:21" ht="12.75" customHeight="1" x14ac:dyDescent="0.25">
      <c r="A40" s="687" t="s">
        <v>380</v>
      </c>
      <c r="B40" s="687"/>
      <c r="C40" s="687"/>
      <c r="D40" s="687"/>
      <c r="E40" s="687"/>
      <c r="F40" s="687"/>
      <c r="G40" s="17"/>
      <c r="H40" s="18"/>
      <c r="I40" s="11"/>
      <c r="Q40" s="265" t="s">
        <v>130</v>
      </c>
      <c r="R40" s="266">
        <v>91429</v>
      </c>
      <c r="T40" s="7" t="s">
        <v>214</v>
      </c>
      <c r="U40" s="8">
        <v>-111885600.48999999</v>
      </c>
    </row>
    <row r="41" spans="1:21" x14ac:dyDescent="0.25">
      <c r="A41" s="693"/>
      <c r="B41" s="693"/>
      <c r="C41" s="693"/>
      <c r="D41" s="693"/>
      <c r="E41" s="693"/>
      <c r="F41" s="693"/>
      <c r="G41" s="693"/>
      <c r="H41" s="693"/>
      <c r="I41" s="11"/>
      <c r="Q41" s="265" t="s">
        <v>133</v>
      </c>
      <c r="R41" s="266">
        <v>8519945</v>
      </c>
    </row>
    <row r="42" spans="1:21" x14ac:dyDescent="0.25">
      <c r="A42" s="19" t="s">
        <v>94</v>
      </c>
      <c r="I42" s="11"/>
      <c r="Q42" s="265" t="s">
        <v>149</v>
      </c>
      <c r="R42" s="266">
        <v>1320711</v>
      </c>
    </row>
    <row r="43" spans="1:21" x14ac:dyDescent="0.25">
      <c r="A43" s="11"/>
      <c r="H43" s="11"/>
      <c r="I43" s="11"/>
      <c r="Q43" s="265" t="s">
        <v>355</v>
      </c>
      <c r="R43" s="266">
        <v>459364</v>
      </c>
    </row>
    <row r="44" spans="1:21" ht="19.5" customHeight="1" x14ac:dyDescent="0.25">
      <c r="A44" s="678" t="s">
        <v>99</v>
      </c>
      <c r="B44" s="678"/>
      <c r="C44" s="678"/>
      <c r="D44" s="678"/>
      <c r="E44" s="678"/>
      <c r="F44" s="678"/>
      <c r="G44" s="678"/>
      <c r="H44" s="678"/>
      <c r="I44" s="11"/>
      <c r="Q44" s="265" t="s">
        <v>156</v>
      </c>
      <c r="R44" s="266">
        <v>572072</v>
      </c>
    </row>
    <row r="45" spans="1:21" x14ac:dyDescent="0.25">
      <c r="I45" s="14"/>
      <c r="Q45" s="265" t="s">
        <v>159</v>
      </c>
      <c r="R45" s="266">
        <v>113684</v>
      </c>
    </row>
    <row r="46" spans="1:21" ht="12.75" customHeight="1" x14ac:dyDescent="0.25">
      <c r="A46" s="296" t="s">
        <v>104</v>
      </c>
      <c r="I46" s="11"/>
      <c r="Q46" s="265" t="s">
        <v>162</v>
      </c>
      <c r="R46" s="266">
        <v>113684</v>
      </c>
    </row>
    <row r="47" spans="1:21" x14ac:dyDescent="0.25">
      <c r="H47" s="11"/>
      <c r="I47" s="11"/>
      <c r="Q47" s="265" t="s">
        <v>159</v>
      </c>
      <c r="R47" s="266">
        <v>113684</v>
      </c>
    </row>
    <row r="48" spans="1:21" x14ac:dyDescent="0.25">
      <c r="A48" s="687" t="s">
        <v>109</v>
      </c>
      <c r="B48" s="687"/>
      <c r="C48" s="687"/>
      <c r="D48" s="687"/>
      <c r="E48" s="687"/>
      <c r="F48" s="687"/>
      <c r="G48" s="687"/>
      <c r="H48" s="18"/>
      <c r="I48" s="11"/>
      <c r="Q48" s="265" t="s">
        <v>169</v>
      </c>
      <c r="R48" s="266">
        <v>-16445</v>
      </c>
    </row>
    <row r="49" spans="1:21" ht="13.5" customHeight="1" x14ac:dyDescent="0.25">
      <c r="A49" s="18"/>
      <c r="B49" s="18"/>
      <c r="C49" s="17"/>
      <c r="D49" s="17"/>
      <c r="E49" s="17"/>
      <c r="F49" s="17"/>
      <c r="G49" s="17"/>
      <c r="H49" s="18"/>
      <c r="I49" s="11"/>
      <c r="Q49" s="265" t="s">
        <v>169</v>
      </c>
      <c r="R49" s="266">
        <v>-16445</v>
      </c>
    </row>
    <row r="50" spans="1:21" ht="13.5" customHeight="1" x14ac:dyDescent="0.25">
      <c r="A50" s="296" t="s">
        <v>114</v>
      </c>
      <c r="B50" s="297"/>
      <c r="C50" s="20"/>
      <c r="D50" s="20"/>
      <c r="E50" s="20"/>
      <c r="F50" s="20"/>
      <c r="G50" s="20"/>
      <c r="H50" s="297"/>
      <c r="I50" s="11"/>
      <c r="Q50" s="265" t="s">
        <v>173</v>
      </c>
      <c r="R50" s="266">
        <v>-16445</v>
      </c>
    </row>
    <row r="51" spans="1:21" ht="13.5" customHeight="1" x14ac:dyDescent="0.25">
      <c r="A51" s="297"/>
      <c r="B51" s="297"/>
      <c r="C51" s="20"/>
      <c r="D51" s="20"/>
      <c r="E51" s="20"/>
      <c r="F51" s="20"/>
      <c r="G51" s="20"/>
      <c r="H51" s="297"/>
      <c r="I51" s="11"/>
      <c r="Q51" s="265" t="s">
        <v>178</v>
      </c>
      <c r="R51" s="266">
        <v>77895533</v>
      </c>
    </row>
    <row r="52" spans="1:21" ht="13.5" customHeight="1" x14ac:dyDescent="0.25">
      <c r="A52" s="21" t="s">
        <v>119</v>
      </c>
      <c r="B52" s="297"/>
      <c r="C52" s="20"/>
      <c r="D52" s="20"/>
      <c r="E52" s="20"/>
      <c r="F52" s="20"/>
      <c r="G52" s="20"/>
      <c r="H52" s="297"/>
      <c r="I52" s="11"/>
      <c r="Q52" s="265" t="s">
        <v>178</v>
      </c>
      <c r="R52" s="266">
        <v>77895533</v>
      </c>
    </row>
    <row r="53" spans="1:21" ht="13.5" customHeight="1" x14ac:dyDescent="0.25">
      <c r="A53" s="21"/>
      <c r="B53" s="297"/>
      <c r="C53" s="20"/>
      <c r="D53" s="20"/>
      <c r="E53" s="20"/>
      <c r="F53" s="20"/>
      <c r="G53" s="20"/>
      <c r="H53" s="297"/>
      <c r="I53" s="11"/>
      <c r="Q53" s="265" t="s">
        <v>185</v>
      </c>
      <c r="R53" s="266">
        <v>77895533</v>
      </c>
    </row>
    <row r="54" spans="1:21" x14ac:dyDescent="0.25">
      <c r="A54" s="22"/>
      <c r="B54" s="13"/>
      <c r="C54" s="15"/>
      <c r="D54" s="15"/>
      <c r="E54" s="15"/>
      <c r="F54" s="15"/>
      <c r="G54" s="15"/>
      <c r="H54" s="13"/>
      <c r="I54" s="11"/>
    </row>
    <row r="55" spans="1:21" x14ac:dyDescent="0.25">
      <c r="B55" s="688"/>
      <c r="C55" s="689"/>
      <c r="D55" s="23" t="s">
        <v>124</v>
      </c>
      <c r="E55" s="23" t="s">
        <v>125</v>
      </c>
      <c r="G55" s="15"/>
      <c r="H55" s="13"/>
      <c r="I55" s="11"/>
    </row>
    <row r="56" spans="1:21" x14ac:dyDescent="0.25">
      <c r="B56" s="688" t="s">
        <v>128</v>
      </c>
      <c r="C56" s="689"/>
      <c r="D56" s="24">
        <v>7078.87</v>
      </c>
      <c r="E56" s="24">
        <v>6895.8</v>
      </c>
      <c r="G56" s="15"/>
      <c r="H56" s="13"/>
      <c r="I56" s="11"/>
    </row>
    <row r="57" spans="1:21" x14ac:dyDescent="0.25">
      <c r="B57" s="688" t="s">
        <v>131</v>
      </c>
      <c r="C57" s="689"/>
      <c r="D57" s="24">
        <v>7090.2</v>
      </c>
      <c r="E57" s="24">
        <v>6918.66</v>
      </c>
      <c r="G57" s="15"/>
      <c r="H57" s="13"/>
      <c r="I57" s="11"/>
    </row>
    <row r="58" spans="1:21" ht="13.5" customHeight="1" x14ac:dyDescent="0.25">
      <c r="A58" s="13"/>
      <c r="B58" s="13"/>
      <c r="C58" s="15"/>
      <c r="D58" s="15"/>
      <c r="E58" s="15"/>
      <c r="F58" s="15"/>
      <c r="G58" s="15"/>
      <c r="H58" s="13"/>
      <c r="I58" s="11"/>
    </row>
    <row r="59" spans="1:21" ht="13.5" customHeight="1" x14ac:dyDescent="0.25">
      <c r="A59" s="21" t="s">
        <v>136</v>
      </c>
      <c r="B59" s="13"/>
      <c r="C59" s="15"/>
      <c r="D59" s="15"/>
      <c r="E59" s="15"/>
      <c r="F59" s="15"/>
      <c r="G59" s="15"/>
      <c r="H59" s="13"/>
      <c r="I59" s="11"/>
    </row>
    <row r="60" spans="1:21" ht="13.5" customHeight="1" x14ac:dyDescent="0.25">
      <c r="A60" s="22"/>
      <c r="B60" s="297"/>
      <c r="C60" s="20"/>
      <c r="D60" s="20"/>
      <c r="E60" s="20"/>
      <c r="F60" s="20"/>
      <c r="G60" s="20"/>
      <c r="H60" s="297"/>
      <c r="I60" s="11"/>
    </row>
    <row r="61" spans="1:21" ht="13.5" customHeight="1" x14ac:dyDescent="0.25">
      <c r="A61" s="21"/>
      <c r="B61" s="690" t="s">
        <v>141</v>
      </c>
      <c r="C61" s="690"/>
      <c r="D61" s="690"/>
      <c r="E61" s="690"/>
      <c r="F61" s="690"/>
      <c r="G61" s="20"/>
      <c r="H61" s="297"/>
      <c r="I61" s="11"/>
    </row>
    <row r="62" spans="1:21" s="29" customFormat="1" ht="24" x14ac:dyDescent="0.25">
      <c r="A62" s="25"/>
      <c r="B62" s="26" t="s">
        <v>143</v>
      </c>
      <c r="C62" s="23" t="s">
        <v>144</v>
      </c>
      <c r="D62" s="23" t="s">
        <v>145</v>
      </c>
      <c r="E62" s="23" t="s">
        <v>146</v>
      </c>
      <c r="F62" s="23" t="s">
        <v>147</v>
      </c>
      <c r="G62" s="27"/>
      <c r="H62" s="28"/>
      <c r="I62" s="295"/>
      <c r="N62" s="269"/>
      <c r="O62" s="269"/>
      <c r="Q62" s="270"/>
      <c r="R62" s="270"/>
      <c r="T62" s="271"/>
      <c r="U62" s="271"/>
    </row>
    <row r="63" spans="1:21" ht="13.5" customHeight="1" x14ac:dyDescent="0.25">
      <c r="A63" s="296"/>
      <c r="B63" s="30" t="s">
        <v>150</v>
      </c>
      <c r="C63" s="31"/>
      <c r="D63" s="32"/>
      <c r="E63" s="32"/>
      <c r="F63" s="32"/>
      <c r="G63" s="44"/>
      <c r="H63" s="33"/>
      <c r="I63" s="11"/>
    </row>
    <row r="64" spans="1:21" ht="13.5" customHeight="1" x14ac:dyDescent="0.25">
      <c r="A64" s="296"/>
      <c r="B64" s="30" t="s">
        <v>153</v>
      </c>
      <c r="C64" s="34" t="s">
        <v>154</v>
      </c>
      <c r="D64" s="35">
        <f>+F64/E64</f>
        <v>2960.3099082198146</v>
      </c>
      <c r="E64" s="36">
        <f>+D56</f>
        <v>7078.87</v>
      </c>
      <c r="F64" s="37">
        <v>20955649</v>
      </c>
      <c r="G64" s="41"/>
      <c r="H64" s="39"/>
      <c r="I64" s="11"/>
    </row>
    <row r="65" spans="1:9" ht="28.5" customHeight="1" x14ac:dyDescent="0.25">
      <c r="A65" s="296"/>
      <c r="B65" s="40" t="s">
        <v>157</v>
      </c>
      <c r="C65" s="34" t="s">
        <v>154</v>
      </c>
      <c r="D65" s="35">
        <v>0</v>
      </c>
      <c r="E65" s="36">
        <f>+D56</f>
        <v>7078.87</v>
      </c>
      <c r="F65" s="37">
        <f>+D65*E65</f>
        <v>0</v>
      </c>
      <c r="G65" s="41"/>
      <c r="H65" s="39"/>
      <c r="I65" s="11"/>
    </row>
    <row r="66" spans="1:9" ht="13.5" customHeight="1" x14ac:dyDescent="0.25">
      <c r="A66" s="296"/>
      <c r="B66" s="30" t="s">
        <v>160</v>
      </c>
      <c r="C66" s="31"/>
      <c r="D66" s="37"/>
      <c r="E66" s="42"/>
      <c r="F66" s="37"/>
      <c r="G66" s="41"/>
      <c r="H66" s="33"/>
      <c r="I66" s="11"/>
    </row>
    <row r="67" spans="1:9" ht="13.5" customHeight="1" x14ac:dyDescent="0.25">
      <c r="A67" s="296"/>
      <c r="B67" s="30" t="s">
        <v>163</v>
      </c>
      <c r="C67" s="31"/>
      <c r="D67" s="32"/>
      <c r="E67" s="43"/>
      <c r="F67" s="32"/>
      <c r="G67" s="44"/>
      <c r="H67" s="33"/>
      <c r="I67" s="11"/>
    </row>
    <row r="68" spans="1:9" ht="13.5" customHeight="1" x14ac:dyDescent="0.25">
      <c r="A68" s="296"/>
      <c r="B68" s="30" t="s">
        <v>165</v>
      </c>
      <c r="C68" s="34" t="s">
        <v>154</v>
      </c>
      <c r="D68" s="35">
        <f>+F68/E68</f>
        <v>0</v>
      </c>
      <c r="E68" s="36">
        <f>+D57</f>
        <v>7090.2</v>
      </c>
      <c r="F68" s="37">
        <v>0</v>
      </c>
      <c r="G68" s="41"/>
      <c r="H68" s="39"/>
      <c r="I68" s="11"/>
    </row>
    <row r="69" spans="1:9" ht="13.5" customHeight="1" x14ac:dyDescent="0.25">
      <c r="A69" s="296"/>
      <c r="B69" s="30" t="s">
        <v>163</v>
      </c>
      <c r="C69" s="32"/>
      <c r="D69" s="32"/>
      <c r="E69" s="43"/>
      <c r="F69" s="32"/>
      <c r="G69" s="44"/>
      <c r="H69" s="33"/>
      <c r="I69" s="11"/>
    </row>
    <row r="70" spans="1:9" ht="13.5" customHeight="1" x14ac:dyDescent="0.25">
      <c r="A70" s="296"/>
      <c r="B70" s="30" t="s">
        <v>170</v>
      </c>
      <c r="C70" s="32"/>
      <c r="D70" s="32"/>
      <c r="E70" s="43"/>
      <c r="F70" s="32"/>
      <c r="G70" s="44"/>
      <c r="H70" s="33"/>
      <c r="I70" s="11"/>
    </row>
    <row r="71" spans="1:9" ht="13.5" customHeight="1" x14ac:dyDescent="0.25">
      <c r="A71" s="296"/>
      <c r="B71" s="30" t="s">
        <v>163</v>
      </c>
      <c r="C71" s="32"/>
      <c r="D71" s="32"/>
      <c r="E71" s="32"/>
      <c r="F71" s="32"/>
      <c r="G71" s="44"/>
      <c r="H71" s="33"/>
      <c r="I71" s="11"/>
    </row>
    <row r="72" spans="1:9" ht="13.5" customHeight="1" x14ac:dyDescent="0.25">
      <c r="A72" s="296"/>
      <c r="B72" s="45"/>
      <c r="C72" s="46"/>
      <c r="D72" s="46"/>
      <c r="E72" s="46"/>
      <c r="F72" s="46"/>
      <c r="G72" s="46"/>
      <c r="H72" s="14"/>
      <c r="I72" s="11"/>
    </row>
    <row r="73" spans="1:9" ht="13.5" customHeight="1" x14ac:dyDescent="0.25">
      <c r="A73" s="21" t="s">
        <v>176</v>
      </c>
      <c r="B73" s="45"/>
      <c r="C73" s="46"/>
      <c r="D73" s="46"/>
      <c r="E73" s="46"/>
      <c r="F73" s="46"/>
      <c r="G73" s="46"/>
      <c r="H73" s="14"/>
      <c r="I73" s="11"/>
    </row>
    <row r="74" spans="1:9" ht="13.5" customHeight="1" x14ac:dyDescent="0.25">
      <c r="A74" s="22"/>
      <c r="B74" s="45"/>
      <c r="C74" s="46"/>
      <c r="D74" s="46"/>
      <c r="E74" s="46"/>
      <c r="F74" s="46"/>
      <c r="G74" s="46"/>
      <c r="H74" s="14"/>
      <c r="I74" s="11"/>
    </row>
    <row r="75" spans="1:9" ht="24" x14ac:dyDescent="0.25">
      <c r="A75" s="296"/>
      <c r="B75" s="26" t="s">
        <v>181</v>
      </c>
      <c r="C75" s="23" t="s">
        <v>182</v>
      </c>
      <c r="D75" s="23" t="s">
        <v>183</v>
      </c>
      <c r="E75" s="27"/>
      <c r="F75" s="27"/>
      <c r="G75" s="46"/>
      <c r="H75" s="14"/>
      <c r="I75" s="11"/>
    </row>
    <row r="76" spans="1:9" ht="24" x14ac:dyDescent="0.25">
      <c r="A76" s="296"/>
      <c r="B76" s="47" t="s">
        <v>186</v>
      </c>
      <c r="C76" s="36">
        <f>+D56</f>
        <v>7078.87</v>
      </c>
      <c r="D76" s="48">
        <v>1400418</v>
      </c>
      <c r="E76" s="49"/>
      <c r="F76" s="49"/>
      <c r="G76" s="46"/>
      <c r="H76" s="14"/>
      <c r="I76" s="11"/>
    </row>
    <row r="77" spans="1:9" ht="24" x14ac:dyDescent="0.25">
      <c r="A77" s="296"/>
      <c r="B77" s="47" t="s">
        <v>189</v>
      </c>
      <c r="C77" s="36">
        <f>+C76</f>
        <v>7078.87</v>
      </c>
      <c r="D77" s="48">
        <v>1188</v>
      </c>
      <c r="E77" s="49"/>
      <c r="F77" s="49"/>
      <c r="G77" s="46"/>
      <c r="H77" s="14"/>
      <c r="I77" s="11"/>
    </row>
    <row r="78" spans="1:9" ht="24" x14ac:dyDescent="0.25">
      <c r="A78" s="296"/>
      <c r="B78" s="47" t="s">
        <v>192</v>
      </c>
      <c r="C78" s="36">
        <f>+D57</f>
        <v>7090.2</v>
      </c>
      <c r="D78" s="48">
        <v>3927514</v>
      </c>
      <c r="E78" s="49"/>
      <c r="F78" s="49"/>
      <c r="G78" s="46"/>
      <c r="H78" s="14"/>
      <c r="I78" s="11"/>
    </row>
    <row r="79" spans="1:9" ht="24" x14ac:dyDescent="0.25">
      <c r="A79" s="296"/>
      <c r="B79" s="47" t="s">
        <v>195</v>
      </c>
      <c r="C79" s="36"/>
      <c r="D79" s="48"/>
      <c r="E79" s="49"/>
      <c r="F79" s="49"/>
      <c r="G79" s="46"/>
      <c r="H79" s="14"/>
      <c r="I79" s="11"/>
    </row>
    <row r="80" spans="1:9" x14ac:dyDescent="0.25">
      <c r="A80" s="11"/>
      <c r="H80" s="11"/>
      <c r="I80" s="11"/>
    </row>
    <row r="81" spans="1:9" x14ac:dyDescent="0.25">
      <c r="A81" s="16" t="s">
        <v>200</v>
      </c>
      <c r="H81" s="11"/>
      <c r="I81" s="11"/>
    </row>
    <row r="82" spans="1:9" x14ac:dyDescent="0.25">
      <c r="A82" s="11"/>
      <c r="H82" s="11"/>
      <c r="I82" s="11"/>
    </row>
    <row r="83" spans="1:9" x14ac:dyDescent="0.25">
      <c r="A83" s="21" t="s">
        <v>205</v>
      </c>
      <c r="H83" s="11"/>
      <c r="I83" s="11"/>
    </row>
    <row r="84" spans="1:9" x14ac:dyDescent="0.25">
      <c r="A84" s="11"/>
      <c r="H84" s="11"/>
      <c r="I84" s="11"/>
    </row>
    <row r="85" spans="1:9" ht="15" customHeight="1" x14ac:dyDescent="0.25">
      <c r="A85" s="678" t="s">
        <v>208</v>
      </c>
      <c r="B85" s="678"/>
      <c r="C85" s="678"/>
      <c r="D85" s="678"/>
      <c r="E85" s="678"/>
      <c r="F85" s="678"/>
      <c r="G85" s="678"/>
      <c r="H85" s="678"/>
      <c r="I85" s="11"/>
    </row>
    <row r="86" spans="1:9" x14ac:dyDescent="0.25">
      <c r="A86" s="11"/>
      <c r="H86" s="11"/>
      <c r="I86" s="11"/>
    </row>
    <row r="87" spans="1:9" ht="23.25" customHeight="1" x14ac:dyDescent="0.25">
      <c r="A87" s="11"/>
      <c r="B87" s="680" t="s">
        <v>211</v>
      </c>
      <c r="C87" s="681"/>
      <c r="D87" s="681"/>
      <c r="E87" s="682"/>
      <c r="G87" s="52"/>
      <c r="H87" s="11"/>
    </row>
    <row r="88" spans="1:9" ht="43.5" customHeight="1" x14ac:dyDescent="0.25">
      <c r="A88" s="11"/>
      <c r="B88" s="658" t="s">
        <v>211</v>
      </c>
      <c r="C88" s="659"/>
      <c r="D88" s="679">
        <v>44834</v>
      </c>
      <c r="E88" s="659"/>
      <c r="G88" s="52"/>
      <c r="H88" s="11"/>
    </row>
    <row r="89" spans="1:9" x14ac:dyDescent="0.25">
      <c r="A89" s="11"/>
      <c r="B89" s="685" t="s">
        <v>390</v>
      </c>
      <c r="C89" s="686"/>
      <c r="D89" s="702">
        <f>3793635+149000</f>
        <v>3942635</v>
      </c>
      <c r="E89" s="703"/>
      <c r="G89" s="52"/>
      <c r="H89" s="11"/>
    </row>
    <row r="90" spans="1:9" x14ac:dyDescent="0.25">
      <c r="A90" s="11"/>
      <c r="B90" s="672" t="s">
        <v>16</v>
      </c>
      <c r="C90" s="673"/>
      <c r="D90" s="702">
        <f>+D100</f>
        <v>9322078</v>
      </c>
      <c r="E90" s="703"/>
      <c r="G90" s="52"/>
      <c r="H90" s="11"/>
    </row>
    <row r="91" spans="1:9" x14ac:dyDescent="0.25">
      <c r="A91" s="11"/>
      <c r="B91" s="674" t="s">
        <v>215</v>
      </c>
      <c r="C91" s="675"/>
      <c r="D91" s="702">
        <v>0</v>
      </c>
      <c r="E91" s="703"/>
      <c r="G91" s="52"/>
      <c r="H91" s="11"/>
    </row>
    <row r="92" spans="1:9" x14ac:dyDescent="0.25">
      <c r="A92" s="11"/>
      <c r="B92" s="658" t="s">
        <v>216</v>
      </c>
      <c r="C92" s="659"/>
      <c r="D92" s="676">
        <f>SUM(D89:D91)</f>
        <v>13264713</v>
      </c>
      <c r="E92" s="677"/>
      <c r="G92" s="52"/>
      <c r="H92" s="11"/>
    </row>
    <row r="93" spans="1:9" x14ac:dyDescent="0.25">
      <c r="A93" s="11"/>
      <c r="B93" s="56"/>
      <c r="C93" s="57"/>
      <c r="D93" s="58"/>
      <c r="E93" s="57"/>
      <c r="G93" s="52"/>
      <c r="H93" s="11"/>
    </row>
    <row r="94" spans="1:9" ht="33.75" customHeight="1" x14ac:dyDescent="0.25">
      <c r="A94" s="11"/>
      <c r="B94" s="658" t="s">
        <v>217</v>
      </c>
      <c r="C94" s="659"/>
      <c r="D94" s="679">
        <f>+D88</f>
        <v>44834</v>
      </c>
      <c r="E94" s="659"/>
      <c r="G94" s="52"/>
      <c r="H94" s="11"/>
    </row>
    <row r="95" spans="1:9" x14ac:dyDescent="0.25">
      <c r="A95" s="11"/>
      <c r="B95" s="685" t="s">
        <v>218</v>
      </c>
      <c r="C95" s="686"/>
      <c r="D95" s="706">
        <v>61940</v>
      </c>
      <c r="E95" s="707"/>
      <c r="G95" s="52"/>
      <c r="H95" s="11"/>
    </row>
    <row r="96" spans="1:9" x14ac:dyDescent="0.25">
      <c r="A96" s="11"/>
      <c r="B96" s="298" t="s">
        <v>702</v>
      </c>
      <c r="C96" s="299"/>
      <c r="D96" s="74"/>
      <c r="E96" s="347">
        <v>563634</v>
      </c>
      <c r="G96" s="52"/>
      <c r="H96" s="11"/>
    </row>
    <row r="97" spans="1:10" x14ac:dyDescent="0.25">
      <c r="A97" s="11"/>
      <c r="B97" s="298" t="s">
        <v>219</v>
      </c>
      <c r="C97" s="299"/>
      <c r="D97" s="702">
        <v>237657</v>
      </c>
      <c r="E97" s="703"/>
      <c r="H97" s="11"/>
    </row>
    <row r="98" spans="1:10" x14ac:dyDescent="0.25">
      <c r="A98" s="11"/>
      <c r="B98" s="672" t="s">
        <v>526</v>
      </c>
      <c r="C98" s="673"/>
      <c r="D98" s="312"/>
      <c r="E98" s="313">
        <v>8434898</v>
      </c>
      <c r="H98" s="11"/>
    </row>
    <row r="99" spans="1:10" x14ac:dyDescent="0.25">
      <c r="A99" s="11"/>
      <c r="B99" s="303" t="s">
        <v>527</v>
      </c>
      <c r="C99" s="304"/>
      <c r="D99" s="312"/>
      <c r="E99" s="313">
        <v>23949</v>
      </c>
      <c r="H99" s="11"/>
    </row>
    <row r="100" spans="1:10" x14ac:dyDescent="0.25">
      <c r="A100" s="11"/>
      <c r="B100" s="696" t="s">
        <v>216</v>
      </c>
      <c r="C100" s="698"/>
      <c r="D100" s="676">
        <f>SUM(D95:E99)</f>
        <v>9322078</v>
      </c>
      <c r="E100" s="677"/>
      <c r="G100" s="52"/>
      <c r="H100" s="11"/>
    </row>
    <row r="101" spans="1:10" x14ac:dyDescent="0.25">
      <c r="A101" s="11"/>
      <c r="B101" s="56"/>
      <c r="C101" s="57"/>
      <c r="D101" s="58"/>
      <c r="E101" s="57"/>
      <c r="G101" s="52"/>
      <c r="H101" s="11"/>
    </row>
    <row r="102" spans="1:10" ht="30" customHeight="1" x14ac:dyDescent="0.25">
      <c r="A102" s="11"/>
      <c r="B102" s="658" t="s">
        <v>215</v>
      </c>
      <c r="C102" s="659"/>
      <c r="D102" s="679">
        <f>+D94</f>
        <v>44834</v>
      </c>
      <c r="E102" s="659"/>
      <c r="G102" s="52"/>
      <c r="H102" s="11"/>
    </row>
    <row r="103" spans="1:10" x14ac:dyDescent="0.25">
      <c r="A103" s="11"/>
      <c r="B103" s="272" t="s">
        <v>397</v>
      </c>
      <c r="C103" s="54"/>
      <c r="D103" s="702">
        <v>0</v>
      </c>
      <c r="E103" s="703"/>
      <c r="G103" s="52"/>
      <c r="H103" s="11"/>
    </row>
    <row r="104" spans="1:10" x14ac:dyDescent="0.25">
      <c r="A104" s="11"/>
      <c r="B104" s="658" t="s">
        <v>216</v>
      </c>
      <c r="C104" s="659"/>
      <c r="D104" s="704">
        <f>+D103</f>
        <v>0</v>
      </c>
      <c r="E104" s="705"/>
      <c r="G104" s="52"/>
      <c r="H104" s="11"/>
    </row>
    <row r="105" spans="1:10" x14ac:dyDescent="0.25">
      <c r="A105" s="11"/>
      <c r="H105" s="11"/>
      <c r="I105" s="11"/>
    </row>
    <row r="106" spans="1:10" x14ac:dyDescent="0.25">
      <c r="A106" s="21" t="s">
        <v>222</v>
      </c>
      <c r="H106" s="11"/>
      <c r="I106" s="11"/>
    </row>
    <row r="107" spans="1:10" x14ac:dyDescent="0.25">
      <c r="A107" s="11"/>
      <c r="H107" s="11"/>
      <c r="I107" s="11"/>
    </row>
    <row r="108" spans="1:10" ht="14.25" customHeight="1" x14ac:dyDescent="0.25">
      <c r="A108" s="678" t="s">
        <v>223</v>
      </c>
      <c r="B108" s="678"/>
      <c r="C108" s="678"/>
      <c r="D108" s="678"/>
      <c r="E108" s="678"/>
      <c r="F108" s="678"/>
      <c r="G108" s="678"/>
      <c r="H108" s="678"/>
      <c r="I108" s="11"/>
    </row>
    <row r="109" spans="1:10" ht="13.5" customHeight="1" x14ac:dyDescent="0.25">
      <c r="A109" s="295"/>
      <c r="B109" s="295"/>
      <c r="C109" s="102"/>
      <c r="D109" s="102"/>
      <c r="E109" s="102"/>
      <c r="F109" s="102"/>
      <c r="G109" s="102"/>
      <c r="H109" s="295"/>
      <c r="I109" s="11"/>
    </row>
    <row r="110" spans="1:10" x14ac:dyDescent="0.25">
      <c r="A110" s="21" t="s">
        <v>229</v>
      </c>
    </row>
    <row r="111" spans="1:10" x14ac:dyDescent="0.25">
      <c r="A111" s="11"/>
    </row>
    <row r="112" spans="1:10" x14ac:dyDescent="0.25">
      <c r="B112" s="670" t="s">
        <v>230</v>
      </c>
      <c r="C112" s="670"/>
      <c r="D112" s="670"/>
      <c r="E112" s="81">
        <f>+D102</f>
        <v>44834</v>
      </c>
      <c r="F112" s="66" t="s">
        <v>225</v>
      </c>
      <c r="G112" s="66" t="s">
        <v>226</v>
      </c>
      <c r="J112" s="22"/>
    </row>
    <row r="113" spans="1:17" x14ac:dyDescent="0.25">
      <c r="B113" s="67" t="s">
        <v>231</v>
      </c>
      <c r="C113" s="67"/>
      <c r="D113" s="67"/>
      <c r="E113" s="73">
        <v>0</v>
      </c>
      <c r="F113" s="73"/>
      <c r="G113" s="73"/>
      <c r="K113" s="671"/>
      <c r="L113" s="671"/>
      <c r="M113" s="671"/>
      <c r="N113" s="671"/>
      <c r="O113" s="671"/>
      <c r="P113" s="671"/>
    </row>
    <row r="114" spans="1:17" x14ac:dyDescent="0.25">
      <c r="B114" s="67" t="s">
        <v>232</v>
      </c>
      <c r="C114" s="67"/>
      <c r="D114" s="67"/>
      <c r="E114" s="73">
        <v>0</v>
      </c>
      <c r="F114" s="73"/>
      <c r="G114" s="73"/>
      <c r="K114" s="75"/>
      <c r="L114" s="75"/>
      <c r="M114" s="75"/>
      <c r="N114" s="273"/>
      <c r="O114" s="273"/>
      <c r="P114" s="75"/>
      <c r="Q114" s="274"/>
    </row>
    <row r="115" spans="1:17" x14ac:dyDescent="0.25">
      <c r="B115" s="67" t="s">
        <v>233</v>
      </c>
      <c r="C115" s="67"/>
      <c r="D115" s="67"/>
      <c r="E115" s="73">
        <v>0</v>
      </c>
      <c r="F115" s="73"/>
      <c r="G115" s="73"/>
    </row>
    <row r="116" spans="1:17" x14ac:dyDescent="0.25">
      <c r="B116" s="67" t="s">
        <v>234</v>
      </c>
      <c r="C116" s="67"/>
      <c r="D116" s="67"/>
      <c r="E116" s="73">
        <v>0</v>
      </c>
      <c r="F116" s="73"/>
      <c r="G116" s="73"/>
    </row>
    <row r="117" spans="1:17" x14ac:dyDescent="0.25">
      <c r="B117" s="67" t="s">
        <v>399</v>
      </c>
      <c r="C117" s="67"/>
      <c r="D117" s="67"/>
      <c r="E117" s="73">
        <v>0</v>
      </c>
      <c r="F117" s="73"/>
      <c r="G117" s="73"/>
    </row>
    <row r="118" spans="1:17" x14ac:dyDescent="0.25">
      <c r="B118" s="67" t="s">
        <v>240</v>
      </c>
      <c r="C118" s="67"/>
      <c r="D118" s="67"/>
      <c r="E118" s="73">
        <v>0</v>
      </c>
      <c r="F118" s="73"/>
      <c r="G118" s="73"/>
    </row>
    <row r="119" spans="1:17" x14ac:dyDescent="0.25">
      <c r="B119" s="670" t="s">
        <v>237</v>
      </c>
      <c r="C119" s="670"/>
      <c r="D119" s="670"/>
      <c r="E119" s="77">
        <f>SUM(E113:E118)</f>
        <v>0</v>
      </c>
      <c r="F119" s="77">
        <f>SUM(F113:F118)</f>
        <v>0</v>
      </c>
      <c r="G119" s="77">
        <f>SUM(G113:G118)</f>
        <v>0</v>
      </c>
    </row>
    <row r="120" spans="1:17" x14ac:dyDescent="0.25">
      <c r="B120" s="79"/>
      <c r="C120" s="80"/>
      <c r="D120" s="80"/>
      <c r="E120" s="80"/>
      <c r="F120" s="80"/>
      <c r="G120" s="80"/>
    </row>
    <row r="121" spans="1:17" x14ac:dyDescent="0.25">
      <c r="A121" s="21" t="s">
        <v>238</v>
      </c>
    </row>
    <row r="122" spans="1:17" x14ac:dyDescent="0.25">
      <c r="A122" s="11"/>
    </row>
    <row r="123" spans="1:17" x14ac:dyDescent="0.25">
      <c r="B123" s="670" t="s">
        <v>230</v>
      </c>
      <c r="C123" s="670"/>
      <c r="D123" s="670"/>
      <c r="E123" s="81">
        <f>+E112</f>
        <v>44834</v>
      </c>
      <c r="F123" s="66" t="s">
        <v>225</v>
      </c>
      <c r="G123" s="66" t="s">
        <v>226</v>
      </c>
    </row>
    <row r="124" spans="1:17" x14ac:dyDescent="0.25">
      <c r="B124" s="67" t="s">
        <v>239</v>
      </c>
      <c r="C124" s="67"/>
      <c r="D124" s="67"/>
      <c r="E124" s="73">
        <v>0</v>
      </c>
      <c r="F124" s="73"/>
      <c r="G124" s="73"/>
    </row>
    <row r="125" spans="1:17" x14ac:dyDescent="0.25">
      <c r="B125" s="67" t="s">
        <v>239</v>
      </c>
      <c r="C125" s="67"/>
      <c r="D125" s="67"/>
      <c r="E125" s="73">
        <v>0</v>
      </c>
      <c r="F125" s="73"/>
      <c r="G125" s="73"/>
    </row>
    <row r="126" spans="1:17" x14ac:dyDescent="0.25">
      <c r="B126" s="67" t="s">
        <v>239</v>
      </c>
      <c r="C126" s="67"/>
      <c r="D126" s="67"/>
      <c r="E126" s="73">
        <v>0</v>
      </c>
      <c r="F126" s="73"/>
      <c r="G126" s="73"/>
    </row>
    <row r="127" spans="1:17" x14ac:dyDescent="0.25">
      <c r="B127" s="67" t="s">
        <v>240</v>
      </c>
      <c r="C127" s="67"/>
      <c r="D127" s="67"/>
      <c r="E127" s="73">
        <v>0</v>
      </c>
      <c r="F127" s="73"/>
      <c r="G127" s="73"/>
    </row>
    <row r="128" spans="1:17" x14ac:dyDescent="0.25">
      <c r="B128" s="670" t="s">
        <v>241</v>
      </c>
      <c r="C128" s="670"/>
      <c r="D128" s="670"/>
      <c r="E128" s="77">
        <f>SUM(E124:E127)</f>
        <v>0</v>
      </c>
      <c r="F128" s="77">
        <f>SUM(F124:F127)</f>
        <v>0</v>
      </c>
      <c r="G128" s="77">
        <f>SUM(G124:G127)</f>
        <v>0</v>
      </c>
    </row>
    <row r="129" spans="1:8" x14ac:dyDescent="0.25">
      <c r="B129" s="79"/>
      <c r="C129" s="80"/>
      <c r="D129" s="80"/>
      <c r="E129" s="80"/>
      <c r="F129" s="80"/>
      <c r="G129" s="80"/>
    </row>
    <row r="130" spans="1:8" x14ac:dyDescent="0.25">
      <c r="A130" s="21" t="s">
        <v>242</v>
      </c>
    </row>
    <row r="131" spans="1:8" x14ac:dyDescent="0.25">
      <c r="A131" s="11"/>
    </row>
    <row r="132" spans="1:8" x14ac:dyDescent="0.25">
      <c r="B132" s="670" t="s">
        <v>230</v>
      </c>
      <c r="C132" s="670"/>
      <c r="D132" s="670"/>
      <c r="E132" s="81">
        <f>+E123</f>
        <v>44834</v>
      </c>
      <c r="F132" s="66" t="s">
        <v>225</v>
      </c>
      <c r="G132" s="66" t="s">
        <v>226</v>
      </c>
    </row>
    <row r="133" spans="1:8" x14ac:dyDescent="0.25">
      <c r="B133" s="67" t="s">
        <v>489</v>
      </c>
      <c r="C133" s="67"/>
      <c r="D133" s="67"/>
      <c r="E133" s="73">
        <v>0</v>
      </c>
      <c r="F133" s="73"/>
      <c r="G133" s="73">
        <f>+E133</f>
        <v>0</v>
      </c>
    </row>
    <row r="134" spans="1:8" x14ac:dyDescent="0.25">
      <c r="B134" s="67" t="s">
        <v>244</v>
      </c>
      <c r="C134" s="67"/>
      <c r="D134" s="67"/>
      <c r="E134" s="73">
        <v>0</v>
      </c>
      <c r="F134" s="73"/>
      <c r="G134" s="73">
        <v>0</v>
      </c>
    </row>
    <row r="135" spans="1:8" x14ac:dyDescent="0.25">
      <c r="B135" s="670" t="s">
        <v>237</v>
      </c>
      <c r="C135" s="670"/>
      <c r="D135" s="670"/>
      <c r="E135" s="77">
        <f>SUM(E133:E134)</f>
        <v>0</v>
      </c>
      <c r="F135" s="77">
        <f>SUM(F133:F134)</f>
        <v>0</v>
      </c>
      <c r="G135" s="77">
        <f>SUM(G133:G134)</f>
        <v>0</v>
      </c>
      <c r="H135" s="11"/>
    </row>
    <row r="136" spans="1:8" x14ac:dyDescent="0.25">
      <c r="A136" s="11"/>
      <c r="H136" s="11"/>
    </row>
    <row r="137" spans="1:8" ht="13.95" customHeight="1" x14ac:dyDescent="0.25">
      <c r="A137" s="21" t="s">
        <v>404</v>
      </c>
      <c r="B137" s="21"/>
      <c r="C137" s="21"/>
      <c r="D137" s="21"/>
      <c r="E137" s="21"/>
      <c r="F137" s="21"/>
      <c r="G137" s="21"/>
      <c r="H137" s="21"/>
    </row>
    <row r="138" spans="1:8" x14ac:dyDescent="0.25">
      <c r="A138" s="11"/>
      <c r="H138" s="11"/>
    </row>
    <row r="139" spans="1:8" x14ac:dyDescent="0.25">
      <c r="A139" s="11"/>
      <c r="B139" s="665" t="s">
        <v>248</v>
      </c>
      <c r="C139" s="665"/>
      <c r="D139" s="665"/>
      <c r="E139" s="665"/>
      <c r="F139" s="66" t="s">
        <v>225</v>
      </c>
      <c r="G139" s="66" t="s">
        <v>226</v>
      </c>
      <c r="H139" s="11"/>
    </row>
    <row r="140" spans="1:8" x14ac:dyDescent="0.25">
      <c r="A140" s="11"/>
      <c r="B140" s="700" t="s">
        <v>249</v>
      </c>
      <c r="C140" s="700"/>
      <c r="D140" s="700"/>
      <c r="E140" s="700"/>
      <c r="F140" s="275">
        <v>46059838</v>
      </c>
      <c r="G140" s="69">
        <v>0</v>
      </c>
      <c r="H140" s="11"/>
    </row>
    <row r="141" spans="1:8" x14ac:dyDescent="0.25">
      <c r="A141" s="11"/>
      <c r="B141" s="700" t="s">
        <v>250</v>
      </c>
      <c r="C141" s="700"/>
      <c r="D141" s="700"/>
      <c r="E141" s="700">
        <v>0</v>
      </c>
      <c r="F141" s="275">
        <v>12458811</v>
      </c>
      <c r="G141" s="69">
        <v>0</v>
      </c>
      <c r="H141" s="11"/>
    </row>
    <row r="142" spans="1:8" x14ac:dyDescent="0.25">
      <c r="A142" s="11"/>
      <c r="B142" s="700" t="s">
        <v>405</v>
      </c>
      <c r="C142" s="700"/>
      <c r="D142" s="700"/>
      <c r="E142" s="700"/>
      <c r="F142" s="275">
        <v>2340000</v>
      </c>
      <c r="G142" s="69">
        <v>0</v>
      </c>
      <c r="H142" s="11"/>
    </row>
    <row r="143" spans="1:8" x14ac:dyDescent="0.25">
      <c r="A143" s="11"/>
      <c r="B143" s="700" t="s">
        <v>528</v>
      </c>
      <c r="C143" s="700"/>
      <c r="D143" s="700"/>
      <c r="E143" s="700"/>
      <c r="F143" s="275">
        <v>0</v>
      </c>
      <c r="G143" s="69"/>
      <c r="H143" s="11"/>
    </row>
    <row r="144" spans="1:8" x14ac:dyDescent="0.25">
      <c r="A144" s="11"/>
      <c r="B144" s="700" t="s">
        <v>406</v>
      </c>
      <c r="C144" s="700"/>
      <c r="D144" s="700"/>
      <c r="E144" s="700"/>
      <c r="F144" s="275">
        <v>922076</v>
      </c>
      <c r="G144" s="69">
        <v>0</v>
      </c>
      <c r="H144" s="11"/>
    </row>
    <row r="145" spans="1:13" x14ac:dyDescent="0.25">
      <c r="A145" s="11"/>
      <c r="B145" s="700" t="s">
        <v>407</v>
      </c>
      <c r="C145" s="700"/>
      <c r="D145" s="700"/>
      <c r="E145" s="700"/>
      <c r="F145" s="275">
        <v>2161841</v>
      </c>
      <c r="G145" s="69">
        <v>0</v>
      </c>
      <c r="H145" s="11"/>
    </row>
    <row r="146" spans="1:13" x14ac:dyDescent="0.25">
      <c r="A146" s="11"/>
      <c r="B146" s="700" t="s">
        <v>408</v>
      </c>
      <c r="C146" s="700"/>
      <c r="D146" s="700"/>
      <c r="E146" s="700"/>
      <c r="F146" s="275">
        <v>0</v>
      </c>
      <c r="G146" s="69">
        <v>0</v>
      </c>
      <c r="H146" s="11"/>
    </row>
    <row r="147" spans="1:13" x14ac:dyDescent="0.25">
      <c r="A147" s="11"/>
      <c r="B147" s="700" t="s">
        <v>529</v>
      </c>
      <c r="C147" s="700"/>
      <c r="D147" s="700"/>
      <c r="E147" s="700"/>
      <c r="F147" s="275">
        <v>1298290</v>
      </c>
      <c r="G147" s="69">
        <v>0</v>
      </c>
      <c r="H147" s="11"/>
    </row>
    <row r="148" spans="1:13" x14ac:dyDescent="0.25">
      <c r="A148" s="11"/>
      <c r="B148" s="700" t="s">
        <v>411</v>
      </c>
      <c r="C148" s="700"/>
      <c r="D148" s="700"/>
      <c r="E148" s="700"/>
      <c r="F148" s="275">
        <v>765092</v>
      </c>
      <c r="G148" s="69">
        <v>0</v>
      </c>
      <c r="H148" s="11"/>
    </row>
    <row r="149" spans="1:13" x14ac:dyDescent="0.25">
      <c r="A149" s="11"/>
      <c r="B149" s="700" t="s">
        <v>412</v>
      </c>
      <c r="C149" s="700"/>
      <c r="D149" s="700"/>
      <c r="E149" s="700"/>
      <c r="F149" s="275">
        <v>0</v>
      </c>
      <c r="G149" s="69">
        <v>0</v>
      </c>
      <c r="H149" s="11"/>
    </row>
    <row r="150" spans="1:13" x14ac:dyDescent="0.25">
      <c r="A150" s="11"/>
      <c r="B150" s="700" t="s">
        <v>257</v>
      </c>
      <c r="C150" s="700"/>
      <c r="D150" s="700"/>
      <c r="E150" s="700"/>
      <c r="F150" s="275">
        <v>0</v>
      </c>
      <c r="G150" s="69">
        <v>0</v>
      </c>
      <c r="H150" s="11"/>
    </row>
    <row r="151" spans="1:13" x14ac:dyDescent="0.25">
      <c r="A151" s="11"/>
      <c r="B151" s="700"/>
      <c r="C151" s="700"/>
      <c r="D151" s="700"/>
      <c r="E151" s="700"/>
      <c r="F151" s="275"/>
      <c r="G151" s="69">
        <v>0</v>
      </c>
      <c r="H151" s="11"/>
    </row>
    <row r="152" spans="1:13" x14ac:dyDescent="0.25">
      <c r="A152" s="11"/>
      <c r="B152" s="696" t="s">
        <v>216</v>
      </c>
      <c r="C152" s="697"/>
      <c r="D152" s="697"/>
      <c r="E152" s="698"/>
      <c r="F152" s="71">
        <f>SUM(F140:F150)</f>
        <v>66005948</v>
      </c>
      <c r="G152" s="71">
        <f>SUM(G140:G150)</f>
        <v>0</v>
      </c>
      <c r="H152" s="11"/>
    </row>
    <row r="153" spans="1:13" x14ac:dyDescent="0.25">
      <c r="B153" s="79"/>
      <c r="C153" s="80"/>
      <c r="D153" s="80"/>
      <c r="E153" s="80"/>
      <c r="F153" s="80"/>
      <c r="G153" s="80"/>
    </row>
    <row r="154" spans="1:13" x14ac:dyDescent="0.25">
      <c r="A154" s="21" t="s">
        <v>258</v>
      </c>
    </row>
    <row r="156" spans="1:13" x14ac:dyDescent="0.25">
      <c r="B156" s="665" t="s">
        <v>259</v>
      </c>
      <c r="C156" s="667" t="s">
        <v>260</v>
      </c>
      <c r="D156" s="667"/>
      <c r="E156" s="667"/>
      <c r="F156" s="667"/>
      <c r="G156" s="667"/>
      <c r="H156" s="667" t="s">
        <v>261</v>
      </c>
      <c r="I156" s="667"/>
      <c r="J156" s="667"/>
      <c r="K156" s="667"/>
      <c r="L156" s="667" t="s">
        <v>262</v>
      </c>
      <c r="M156" s="239"/>
    </row>
    <row r="157" spans="1:13" ht="24" x14ac:dyDescent="0.25">
      <c r="B157" s="701"/>
      <c r="C157" s="192" t="s">
        <v>263</v>
      </c>
      <c r="D157" s="276" t="s">
        <v>264</v>
      </c>
      <c r="E157" s="192" t="s">
        <v>265</v>
      </c>
      <c r="F157" s="192" t="s">
        <v>266</v>
      </c>
      <c r="G157" s="192" t="s">
        <v>267</v>
      </c>
      <c r="H157" s="192" t="s">
        <v>264</v>
      </c>
      <c r="I157" s="192" t="s">
        <v>265</v>
      </c>
      <c r="J157" s="192" t="s">
        <v>530</v>
      </c>
      <c r="K157" s="192" t="s">
        <v>268</v>
      </c>
      <c r="L157" s="699"/>
      <c r="M157" s="239"/>
    </row>
    <row r="158" spans="1:13" x14ac:dyDescent="0.25">
      <c r="B158" s="85" t="s">
        <v>269</v>
      </c>
      <c r="C158" s="86">
        <v>0</v>
      </c>
      <c r="D158" s="86">
        <v>0</v>
      </c>
      <c r="E158" s="86"/>
      <c r="F158" s="86"/>
      <c r="G158" s="86">
        <f t="shared" ref="G158:G163" si="0">+C158+D158-E158+F158</f>
        <v>0</v>
      </c>
      <c r="H158" s="240"/>
      <c r="I158" s="240">
        <v>0</v>
      </c>
      <c r="J158" s="240">
        <v>0</v>
      </c>
      <c r="K158" s="240">
        <f>+G158-J158</f>
        <v>0</v>
      </c>
      <c r="L158" s="240">
        <f>+G158-K158</f>
        <v>0</v>
      </c>
      <c r="M158" s="241"/>
    </row>
    <row r="159" spans="1:13" x14ac:dyDescent="0.25">
      <c r="B159" s="85" t="s">
        <v>270</v>
      </c>
      <c r="C159" s="86">
        <v>1253636</v>
      </c>
      <c r="D159" s="86">
        <f>+G159-C159</f>
        <v>1020909</v>
      </c>
      <c r="E159" s="86">
        <v>0</v>
      </c>
      <c r="F159" s="86">
        <v>0</v>
      </c>
      <c r="G159" s="86">
        <v>2274545</v>
      </c>
      <c r="H159" s="240">
        <v>0</v>
      </c>
      <c r="I159" s="240">
        <v>0</v>
      </c>
      <c r="J159" s="240">
        <v>0</v>
      </c>
      <c r="K159" s="240">
        <f t="shared" ref="K159:K164" si="1">+G159-J159</f>
        <v>2274545</v>
      </c>
      <c r="L159" s="240">
        <v>1253636</v>
      </c>
      <c r="M159" s="241"/>
    </row>
    <row r="160" spans="1:13" x14ac:dyDescent="0.25">
      <c r="B160" s="85" t="s">
        <v>414</v>
      </c>
      <c r="C160" s="86">
        <v>0</v>
      </c>
      <c r="D160" s="86">
        <v>0</v>
      </c>
      <c r="E160" s="86">
        <v>0</v>
      </c>
      <c r="F160" s="86">
        <v>0</v>
      </c>
      <c r="G160" s="86">
        <f t="shared" si="0"/>
        <v>0</v>
      </c>
      <c r="H160" s="240">
        <v>0</v>
      </c>
      <c r="I160" s="240">
        <v>0</v>
      </c>
      <c r="J160" s="240">
        <v>0</v>
      </c>
      <c r="K160" s="240">
        <f t="shared" si="1"/>
        <v>0</v>
      </c>
      <c r="L160" s="240">
        <f>+G160-K160</f>
        <v>0</v>
      </c>
      <c r="M160" s="241"/>
    </row>
    <row r="161" spans="1:21" x14ac:dyDescent="0.25">
      <c r="B161" s="85" t="s">
        <v>120</v>
      </c>
      <c r="C161" s="86">
        <v>43046764</v>
      </c>
      <c r="D161" s="86">
        <f>+G161-C161</f>
        <v>4057182</v>
      </c>
      <c r="E161" s="86">
        <v>0</v>
      </c>
      <c r="F161" s="86">
        <v>0</v>
      </c>
      <c r="G161" s="86">
        <v>47103946</v>
      </c>
      <c r="H161" s="240">
        <v>0</v>
      </c>
      <c r="I161" s="240">
        <v>0</v>
      </c>
      <c r="J161" s="240">
        <v>0</v>
      </c>
      <c r="K161" s="240">
        <f t="shared" si="1"/>
        <v>47103946</v>
      </c>
      <c r="L161" s="240">
        <v>40710400</v>
      </c>
      <c r="M161" s="241"/>
    </row>
    <row r="162" spans="1:21" x14ac:dyDescent="0.25">
      <c r="B162" s="85" t="s">
        <v>492</v>
      </c>
      <c r="C162" s="86">
        <v>0</v>
      </c>
      <c r="D162" s="86">
        <v>0</v>
      </c>
      <c r="E162" s="86">
        <v>0</v>
      </c>
      <c r="F162" s="86">
        <v>0</v>
      </c>
      <c r="G162" s="86">
        <f t="shared" si="0"/>
        <v>0</v>
      </c>
      <c r="H162" s="240">
        <v>0</v>
      </c>
      <c r="I162" s="240">
        <v>0</v>
      </c>
      <c r="J162" s="240">
        <v>0</v>
      </c>
      <c r="K162" s="240">
        <f t="shared" si="1"/>
        <v>0</v>
      </c>
      <c r="L162" s="240">
        <f>+G162-K162</f>
        <v>0</v>
      </c>
      <c r="M162" s="241"/>
    </row>
    <row r="163" spans="1:21" x14ac:dyDescent="0.25">
      <c r="B163" s="85" t="s">
        <v>274</v>
      </c>
      <c r="C163" s="86">
        <v>0</v>
      </c>
      <c r="D163" s="86">
        <v>0</v>
      </c>
      <c r="E163" s="86">
        <v>0</v>
      </c>
      <c r="F163" s="86">
        <v>0</v>
      </c>
      <c r="G163" s="86">
        <f t="shared" si="0"/>
        <v>0</v>
      </c>
      <c r="H163" s="240">
        <v>0</v>
      </c>
      <c r="I163" s="240">
        <v>0</v>
      </c>
      <c r="J163" s="240">
        <v>0</v>
      </c>
      <c r="K163" s="240">
        <f t="shared" si="1"/>
        <v>0</v>
      </c>
      <c r="L163" s="240">
        <f>+G163-K163</f>
        <v>0</v>
      </c>
      <c r="M163" s="241"/>
      <c r="N163" s="1"/>
      <c r="O163" s="1"/>
      <c r="Q163" s="1"/>
      <c r="R163" s="1"/>
      <c r="T163" s="1"/>
      <c r="U163" s="1"/>
    </row>
    <row r="164" spans="1:21" x14ac:dyDescent="0.25">
      <c r="B164" s="85" t="s">
        <v>531</v>
      </c>
      <c r="C164" s="86">
        <v>1968182</v>
      </c>
      <c r="D164" s="86">
        <v>0</v>
      </c>
      <c r="E164" s="86"/>
      <c r="F164" s="86"/>
      <c r="G164" s="86">
        <v>1968182</v>
      </c>
      <c r="H164" s="240"/>
      <c r="I164" s="240"/>
      <c r="J164" s="240"/>
      <c r="K164" s="240">
        <f t="shared" si="1"/>
        <v>1968182</v>
      </c>
      <c r="L164" s="240">
        <f>+G164-K164</f>
        <v>0</v>
      </c>
      <c r="M164" s="241"/>
      <c r="N164" s="1"/>
      <c r="O164" s="1"/>
      <c r="Q164" s="1"/>
      <c r="R164" s="1"/>
      <c r="T164" s="1"/>
      <c r="U164" s="1"/>
    </row>
    <row r="165" spans="1:21" x14ac:dyDescent="0.25">
      <c r="B165" s="277" t="s">
        <v>216</v>
      </c>
      <c r="C165" s="278">
        <v>46268582</v>
      </c>
      <c r="D165" s="278">
        <f t="shared" ref="D165:L165" si="2">SUM(D158:D164)</f>
        <v>5078091</v>
      </c>
      <c r="E165" s="278">
        <f t="shared" si="2"/>
        <v>0</v>
      </c>
      <c r="F165" s="278">
        <f t="shared" si="2"/>
        <v>0</v>
      </c>
      <c r="G165" s="278">
        <f t="shared" si="2"/>
        <v>51346673</v>
      </c>
      <c r="H165" s="278">
        <f t="shared" si="2"/>
        <v>0</v>
      </c>
      <c r="I165" s="278">
        <f t="shared" si="2"/>
        <v>0</v>
      </c>
      <c r="J165" s="278">
        <f t="shared" si="2"/>
        <v>0</v>
      </c>
      <c r="K165" s="278">
        <f t="shared" si="2"/>
        <v>51346673</v>
      </c>
      <c r="L165" s="278">
        <f t="shared" si="2"/>
        <v>41964036</v>
      </c>
      <c r="M165" s="279"/>
      <c r="N165" s="1"/>
      <c r="O165" s="1"/>
      <c r="Q165" s="1"/>
      <c r="R165" s="1"/>
      <c r="T165" s="1"/>
      <c r="U165" s="1"/>
    </row>
    <row r="166" spans="1:21" x14ac:dyDescent="0.25">
      <c r="C166" s="243"/>
      <c r="D166" s="243"/>
      <c r="E166" s="243"/>
      <c r="F166" s="243"/>
      <c r="G166" s="243"/>
      <c r="L166" s="243">
        <v>0</v>
      </c>
      <c r="M166" s="243"/>
      <c r="N166" s="1"/>
      <c r="O166" s="1"/>
      <c r="Q166" s="1"/>
      <c r="R166" s="1"/>
      <c r="T166" s="1"/>
      <c r="U166" s="1"/>
    </row>
    <row r="167" spans="1:21" x14ac:dyDescent="0.25">
      <c r="A167" s="21" t="s">
        <v>275</v>
      </c>
      <c r="C167" s="243"/>
      <c r="D167" s="243"/>
      <c r="E167" s="243"/>
      <c r="F167" s="243"/>
      <c r="G167" s="243"/>
      <c r="L167" s="60"/>
      <c r="M167" s="60"/>
      <c r="N167" s="1"/>
      <c r="O167" s="1"/>
      <c r="Q167" s="1"/>
      <c r="R167" s="1"/>
      <c r="T167" s="1"/>
      <c r="U167" s="1"/>
    </row>
    <row r="169" spans="1:21" s="2" customFormat="1" x14ac:dyDescent="0.25">
      <c r="A169" s="29"/>
      <c r="B169" s="26" t="s">
        <v>276</v>
      </c>
      <c r="C169" s="23" t="s">
        <v>277</v>
      </c>
      <c r="D169" s="23" t="s">
        <v>278</v>
      </c>
      <c r="E169" s="23" t="s">
        <v>279</v>
      </c>
      <c r="F169" s="23" t="s">
        <v>280</v>
      </c>
      <c r="H169" s="1"/>
      <c r="I169" s="1"/>
      <c r="J169" s="1"/>
      <c r="K169" s="1"/>
      <c r="L169" s="1"/>
      <c r="M169" s="1"/>
      <c r="N169" s="267"/>
      <c r="O169" s="267"/>
      <c r="P169" s="1"/>
      <c r="Q169" s="268"/>
      <c r="R169" s="280"/>
      <c r="T169" s="95"/>
      <c r="U169" s="95"/>
    </row>
    <row r="170" spans="1:21" s="2" customFormat="1" x14ac:dyDescent="0.25">
      <c r="A170" s="29"/>
      <c r="B170" s="47" t="s">
        <v>134</v>
      </c>
      <c r="C170" s="97">
        <v>292706322</v>
      </c>
      <c r="D170" s="97">
        <f>+F170-C170</f>
        <v>73176581</v>
      </c>
      <c r="E170" s="97">
        <v>0</v>
      </c>
      <c r="F170" s="281">
        <v>365882903</v>
      </c>
      <c r="H170" s="1"/>
      <c r="I170" s="1"/>
      <c r="J170" s="1"/>
      <c r="K170" s="1"/>
      <c r="L170" s="1"/>
      <c r="M170" s="1"/>
      <c r="N170" s="267"/>
      <c r="O170" s="267"/>
      <c r="P170" s="1"/>
      <c r="Q170" s="268"/>
      <c r="R170" s="280"/>
      <c r="T170" s="95"/>
      <c r="U170" s="95"/>
    </row>
    <row r="171" spans="1:21" s="2" customFormat="1" x14ac:dyDescent="0.25">
      <c r="A171" s="29"/>
      <c r="B171" s="47" t="s">
        <v>281</v>
      </c>
      <c r="C171" s="97">
        <v>17099230</v>
      </c>
      <c r="D171" s="97">
        <f>+F171-C171</f>
        <v>4718952</v>
      </c>
      <c r="E171" s="97">
        <v>0</v>
      </c>
      <c r="F171" s="281">
        <v>21818182</v>
      </c>
      <c r="H171" s="1"/>
      <c r="I171" s="1"/>
      <c r="J171" s="1"/>
      <c r="K171" s="1"/>
      <c r="L171" s="1"/>
      <c r="M171" s="1"/>
      <c r="N171" s="267"/>
      <c r="O171" s="267"/>
      <c r="P171" s="1"/>
      <c r="Q171" s="268"/>
      <c r="R171" s="280"/>
      <c r="T171" s="95"/>
      <c r="U171" s="95"/>
    </row>
    <row r="172" spans="1:21" s="2" customFormat="1" x14ac:dyDescent="0.25">
      <c r="A172" s="29"/>
      <c r="B172" s="47" t="s">
        <v>532</v>
      </c>
      <c r="C172" s="97">
        <v>125545847</v>
      </c>
      <c r="D172" s="97">
        <v>0</v>
      </c>
      <c r="E172" s="97">
        <v>0</v>
      </c>
      <c r="F172" s="281">
        <f>+C172+D172-E172</f>
        <v>125545847</v>
      </c>
      <c r="H172" s="1"/>
      <c r="I172" s="1"/>
      <c r="J172" s="1"/>
      <c r="K172" s="1"/>
      <c r="L172" s="1"/>
      <c r="M172" s="1"/>
      <c r="N172" s="267"/>
      <c r="O172" s="267"/>
      <c r="P172" s="1"/>
      <c r="Q172" s="268"/>
      <c r="R172" s="280"/>
      <c r="T172" s="95"/>
      <c r="U172" s="95"/>
    </row>
    <row r="173" spans="1:21" s="2" customFormat="1" x14ac:dyDescent="0.25">
      <c r="A173" s="29"/>
      <c r="B173" s="47" t="s">
        <v>533</v>
      </c>
      <c r="C173" s="97">
        <v>0</v>
      </c>
      <c r="D173" s="97">
        <v>0</v>
      </c>
      <c r="E173" s="97">
        <v>-154527257</v>
      </c>
      <c r="F173" s="281">
        <f>+E173</f>
        <v>-154527257</v>
      </c>
      <c r="H173" s="1"/>
      <c r="I173" s="1"/>
      <c r="J173" s="1"/>
      <c r="K173" s="1"/>
      <c r="L173" s="1"/>
      <c r="M173" s="1"/>
      <c r="N173" s="267"/>
      <c r="O173" s="267"/>
      <c r="P173" s="1"/>
      <c r="Q173" s="268"/>
      <c r="R173" s="280"/>
      <c r="T173" s="95"/>
      <c r="U173" s="95"/>
    </row>
    <row r="174" spans="1:21" s="2" customFormat="1" x14ac:dyDescent="0.25">
      <c r="A174" s="1"/>
      <c r="B174" s="131" t="s">
        <v>282</v>
      </c>
      <c r="C174" s="99">
        <f t="shared" ref="C174:E174" si="3">SUM(C170:C173)</f>
        <v>435351399</v>
      </c>
      <c r="D174" s="99">
        <f t="shared" si="3"/>
        <v>77895533</v>
      </c>
      <c r="E174" s="99">
        <f t="shared" si="3"/>
        <v>-154527257</v>
      </c>
      <c r="F174" s="99">
        <f>SUM(F170:F173)</f>
        <v>358719675</v>
      </c>
      <c r="H174" s="1"/>
      <c r="I174" s="1"/>
      <c r="J174" s="1"/>
      <c r="K174" s="1"/>
      <c r="L174" s="1"/>
      <c r="M174" s="1"/>
      <c r="N174" s="267"/>
      <c r="O174" s="267"/>
      <c r="P174" s="1"/>
      <c r="Q174" s="268"/>
      <c r="R174" s="280"/>
      <c r="T174" s="95"/>
      <c r="U174" s="95"/>
    </row>
    <row r="175" spans="1:21" s="2" customFormat="1" hidden="1" x14ac:dyDescent="0.25">
      <c r="A175" s="1"/>
      <c r="B175" s="98" t="s">
        <v>283</v>
      </c>
      <c r="C175" s="99">
        <v>28353133</v>
      </c>
      <c r="D175" s="99">
        <v>0</v>
      </c>
      <c r="E175" s="99">
        <v>12631374</v>
      </c>
      <c r="F175" s="99">
        <f>+C175-E175</f>
        <v>15721759</v>
      </c>
      <c r="H175" s="1"/>
      <c r="I175" s="1"/>
      <c r="J175" s="1"/>
      <c r="K175" s="1"/>
      <c r="L175" s="1"/>
      <c r="M175" s="1"/>
      <c r="N175" s="267"/>
      <c r="O175" s="267"/>
      <c r="P175" s="1"/>
      <c r="Q175" s="268"/>
      <c r="R175" s="280"/>
      <c r="T175" s="95"/>
      <c r="U175" s="95"/>
    </row>
    <row r="176" spans="1:21" s="2" customFormat="1" x14ac:dyDescent="0.25">
      <c r="A176" s="1"/>
      <c r="B176" s="1"/>
      <c r="C176" s="100"/>
      <c r="D176" s="100"/>
      <c r="E176" s="100"/>
      <c r="F176" s="100"/>
      <c r="H176" s="1"/>
      <c r="I176" s="1"/>
      <c r="J176" s="1"/>
      <c r="K176" s="1"/>
      <c r="L176" s="1"/>
      <c r="M176" s="1"/>
      <c r="N176" s="267"/>
      <c r="O176" s="267"/>
      <c r="P176" s="1"/>
      <c r="Q176" s="268"/>
      <c r="R176" s="280"/>
      <c r="T176" s="95"/>
      <c r="U176" s="95"/>
    </row>
    <row r="177" spans="1:21" s="2" customFormat="1" x14ac:dyDescent="0.25">
      <c r="A177" s="21" t="s">
        <v>284</v>
      </c>
      <c r="B177" s="1"/>
      <c r="H177" s="1"/>
      <c r="I177" s="1"/>
      <c r="J177" s="1"/>
      <c r="K177" s="1"/>
      <c r="L177" s="1"/>
      <c r="M177" s="1"/>
      <c r="N177" s="267"/>
      <c r="O177" s="267"/>
      <c r="P177" s="1"/>
      <c r="Q177" s="268"/>
      <c r="R177" s="280"/>
      <c r="T177" s="95"/>
      <c r="U177" s="95"/>
    </row>
    <row r="180" spans="1:21" s="2" customFormat="1" ht="15" customHeight="1" x14ac:dyDescent="0.25">
      <c r="A180" s="1"/>
      <c r="B180" s="658" t="s">
        <v>285</v>
      </c>
      <c r="C180" s="659"/>
      <c r="D180" s="77" t="s">
        <v>225</v>
      </c>
      <c r="E180" s="282" t="s">
        <v>226</v>
      </c>
      <c r="H180" s="1"/>
      <c r="I180" s="1"/>
      <c r="J180" s="1"/>
      <c r="K180" s="1"/>
      <c r="L180" s="1"/>
      <c r="M180" s="1"/>
      <c r="N180" s="267"/>
      <c r="O180" s="267"/>
      <c r="P180" s="1"/>
      <c r="Q180" s="268"/>
      <c r="R180" s="280"/>
      <c r="T180" s="95"/>
      <c r="U180" s="95"/>
    </row>
    <row r="181" spans="1:21" s="2" customFormat="1" x14ac:dyDescent="0.25">
      <c r="A181" s="1"/>
      <c r="B181" s="656" t="s">
        <v>139</v>
      </c>
      <c r="C181" s="657"/>
      <c r="D181" s="69">
        <v>8772168</v>
      </c>
      <c r="E181" s="69"/>
      <c r="H181" s="1"/>
      <c r="I181" s="1"/>
      <c r="J181" s="1"/>
      <c r="K181" s="1"/>
      <c r="L181" s="1"/>
      <c r="M181" s="1"/>
      <c r="N181" s="267"/>
      <c r="O181" s="267"/>
      <c r="P181" s="1"/>
      <c r="Q181" s="268"/>
      <c r="R181" s="280"/>
      <c r="T181" s="95"/>
      <c r="U181" s="95"/>
    </row>
    <row r="182" spans="1:21" s="2" customFormat="1" x14ac:dyDescent="0.25">
      <c r="A182" s="1"/>
      <c r="B182" s="656" t="s">
        <v>286</v>
      </c>
      <c r="C182" s="657"/>
      <c r="D182" s="69">
        <v>0</v>
      </c>
      <c r="E182" s="69"/>
      <c r="H182" s="1"/>
      <c r="I182" s="1"/>
      <c r="J182" s="1"/>
      <c r="K182" s="1"/>
      <c r="L182" s="1"/>
      <c r="M182" s="1"/>
      <c r="N182" s="267"/>
      <c r="O182" s="267"/>
      <c r="P182" s="1"/>
      <c r="Q182" s="268"/>
      <c r="R182" s="280"/>
      <c r="T182" s="95"/>
      <c r="U182" s="95"/>
    </row>
    <row r="183" spans="1:21" s="2" customFormat="1" x14ac:dyDescent="0.25">
      <c r="A183" s="1"/>
      <c r="B183" s="656" t="s">
        <v>287</v>
      </c>
      <c r="C183" s="657"/>
      <c r="D183" s="69">
        <v>0</v>
      </c>
      <c r="E183" s="69"/>
      <c r="H183" s="1"/>
      <c r="I183" s="1"/>
      <c r="J183" s="1"/>
      <c r="K183" s="1"/>
      <c r="L183" s="1"/>
      <c r="M183" s="1"/>
      <c r="N183" s="267"/>
      <c r="O183" s="267"/>
      <c r="P183" s="1"/>
      <c r="Q183" s="268"/>
      <c r="R183" s="280"/>
      <c r="T183" s="95"/>
      <c r="U183" s="95"/>
    </row>
    <row r="184" spans="1:21" s="2" customFormat="1" x14ac:dyDescent="0.25">
      <c r="A184" s="1"/>
      <c r="B184" s="656" t="s">
        <v>288</v>
      </c>
      <c r="C184" s="657"/>
      <c r="D184" s="69">
        <v>-1671141</v>
      </c>
      <c r="E184" s="69"/>
      <c r="H184" s="1"/>
      <c r="I184" s="1"/>
      <c r="J184" s="1"/>
      <c r="K184" s="1"/>
      <c r="L184" s="1"/>
      <c r="M184" s="1"/>
      <c r="N184" s="267"/>
      <c r="O184" s="267"/>
      <c r="P184" s="1"/>
      <c r="Q184" s="268"/>
      <c r="R184" s="280"/>
      <c r="T184" s="95"/>
      <c r="U184" s="95"/>
    </row>
    <row r="185" spans="1:21" s="2" customFormat="1" x14ac:dyDescent="0.25">
      <c r="A185" s="1"/>
      <c r="B185" s="658" t="s">
        <v>216</v>
      </c>
      <c r="C185" s="659"/>
      <c r="D185" s="283">
        <f>SUM(D181:E184)</f>
        <v>7101027</v>
      </c>
      <c r="E185" s="284"/>
      <c r="H185" s="1"/>
      <c r="I185" s="1"/>
      <c r="J185" s="1"/>
      <c r="K185" s="1"/>
      <c r="L185" s="1"/>
      <c r="M185" s="1"/>
      <c r="N185" s="267"/>
      <c r="O185" s="267"/>
      <c r="P185" s="1"/>
      <c r="Q185" s="268"/>
      <c r="R185" s="280"/>
      <c r="T185" s="95"/>
      <c r="U185" s="95"/>
    </row>
    <row r="186" spans="1:21" s="2" customFormat="1" x14ac:dyDescent="0.25">
      <c r="A186" s="1"/>
      <c r="B186" s="79"/>
      <c r="C186" s="80"/>
      <c r="D186" s="80"/>
      <c r="E186" s="80"/>
      <c r="H186" s="1"/>
      <c r="I186" s="1"/>
      <c r="J186" s="1"/>
      <c r="K186" s="1"/>
      <c r="L186" s="1"/>
      <c r="M186" s="1"/>
      <c r="N186" s="267"/>
      <c r="O186" s="267"/>
      <c r="P186" s="1"/>
      <c r="Q186" s="268"/>
      <c r="R186" s="280"/>
      <c r="T186" s="95"/>
      <c r="U186" s="95"/>
    </row>
    <row r="187" spans="1:21" s="2" customFormat="1" x14ac:dyDescent="0.25">
      <c r="A187" s="21" t="s">
        <v>289</v>
      </c>
      <c r="B187" s="295"/>
      <c r="C187" s="102"/>
      <c r="D187" s="102"/>
      <c r="E187" s="102"/>
      <c r="F187" s="102"/>
      <c r="H187" s="1"/>
      <c r="I187" s="1"/>
      <c r="J187" s="1"/>
      <c r="K187" s="1"/>
      <c r="L187" s="1"/>
      <c r="M187" s="1"/>
      <c r="N187" s="267"/>
      <c r="O187" s="267"/>
      <c r="P187" s="1"/>
      <c r="Q187" s="268"/>
      <c r="R187" s="280"/>
      <c r="T187" s="95"/>
      <c r="U187" s="95"/>
    </row>
    <row r="188" spans="1:21" s="2" customFormat="1" ht="15" customHeight="1" x14ac:dyDescent="0.25">
      <c r="A188" s="678" t="s">
        <v>534</v>
      </c>
      <c r="B188" s="678"/>
      <c r="C188" s="678"/>
      <c r="D188" s="678"/>
      <c r="E188" s="678"/>
      <c r="F188" s="678"/>
      <c r="H188" s="1"/>
      <c r="I188" s="1"/>
      <c r="J188" s="1"/>
      <c r="K188" s="1"/>
      <c r="L188" s="1"/>
      <c r="M188" s="1"/>
      <c r="N188" s="267"/>
      <c r="O188" s="267"/>
      <c r="P188" s="1"/>
      <c r="Q188" s="268"/>
      <c r="R188" s="280"/>
      <c r="T188" s="95"/>
      <c r="U188" s="95"/>
    </row>
    <row r="189" spans="1:21" s="2" customFormat="1" x14ac:dyDescent="0.25">
      <c r="A189" s="79"/>
      <c r="B189" s="79"/>
      <c r="C189" s="80"/>
      <c r="D189" s="80"/>
      <c r="E189" s="80"/>
      <c r="H189" s="1"/>
      <c r="I189" s="1"/>
      <c r="J189" s="1"/>
      <c r="K189" s="1"/>
      <c r="L189" s="1"/>
      <c r="M189" s="1"/>
      <c r="N189" s="267"/>
      <c r="O189" s="267"/>
      <c r="P189" s="1"/>
      <c r="Q189" s="268"/>
      <c r="R189" s="280"/>
      <c r="T189" s="95"/>
      <c r="U189" s="95"/>
    </row>
    <row r="190" spans="1:21" s="2" customFormat="1" x14ac:dyDescent="0.25">
      <c r="A190" s="21" t="s">
        <v>291</v>
      </c>
      <c r="B190" s="295"/>
      <c r="C190" s="102"/>
      <c r="D190" s="102"/>
      <c r="E190" s="102"/>
      <c r="F190" s="102"/>
      <c r="H190" s="1"/>
      <c r="I190" s="1"/>
      <c r="J190" s="1"/>
      <c r="K190" s="1"/>
      <c r="L190" s="1"/>
      <c r="M190" s="1"/>
      <c r="N190" s="267"/>
      <c r="O190" s="267"/>
      <c r="P190" s="1"/>
      <c r="Q190" s="268"/>
      <c r="R190" s="280"/>
      <c r="T190" s="95"/>
      <c r="U190" s="95"/>
    </row>
    <row r="191" spans="1:21" s="2" customFormat="1" x14ac:dyDescent="0.25">
      <c r="A191" s="22"/>
      <c r="B191" s="79"/>
      <c r="C191" s="80"/>
      <c r="D191" s="80"/>
      <c r="E191" s="80"/>
      <c r="H191" s="1"/>
      <c r="I191" s="1"/>
      <c r="J191" s="1"/>
      <c r="K191" s="1"/>
      <c r="L191" s="1"/>
      <c r="M191" s="1"/>
      <c r="N191" s="267"/>
      <c r="O191" s="267"/>
      <c r="P191" s="1"/>
      <c r="Q191" s="268"/>
      <c r="R191" s="280"/>
      <c r="T191" s="95"/>
      <c r="U191" s="95"/>
    </row>
    <row r="192" spans="1:21" s="2" customFormat="1" ht="15" customHeight="1" x14ac:dyDescent="0.25">
      <c r="A192" s="79"/>
      <c r="B192" s="308" t="s">
        <v>292</v>
      </c>
      <c r="C192" s="77" t="s">
        <v>225</v>
      </c>
      <c r="D192" s="103" t="s">
        <v>226</v>
      </c>
      <c r="E192" s="80"/>
      <c r="H192" s="1"/>
      <c r="I192" s="1"/>
      <c r="J192" s="1"/>
      <c r="K192" s="1"/>
      <c r="L192" s="1"/>
      <c r="M192" s="1"/>
      <c r="N192" s="267"/>
      <c r="O192" s="267"/>
      <c r="P192" s="1"/>
      <c r="Q192" s="268"/>
      <c r="R192" s="280"/>
      <c r="T192" s="95"/>
      <c r="U192" s="95"/>
    </row>
    <row r="193" spans="1:21" s="2" customFormat="1" x14ac:dyDescent="0.25">
      <c r="A193" s="79"/>
      <c r="B193" s="314"/>
      <c r="C193" s="73">
        <v>0</v>
      </c>
      <c r="D193" s="73">
        <v>0</v>
      </c>
      <c r="E193" s="80"/>
      <c r="H193" s="1"/>
      <c r="I193" s="1"/>
      <c r="J193" s="1"/>
      <c r="K193" s="1"/>
      <c r="L193" s="1"/>
      <c r="M193" s="1"/>
      <c r="N193" s="267"/>
      <c r="O193" s="267"/>
      <c r="P193" s="1"/>
      <c r="Q193" s="268"/>
      <c r="R193" s="280"/>
      <c r="T193" s="95"/>
      <c r="U193" s="95"/>
    </row>
    <row r="194" spans="1:21" s="2" customFormat="1" x14ac:dyDescent="0.25">
      <c r="A194" s="79"/>
      <c r="B194" s="314"/>
      <c r="C194" s="73">
        <v>0</v>
      </c>
      <c r="D194" s="73">
        <v>0</v>
      </c>
      <c r="E194" s="80"/>
      <c r="H194" s="1"/>
      <c r="I194" s="1"/>
      <c r="J194" s="1"/>
      <c r="K194" s="1"/>
      <c r="L194" s="1"/>
      <c r="M194" s="1"/>
      <c r="N194" s="267"/>
      <c r="O194" s="267"/>
      <c r="P194" s="1"/>
      <c r="Q194" s="268"/>
      <c r="R194" s="280"/>
      <c r="T194" s="95"/>
      <c r="U194" s="95"/>
    </row>
    <row r="195" spans="1:21" s="2" customFormat="1" x14ac:dyDescent="0.25">
      <c r="A195" s="79"/>
      <c r="B195" s="314"/>
      <c r="C195" s="73">
        <v>0</v>
      </c>
      <c r="D195" s="73">
        <v>0</v>
      </c>
      <c r="E195" s="80"/>
      <c r="H195" s="1"/>
      <c r="I195" s="1"/>
      <c r="J195" s="1"/>
      <c r="K195" s="1"/>
      <c r="L195" s="1"/>
      <c r="M195" s="1"/>
      <c r="N195" s="267"/>
      <c r="O195" s="267"/>
      <c r="P195" s="1"/>
      <c r="Q195" s="268"/>
      <c r="R195" s="280"/>
      <c r="T195" s="95"/>
      <c r="U195" s="95"/>
    </row>
    <row r="196" spans="1:21" s="2" customFormat="1" x14ac:dyDescent="0.25">
      <c r="A196" s="79"/>
      <c r="B196" s="314"/>
      <c r="C196" s="73">
        <v>0</v>
      </c>
      <c r="D196" s="73">
        <v>0</v>
      </c>
      <c r="E196" s="80"/>
      <c r="H196" s="1"/>
      <c r="I196" s="1"/>
      <c r="J196" s="1"/>
      <c r="K196" s="1"/>
      <c r="L196" s="1"/>
      <c r="M196" s="1"/>
      <c r="N196" s="267"/>
      <c r="O196" s="267"/>
      <c r="P196" s="1"/>
      <c r="Q196" s="268"/>
      <c r="R196" s="280"/>
      <c r="T196" s="95"/>
      <c r="U196" s="95"/>
    </row>
    <row r="197" spans="1:21" s="109" customFormat="1" x14ac:dyDescent="0.25">
      <c r="A197" s="79"/>
      <c r="B197" s="308" t="s">
        <v>282</v>
      </c>
      <c r="C197" s="77">
        <f>SUM(C193:C196)</f>
        <v>0</v>
      </c>
      <c r="D197" s="77">
        <f>SUM(D193:D196)</f>
        <v>0</v>
      </c>
      <c r="E197" s="80"/>
      <c r="H197" s="19"/>
      <c r="I197" s="19"/>
      <c r="J197" s="19"/>
      <c r="K197" s="19"/>
      <c r="L197" s="19"/>
      <c r="M197" s="19"/>
      <c r="N197" s="285"/>
      <c r="O197" s="285"/>
      <c r="P197" s="19"/>
      <c r="Q197" s="286"/>
      <c r="R197" s="287"/>
      <c r="T197" s="108"/>
      <c r="U197" s="108"/>
    </row>
    <row r="198" spans="1:21" s="2" customFormat="1" x14ac:dyDescent="0.25">
      <c r="A198" s="79"/>
      <c r="B198" s="79"/>
      <c r="C198" s="80"/>
      <c r="D198" s="80"/>
      <c r="E198" s="80"/>
      <c r="H198" s="1"/>
      <c r="I198" s="1"/>
      <c r="J198" s="1"/>
      <c r="K198" s="1"/>
      <c r="L198" s="1"/>
      <c r="M198" s="1"/>
      <c r="N198" s="267"/>
      <c r="O198" s="267"/>
      <c r="P198" s="1"/>
      <c r="Q198" s="268"/>
      <c r="R198" s="280"/>
      <c r="T198" s="95"/>
      <c r="U198" s="95"/>
    </row>
    <row r="199" spans="1:21" s="2" customFormat="1" x14ac:dyDescent="0.25">
      <c r="A199" s="21" t="s">
        <v>296</v>
      </c>
      <c r="B199" s="295"/>
      <c r="C199" s="102"/>
      <c r="D199" s="102"/>
      <c r="E199" s="102"/>
      <c r="F199" s="102"/>
      <c r="H199" s="1"/>
      <c r="I199" s="1"/>
      <c r="J199" s="1"/>
      <c r="K199" s="1"/>
      <c r="L199" s="1"/>
      <c r="M199" s="1"/>
      <c r="N199" s="267"/>
      <c r="O199" s="267"/>
      <c r="P199" s="1"/>
      <c r="Q199" s="268"/>
      <c r="R199" s="280"/>
      <c r="T199" s="95"/>
      <c r="U199" s="95"/>
    </row>
    <row r="200" spans="1:21" s="2" customFormat="1" x14ac:dyDescent="0.25">
      <c r="A200" s="22"/>
      <c r="B200" s="79"/>
      <c r="C200" s="80"/>
      <c r="D200" s="80"/>
      <c r="E200" s="80"/>
      <c r="H200" s="1"/>
      <c r="I200" s="1"/>
      <c r="J200" s="1"/>
      <c r="K200" s="1"/>
      <c r="L200" s="1"/>
      <c r="M200" s="1"/>
      <c r="N200" s="267"/>
      <c r="O200" s="267"/>
      <c r="P200" s="1"/>
      <c r="Q200" s="268"/>
      <c r="R200" s="280"/>
      <c r="T200" s="95"/>
      <c r="U200" s="95"/>
    </row>
    <row r="201" spans="1:21" s="2" customFormat="1" x14ac:dyDescent="0.25">
      <c r="A201" s="79"/>
      <c r="B201" s="309" t="s">
        <v>297</v>
      </c>
      <c r="C201" s="210" t="s">
        <v>422</v>
      </c>
      <c r="D201" s="211" t="s">
        <v>423</v>
      </c>
      <c r="E201" s="80"/>
      <c r="H201" s="1"/>
      <c r="I201" s="1"/>
      <c r="J201" s="1"/>
      <c r="K201" s="1"/>
      <c r="L201" s="1"/>
      <c r="M201" s="1"/>
      <c r="N201" s="267"/>
      <c r="O201" s="267"/>
      <c r="P201" s="1"/>
      <c r="Q201" s="268"/>
      <c r="R201" s="280"/>
      <c r="T201" s="95"/>
      <c r="U201" s="95"/>
    </row>
    <row r="202" spans="1:21" s="2" customFormat="1" x14ac:dyDescent="0.25">
      <c r="A202" s="79"/>
      <c r="B202" s="680" t="s">
        <v>420</v>
      </c>
      <c r="C202" s="681"/>
      <c r="D202" s="682"/>
      <c r="E202" s="80"/>
      <c r="H202" s="1"/>
      <c r="I202" s="1"/>
      <c r="J202" s="1"/>
      <c r="K202" s="1"/>
      <c r="L202" s="1"/>
      <c r="M202" s="1"/>
      <c r="N202" s="267"/>
      <c r="O202" s="267"/>
      <c r="P202" s="1"/>
      <c r="Q202" s="268"/>
      <c r="R202" s="280"/>
      <c r="T202" s="95"/>
      <c r="U202" s="95"/>
    </row>
    <row r="203" spans="1:21" s="2" customFormat="1" x14ac:dyDescent="0.25">
      <c r="A203" s="79"/>
      <c r="B203" s="696"/>
      <c r="C203" s="697"/>
      <c r="D203" s="698"/>
      <c r="E203" s="80"/>
      <c r="H203" s="1"/>
      <c r="I203" s="1"/>
      <c r="J203" s="1"/>
      <c r="K203" s="1"/>
      <c r="L203" s="1"/>
      <c r="M203" s="1"/>
      <c r="N203" s="267"/>
      <c r="O203" s="267"/>
      <c r="P203" s="1"/>
      <c r="Q203" s="268"/>
      <c r="R203" s="280"/>
      <c r="T203" s="95"/>
      <c r="U203" s="95"/>
    </row>
    <row r="204" spans="1:21" s="2" customFormat="1" x14ac:dyDescent="0.25">
      <c r="A204" s="79"/>
      <c r="B204" s="245" t="s">
        <v>282</v>
      </c>
      <c r="C204" s="77"/>
      <c r="D204" s="77"/>
      <c r="E204" s="80"/>
      <c r="H204" s="1"/>
      <c r="I204" s="1"/>
      <c r="J204" s="1"/>
      <c r="K204" s="1"/>
      <c r="L204" s="1"/>
      <c r="M204" s="1"/>
      <c r="N204" s="267"/>
      <c r="O204" s="267"/>
      <c r="P204" s="1"/>
      <c r="Q204" s="268"/>
      <c r="R204" s="280"/>
      <c r="T204" s="95"/>
      <c r="U204" s="95"/>
    </row>
    <row r="205" spans="1:21" s="2" customFormat="1" x14ac:dyDescent="0.25">
      <c r="A205" s="1"/>
      <c r="B205" s="245" t="s">
        <v>421</v>
      </c>
      <c r="C205" s="77"/>
      <c r="D205" s="77"/>
      <c r="H205" s="1"/>
      <c r="I205" s="1"/>
      <c r="J205" s="1"/>
      <c r="K205" s="1"/>
      <c r="L205" s="1"/>
      <c r="M205" s="1"/>
      <c r="N205" s="267"/>
      <c r="O205" s="267"/>
      <c r="P205" s="1"/>
      <c r="Q205" s="268"/>
      <c r="R205" s="280"/>
      <c r="T205" s="95"/>
      <c r="U205" s="95"/>
    </row>
    <row r="206" spans="1:21" s="2" customFormat="1" x14ac:dyDescent="0.25">
      <c r="A206" s="1"/>
      <c r="B206" s="113"/>
      <c r="C206" s="80"/>
      <c r="D206" s="80"/>
      <c r="H206" s="1"/>
      <c r="I206" s="1"/>
      <c r="J206" s="1"/>
      <c r="K206" s="1"/>
      <c r="L206" s="1"/>
      <c r="M206" s="1"/>
      <c r="N206" s="267"/>
      <c r="O206" s="267"/>
      <c r="P206" s="1"/>
      <c r="Q206" s="268"/>
      <c r="R206" s="280"/>
      <c r="T206" s="95"/>
      <c r="U206" s="95"/>
    </row>
    <row r="207" spans="1:21" s="2" customFormat="1" x14ac:dyDescent="0.25">
      <c r="A207" s="21" t="s">
        <v>301</v>
      </c>
      <c r="B207" s="1"/>
      <c r="H207" s="1"/>
      <c r="I207" s="1"/>
      <c r="J207" s="1"/>
      <c r="K207" s="1"/>
      <c r="L207" s="1"/>
      <c r="M207" s="1"/>
      <c r="N207" s="267"/>
      <c r="O207" s="267"/>
      <c r="P207" s="1"/>
      <c r="Q207" s="268"/>
      <c r="R207" s="280"/>
      <c r="T207" s="95"/>
      <c r="U207" s="95"/>
    </row>
    <row r="209" spans="1:21" s="2" customFormat="1" ht="30.75" customHeight="1" x14ac:dyDescent="0.25">
      <c r="A209" s="1"/>
      <c r="B209" s="658" t="s">
        <v>302</v>
      </c>
      <c r="C209" s="659"/>
      <c r="D209" s="210" t="s">
        <v>422</v>
      </c>
      <c r="E209" s="211" t="s">
        <v>423</v>
      </c>
      <c r="H209" s="1"/>
      <c r="I209" s="1"/>
      <c r="J209" s="1"/>
      <c r="K209" s="1"/>
      <c r="L209" s="1"/>
      <c r="M209" s="1"/>
      <c r="N209" s="267"/>
      <c r="O209" s="267"/>
      <c r="P209" s="1"/>
      <c r="Q209" s="268"/>
      <c r="R209" s="280"/>
      <c r="T209" s="95"/>
      <c r="U209" s="95"/>
    </row>
    <row r="210" spans="1:21" s="2" customFormat="1" x14ac:dyDescent="0.25">
      <c r="A210" s="1"/>
      <c r="B210" s="67" t="s">
        <v>303</v>
      </c>
      <c r="C210" s="67"/>
      <c r="D210" s="244">
        <v>81208413</v>
      </c>
      <c r="E210" s="244"/>
      <c r="H210" s="1"/>
      <c r="I210" s="1"/>
      <c r="J210" s="1"/>
      <c r="K210" s="1"/>
      <c r="L210" s="1"/>
      <c r="M210" s="1"/>
      <c r="N210" s="267"/>
      <c r="O210" s="267"/>
      <c r="P210" s="1"/>
      <c r="Q210" s="268"/>
      <c r="R210" s="280"/>
      <c r="T210" s="95"/>
      <c r="U210" s="95"/>
    </row>
    <row r="211" spans="1:21" s="2" customFormat="1" x14ac:dyDescent="0.25">
      <c r="A211" s="1"/>
      <c r="B211" s="314" t="s">
        <v>304</v>
      </c>
      <c r="C211" s="67"/>
      <c r="D211" s="69"/>
      <c r="E211" s="69"/>
      <c r="H211" s="1"/>
      <c r="I211" s="1"/>
      <c r="J211" s="1"/>
      <c r="K211" s="1"/>
      <c r="L211" s="1"/>
      <c r="M211" s="1"/>
      <c r="N211" s="267"/>
      <c r="O211" s="267"/>
      <c r="P211" s="1"/>
      <c r="Q211" s="268"/>
      <c r="R211" s="280"/>
      <c r="T211" s="95"/>
      <c r="U211" s="95"/>
    </row>
    <row r="212" spans="1:21" s="2" customFormat="1" x14ac:dyDescent="0.25">
      <c r="A212" s="1"/>
      <c r="B212" s="67" t="s">
        <v>535</v>
      </c>
      <c r="C212" s="67"/>
      <c r="D212" s="106">
        <v>5599149</v>
      </c>
      <c r="E212" s="106">
        <v>0</v>
      </c>
      <c r="H212" s="1"/>
      <c r="I212" s="1"/>
      <c r="J212" s="1"/>
      <c r="K212" s="1"/>
      <c r="L212" s="1"/>
      <c r="M212" s="1"/>
      <c r="N212" s="267"/>
      <c r="O212" s="267"/>
      <c r="P212" s="1"/>
      <c r="Q212" s="268"/>
      <c r="R212" s="280"/>
      <c r="T212" s="95"/>
      <c r="U212" s="95"/>
    </row>
    <row r="213" spans="1:21" s="2" customFormat="1" x14ac:dyDescent="0.25">
      <c r="A213" s="1"/>
      <c r="B213" s="314" t="s">
        <v>536</v>
      </c>
      <c r="C213" s="118"/>
      <c r="D213" s="106">
        <v>276511137</v>
      </c>
      <c r="E213" s="106">
        <v>0</v>
      </c>
      <c r="H213" s="1"/>
      <c r="I213" s="1"/>
      <c r="J213" s="1"/>
      <c r="K213" s="1"/>
      <c r="L213" s="1"/>
      <c r="M213" s="1"/>
      <c r="N213" s="267"/>
      <c r="O213" s="267"/>
      <c r="P213" s="1"/>
      <c r="Q213" s="268"/>
      <c r="R213" s="280"/>
      <c r="T213" s="95"/>
      <c r="U213" s="95"/>
    </row>
    <row r="214" spans="1:21" s="2" customFormat="1" x14ac:dyDescent="0.25">
      <c r="A214" s="1"/>
      <c r="B214" s="658" t="s">
        <v>216</v>
      </c>
      <c r="C214" s="659"/>
      <c r="D214" s="71">
        <f>SUM(D210:D213)</f>
        <v>363318699</v>
      </c>
      <c r="E214" s="71">
        <f>SUM(E210:E213)</f>
        <v>0</v>
      </c>
      <c r="H214" s="1"/>
      <c r="I214" s="1"/>
      <c r="J214" s="1"/>
      <c r="K214" s="1"/>
      <c r="L214" s="1"/>
      <c r="M214" s="1"/>
      <c r="N214" s="267"/>
      <c r="O214" s="267"/>
      <c r="P214" s="1"/>
      <c r="Q214" s="268"/>
      <c r="R214" s="280"/>
      <c r="T214" s="95"/>
      <c r="U214" s="95"/>
    </row>
    <row r="216" spans="1:21" s="2" customFormat="1" x14ac:dyDescent="0.25">
      <c r="A216" s="21" t="s">
        <v>310</v>
      </c>
      <c r="B216" s="1"/>
      <c r="G216" s="2" t="str">
        <f>PROPER(B216)</f>
        <v/>
      </c>
      <c r="H216" s="1"/>
      <c r="I216" s="1"/>
      <c r="J216" s="1"/>
      <c r="K216" s="1"/>
      <c r="L216" s="1"/>
      <c r="M216" s="1"/>
      <c r="N216" s="267"/>
      <c r="O216" s="267"/>
      <c r="P216" s="1"/>
      <c r="Q216" s="268"/>
      <c r="R216" s="280"/>
      <c r="T216" s="95"/>
      <c r="U216" s="95"/>
    </row>
    <row r="217" spans="1:21" x14ac:dyDescent="0.25">
      <c r="G217" s="2" t="str">
        <f>PROPER(B217)</f>
        <v/>
      </c>
    </row>
    <row r="218" spans="1:21" s="2" customFormat="1" ht="30.75" customHeight="1" x14ac:dyDescent="0.25">
      <c r="A218" s="1"/>
      <c r="B218" s="658" t="s">
        <v>311</v>
      </c>
      <c r="C218" s="659"/>
      <c r="D218" s="210" t="s">
        <v>422</v>
      </c>
      <c r="E218" s="211" t="s">
        <v>423</v>
      </c>
      <c r="H218" s="1"/>
      <c r="I218" s="1"/>
      <c r="J218" s="1"/>
      <c r="K218" s="1"/>
      <c r="L218" s="1"/>
      <c r="M218" s="1"/>
      <c r="N218" s="267"/>
      <c r="O218" s="267"/>
      <c r="P218" s="1"/>
      <c r="Q218" s="268"/>
      <c r="R218" s="280"/>
      <c r="T218" s="95"/>
      <c r="U218" s="95"/>
    </row>
    <row r="219" spans="1:21" x14ac:dyDescent="0.25">
      <c r="B219" s="67" t="s">
        <v>428</v>
      </c>
      <c r="C219" s="67"/>
      <c r="D219" s="69">
        <v>0</v>
      </c>
      <c r="E219" s="69"/>
    </row>
    <row r="220" spans="1:21" x14ac:dyDescent="0.25">
      <c r="B220" s="656" t="s">
        <v>537</v>
      </c>
      <c r="C220" s="657"/>
      <c r="D220" s="69">
        <v>180565</v>
      </c>
      <c r="E220" s="69"/>
    </row>
    <row r="221" spans="1:21" x14ac:dyDescent="0.25">
      <c r="B221" s="305" t="s">
        <v>538</v>
      </c>
      <c r="C221" s="307"/>
      <c r="D221" s="69">
        <v>0</v>
      </c>
      <c r="E221" s="69"/>
    </row>
    <row r="222" spans="1:21" x14ac:dyDescent="0.25">
      <c r="B222" s="656" t="s">
        <v>430</v>
      </c>
      <c r="C222" s="657"/>
      <c r="D222" s="69">
        <v>13208625</v>
      </c>
      <c r="E222" s="69"/>
    </row>
    <row r="223" spans="1:21" x14ac:dyDescent="0.25">
      <c r="B223" s="658" t="s">
        <v>216</v>
      </c>
      <c r="C223" s="659"/>
      <c r="D223" s="71">
        <f>SUM(D219:D222)</f>
        <v>13389190</v>
      </c>
      <c r="E223" s="71">
        <f>SUM(E219:E222)</f>
        <v>0</v>
      </c>
    </row>
    <row r="225" spans="1:21" x14ac:dyDescent="0.25">
      <c r="A225" s="21" t="s">
        <v>312</v>
      </c>
    </row>
    <row r="227" spans="1:21" x14ac:dyDescent="0.25">
      <c r="B227" s="309" t="s">
        <v>276</v>
      </c>
      <c r="C227" s="309" t="s">
        <v>314</v>
      </c>
      <c r="D227" s="66" t="s">
        <v>315</v>
      </c>
      <c r="E227" s="77" t="s">
        <v>316</v>
      </c>
      <c r="H227" s="2"/>
    </row>
    <row r="228" spans="1:21" x14ac:dyDescent="0.25">
      <c r="B228" s="117" t="s">
        <v>539</v>
      </c>
      <c r="C228" s="68" t="s">
        <v>540</v>
      </c>
      <c r="D228" s="122">
        <v>142396484</v>
      </c>
      <c r="E228" s="122">
        <v>0</v>
      </c>
      <c r="G228" s="2" t="str">
        <f>PROPER(A228)</f>
        <v/>
      </c>
      <c r="H228" s="2"/>
    </row>
    <row r="229" spans="1:21" ht="24" x14ac:dyDescent="0.25">
      <c r="B229" s="117" t="s">
        <v>541</v>
      </c>
      <c r="C229" s="68" t="s">
        <v>542</v>
      </c>
      <c r="D229" s="122">
        <v>9961400</v>
      </c>
      <c r="E229" s="122">
        <v>0</v>
      </c>
      <c r="H229" s="2"/>
    </row>
    <row r="230" spans="1:21" x14ac:dyDescent="0.25">
      <c r="B230" s="117" t="s">
        <v>543</v>
      </c>
      <c r="C230" s="68" t="s">
        <v>544</v>
      </c>
      <c r="D230" s="122">
        <v>50325000</v>
      </c>
      <c r="E230" s="122">
        <v>0</v>
      </c>
      <c r="H230" s="2"/>
    </row>
    <row r="231" spans="1:21" ht="24" x14ac:dyDescent="0.25">
      <c r="B231" s="117" t="s">
        <v>545</v>
      </c>
      <c r="C231" s="68" t="s">
        <v>546</v>
      </c>
      <c r="D231" s="122">
        <v>29348253</v>
      </c>
      <c r="E231" s="122">
        <v>0</v>
      </c>
      <c r="H231" s="2"/>
    </row>
    <row r="232" spans="1:21" x14ac:dyDescent="0.25">
      <c r="B232" s="117" t="s">
        <v>547</v>
      </c>
      <c r="C232" s="68" t="s">
        <v>544</v>
      </c>
      <c r="D232" s="122">
        <v>33210000</v>
      </c>
      <c r="E232" s="122">
        <v>0</v>
      </c>
      <c r="H232" s="2"/>
    </row>
    <row r="233" spans="1:21" x14ac:dyDescent="0.25">
      <c r="B233" s="117" t="str">
        <f>+[7]PROVEEDORES!$G$30</f>
        <v>Metis SA</v>
      </c>
      <c r="C233" s="68" t="s">
        <v>544</v>
      </c>
      <c r="D233" s="122">
        <v>11270000</v>
      </c>
      <c r="E233" s="122">
        <v>0</v>
      </c>
      <c r="H233" s="2"/>
    </row>
    <row r="234" spans="1:21" x14ac:dyDescent="0.25">
      <c r="B234" s="117"/>
      <c r="C234" s="68"/>
      <c r="D234" s="122"/>
      <c r="E234" s="122"/>
      <c r="H234" s="2"/>
    </row>
    <row r="235" spans="1:21" x14ac:dyDescent="0.25">
      <c r="B235" s="117"/>
      <c r="C235" s="68"/>
      <c r="D235" s="122"/>
      <c r="E235" s="122"/>
      <c r="H235" s="2"/>
    </row>
    <row r="236" spans="1:21" s="2" customFormat="1" x14ac:dyDescent="0.25">
      <c r="A236" s="1"/>
      <c r="B236" s="308" t="s">
        <v>282</v>
      </c>
      <c r="C236" s="308"/>
      <c r="D236" s="71">
        <f>SUM(D228:D235)</f>
        <v>276511137</v>
      </c>
      <c r="E236" s="71">
        <f>SUM(E228:E235)</f>
        <v>0</v>
      </c>
      <c r="I236" s="1"/>
      <c r="J236" s="1"/>
      <c r="K236" s="1"/>
      <c r="L236" s="1"/>
      <c r="M236" s="1"/>
      <c r="N236" s="267"/>
      <c r="O236" s="267"/>
      <c r="P236" s="1"/>
      <c r="Q236" s="268"/>
      <c r="R236" s="268"/>
      <c r="T236" s="95"/>
      <c r="U236" s="95"/>
    </row>
    <row r="237" spans="1:21" s="2" customFormat="1" x14ac:dyDescent="0.25">
      <c r="A237" s="21"/>
      <c r="B237" s="113"/>
      <c r="C237" s="80"/>
      <c r="D237" s="80"/>
      <c r="H237" s="1"/>
      <c r="I237" s="1"/>
      <c r="J237" s="1"/>
      <c r="K237" s="1"/>
      <c r="L237" s="1"/>
      <c r="M237" s="1"/>
      <c r="N237" s="267"/>
      <c r="O237" s="267"/>
      <c r="P237" s="1"/>
      <c r="Q237" s="268"/>
      <c r="R237" s="280"/>
      <c r="T237" s="95"/>
      <c r="U237" s="95"/>
    </row>
    <row r="238" spans="1:21" s="2" customFormat="1" x14ac:dyDescent="0.25">
      <c r="A238" s="21" t="s">
        <v>318</v>
      </c>
      <c r="B238" s="113"/>
      <c r="C238" s="80"/>
      <c r="D238" s="80"/>
      <c r="H238" s="1"/>
      <c r="I238" s="1"/>
      <c r="J238" s="1"/>
      <c r="K238" s="1"/>
      <c r="L238" s="1"/>
      <c r="M238" s="1"/>
      <c r="N238" s="267"/>
      <c r="O238" s="267"/>
      <c r="P238" s="1"/>
      <c r="Q238" s="268"/>
      <c r="R238" s="280"/>
      <c r="T238" s="95"/>
      <c r="U238" s="95"/>
    </row>
    <row r="239" spans="1:21" s="2" customFormat="1" x14ac:dyDescent="0.25">
      <c r="A239" s="695" t="s">
        <v>290</v>
      </c>
      <c r="B239" s="695"/>
      <c r="C239" s="695"/>
      <c r="D239" s="695"/>
      <c r="E239" s="695"/>
      <c r="H239" s="1"/>
      <c r="I239" s="1"/>
      <c r="J239" s="1"/>
      <c r="K239" s="1"/>
      <c r="L239" s="1"/>
      <c r="M239" s="1"/>
      <c r="N239" s="267"/>
      <c r="O239" s="267"/>
      <c r="P239" s="1"/>
      <c r="Q239" s="268"/>
      <c r="R239" s="280"/>
      <c r="T239" s="95"/>
      <c r="U239" s="95"/>
    </row>
    <row r="240" spans="1:21" s="2" customFormat="1" x14ac:dyDescent="0.25">
      <c r="A240" s="21"/>
      <c r="B240" s="113"/>
      <c r="C240" s="80"/>
      <c r="D240" s="80"/>
      <c r="H240" s="1"/>
      <c r="I240" s="1"/>
      <c r="J240" s="1"/>
      <c r="K240" s="1"/>
      <c r="L240" s="1"/>
      <c r="M240" s="1"/>
      <c r="N240" s="267"/>
      <c r="O240" s="267"/>
      <c r="P240" s="1"/>
      <c r="Q240" s="268"/>
      <c r="R240" s="280"/>
      <c r="T240" s="95"/>
      <c r="U240" s="95"/>
    </row>
    <row r="241" spans="1:21" s="2" customFormat="1" x14ac:dyDescent="0.25">
      <c r="A241" s="21" t="s">
        <v>319</v>
      </c>
      <c r="B241" s="113"/>
      <c r="H241" s="1"/>
      <c r="I241" s="1"/>
      <c r="J241" s="1"/>
      <c r="K241" s="1"/>
      <c r="L241" s="1"/>
      <c r="M241" s="1"/>
      <c r="N241" s="267"/>
      <c r="O241" s="267"/>
      <c r="P241" s="1"/>
      <c r="Q241" s="268"/>
      <c r="R241" s="280"/>
      <c r="T241" s="95"/>
      <c r="U241" s="95"/>
    </row>
    <row r="242" spans="1:21" s="2" customFormat="1" x14ac:dyDescent="0.25">
      <c r="A242" s="121"/>
      <c r="B242" s="1"/>
      <c r="H242" s="1"/>
      <c r="I242" s="1"/>
      <c r="J242" s="1"/>
      <c r="K242" s="1"/>
      <c r="L242" s="1"/>
      <c r="M242" s="1"/>
      <c r="N242" s="267"/>
      <c r="O242" s="267"/>
      <c r="P242" s="1"/>
      <c r="Q242" s="268"/>
      <c r="R242" s="280"/>
      <c r="T242" s="95"/>
      <c r="U242" s="95"/>
    </row>
    <row r="243" spans="1:21" s="2" customFormat="1" x14ac:dyDescent="0.25">
      <c r="A243" s="1"/>
      <c r="B243" s="309" t="s">
        <v>326</v>
      </c>
      <c r="C243" s="66" t="s">
        <v>314</v>
      </c>
      <c r="D243" s="66" t="s">
        <v>315</v>
      </c>
      <c r="E243" s="66" t="s">
        <v>316</v>
      </c>
      <c r="H243" s="1"/>
      <c r="I243" s="1"/>
      <c r="J243" s="1"/>
      <c r="K243" s="1"/>
      <c r="L243" s="1"/>
      <c r="M243" s="1"/>
      <c r="N243" s="267"/>
      <c r="O243" s="267"/>
      <c r="P243" s="1"/>
      <c r="Q243" s="268"/>
      <c r="R243" s="280"/>
      <c r="T243" s="95"/>
      <c r="U243" s="95"/>
    </row>
    <row r="244" spans="1:21" s="2" customFormat="1" x14ac:dyDescent="0.25">
      <c r="A244" s="1"/>
      <c r="B244" s="117" t="s">
        <v>539</v>
      </c>
      <c r="C244" s="68" t="s">
        <v>439</v>
      </c>
      <c r="D244" s="122">
        <v>142396484</v>
      </c>
      <c r="E244" s="122">
        <v>0</v>
      </c>
      <c r="H244" s="1"/>
      <c r="I244" s="1"/>
      <c r="J244" s="1"/>
      <c r="K244" s="1"/>
      <c r="L244" s="1"/>
      <c r="M244" s="1"/>
      <c r="N244" s="267"/>
      <c r="O244" s="267"/>
      <c r="P244" s="1"/>
      <c r="Q244" s="268"/>
      <c r="R244" s="280"/>
      <c r="T244" s="95"/>
      <c r="U244" s="95"/>
    </row>
    <row r="245" spans="1:21" s="2" customFormat="1" x14ac:dyDescent="0.25">
      <c r="A245" s="1"/>
      <c r="B245" s="117" t="s">
        <v>541</v>
      </c>
      <c r="C245" s="68" t="s">
        <v>439</v>
      </c>
      <c r="D245" s="122">
        <v>9961400</v>
      </c>
      <c r="E245" s="122">
        <v>0</v>
      </c>
      <c r="H245" s="1"/>
      <c r="I245" s="1"/>
      <c r="J245" s="1"/>
      <c r="K245" s="1"/>
      <c r="L245" s="1"/>
      <c r="M245" s="1"/>
      <c r="N245" s="267"/>
      <c r="O245" s="267"/>
      <c r="P245" s="1"/>
      <c r="Q245" s="268"/>
      <c r="R245" s="280"/>
      <c r="T245" s="95"/>
      <c r="U245" s="95"/>
    </row>
    <row r="246" spans="1:21" s="2" customFormat="1" x14ac:dyDescent="0.25">
      <c r="A246" s="1"/>
      <c r="B246" s="117" t="s">
        <v>543</v>
      </c>
      <c r="C246" s="68" t="s">
        <v>439</v>
      </c>
      <c r="D246" s="122">
        <v>50325000</v>
      </c>
      <c r="E246" s="122">
        <v>0</v>
      </c>
      <c r="H246" s="1"/>
      <c r="I246" s="1"/>
      <c r="J246" s="1"/>
      <c r="K246" s="1"/>
      <c r="L246" s="1"/>
      <c r="M246" s="1"/>
      <c r="N246" s="267"/>
      <c r="O246" s="267"/>
      <c r="P246" s="1"/>
      <c r="Q246" s="268"/>
      <c r="R246" s="280"/>
      <c r="T246" s="95"/>
      <c r="U246" s="95"/>
    </row>
    <row r="247" spans="1:21" s="2" customFormat="1" x14ac:dyDescent="0.25">
      <c r="A247" s="1"/>
      <c r="B247" s="117" t="s">
        <v>545</v>
      </c>
      <c r="C247" s="68" t="s">
        <v>439</v>
      </c>
      <c r="D247" s="122">
        <v>29348253</v>
      </c>
      <c r="E247" s="122">
        <v>0</v>
      </c>
      <c r="H247" s="1"/>
      <c r="I247" s="1"/>
      <c r="J247" s="1"/>
      <c r="K247" s="1"/>
      <c r="L247" s="1"/>
      <c r="M247" s="1"/>
      <c r="N247" s="267"/>
      <c r="O247" s="267"/>
      <c r="P247" s="1"/>
      <c r="Q247" s="268"/>
      <c r="R247" s="280"/>
      <c r="T247" s="95"/>
      <c r="U247" s="95"/>
    </row>
    <row r="248" spans="1:21" s="2" customFormat="1" x14ac:dyDescent="0.25">
      <c r="A248" s="1"/>
      <c r="B248" s="117" t="s">
        <v>547</v>
      </c>
      <c r="C248" s="68" t="s">
        <v>439</v>
      </c>
      <c r="D248" s="122">
        <v>33210000</v>
      </c>
      <c r="E248" s="122">
        <v>0</v>
      </c>
      <c r="H248" s="1"/>
      <c r="I248" s="1"/>
      <c r="J248" s="1"/>
      <c r="K248" s="1"/>
      <c r="L248" s="1"/>
      <c r="M248" s="1"/>
      <c r="N248" s="267"/>
      <c r="O248" s="267"/>
      <c r="P248" s="1"/>
      <c r="Q248" s="268"/>
      <c r="R248" s="280"/>
      <c r="T248" s="95"/>
      <c r="U248" s="95"/>
    </row>
    <row r="249" spans="1:21" s="2" customFormat="1" x14ac:dyDescent="0.25">
      <c r="A249" s="1"/>
      <c r="B249" s="117" t="str">
        <f>+[7]PROVEEDORES!$G$30</f>
        <v>Metis SA</v>
      </c>
      <c r="C249" s="68" t="s">
        <v>439</v>
      </c>
      <c r="D249" s="122">
        <v>11270000</v>
      </c>
      <c r="E249" s="122">
        <v>0</v>
      </c>
      <c r="H249" s="1"/>
      <c r="I249" s="1"/>
      <c r="J249" s="1"/>
      <c r="K249" s="1"/>
      <c r="L249" s="1"/>
      <c r="M249" s="1"/>
      <c r="N249" s="267"/>
      <c r="O249" s="267"/>
      <c r="P249" s="1"/>
      <c r="Q249" s="268"/>
      <c r="R249" s="280"/>
      <c r="T249" s="95"/>
      <c r="U249" s="95"/>
    </row>
    <row r="250" spans="1:21" s="2" customFormat="1" x14ac:dyDescent="0.25">
      <c r="A250" s="1"/>
      <c r="B250" s="117" t="s">
        <v>539</v>
      </c>
      <c r="C250" s="68" t="s">
        <v>432</v>
      </c>
      <c r="D250" s="122">
        <v>0</v>
      </c>
      <c r="E250" s="122">
        <v>0</v>
      </c>
      <c r="H250" s="1"/>
      <c r="I250" s="1"/>
      <c r="J250" s="1"/>
      <c r="K250" s="1"/>
      <c r="L250" s="1"/>
      <c r="M250" s="1"/>
      <c r="N250" s="267"/>
      <c r="O250" s="267"/>
      <c r="P250" s="1"/>
      <c r="Q250" s="268"/>
      <c r="R250" s="280"/>
      <c r="T250" s="95"/>
      <c r="U250" s="95"/>
    </row>
    <row r="251" spans="1:21" s="2" customFormat="1" x14ac:dyDescent="0.25">
      <c r="A251" s="1"/>
      <c r="B251" s="117" t="s">
        <v>541</v>
      </c>
      <c r="C251" s="68" t="s">
        <v>432</v>
      </c>
      <c r="D251" s="122">
        <v>0</v>
      </c>
      <c r="E251" s="122">
        <v>970</v>
      </c>
      <c r="H251" s="1"/>
      <c r="I251" s="1"/>
      <c r="J251" s="1"/>
      <c r="K251" s="1"/>
      <c r="L251" s="1"/>
      <c r="M251" s="1"/>
      <c r="N251" s="267"/>
      <c r="O251" s="267"/>
      <c r="P251" s="1"/>
      <c r="Q251" s="268"/>
      <c r="R251" s="280"/>
      <c r="T251" s="95"/>
      <c r="U251" s="95"/>
    </row>
    <row r="252" spans="1:21" s="2" customFormat="1" x14ac:dyDescent="0.25">
      <c r="A252" s="1"/>
      <c r="B252" s="117" t="s">
        <v>543</v>
      </c>
      <c r="C252" s="68" t="s">
        <v>432</v>
      </c>
      <c r="D252" s="122">
        <v>0</v>
      </c>
      <c r="E252" s="122">
        <v>0</v>
      </c>
      <c r="H252" s="1"/>
      <c r="I252" s="1"/>
      <c r="J252" s="1"/>
      <c r="K252" s="1"/>
      <c r="L252" s="1"/>
      <c r="M252" s="1"/>
      <c r="N252" s="267"/>
      <c r="O252" s="267"/>
      <c r="P252" s="1"/>
      <c r="Q252" s="268"/>
      <c r="R252" s="280"/>
      <c r="T252" s="95"/>
      <c r="U252" s="95"/>
    </row>
    <row r="253" spans="1:21" s="2" customFormat="1" x14ac:dyDescent="0.25">
      <c r="A253" s="1"/>
      <c r="B253" s="117" t="s">
        <v>545</v>
      </c>
      <c r="C253" s="68" t="s">
        <v>432</v>
      </c>
      <c r="D253" s="122">
        <v>0</v>
      </c>
      <c r="E253" s="122">
        <v>420</v>
      </c>
      <c r="H253" s="1"/>
      <c r="I253" s="1"/>
      <c r="J253" s="1"/>
      <c r="K253" s="1"/>
      <c r="L253" s="1"/>
      <c r="M253" s="1"/>
      <c r="N253" s="267"/>
      <c r="O253" s="267"/>
      <c r="P253" s="1"/>
      <c r="Q253" s="268"/>
      <c r="R253" s="280"/>
      <c r="T253" s="95"/>
      <c r="U253" s="95"/>
    </row>
    <row r="254" spans="1:21" s="2" customFormat="1" x14ac:dyDescent="0.25">
      <c r="A254" s="1"/>
      <c r="B254" s="117" t="s">
        <v>547</v>
      </c>
      <c r="C254" s="68" t="s">
        <v>432</v>
      </c>
      <c r="D254" s="122">
        <v>0</v>
      </c>
      <c r="E254" s="122">
        <v>0</v>
      </c>
      <c r="H254" s="1"/>
      <c r="I254" s="1"/>
      <c r="J254" s="1"/>
      <c r="K254" s="1"/>
      <c r="L254" s="1"/>
      <c r="M254" s="1"/>
      <c r="N254" s="267"/>
      <c r="O254" s="267"/>
      <c r="P254" s="1"/>
      <c r="Q254" s="268"/>
      <c r="R254" s="280"/>
      <c r="T254" s="95"/>
      <c r="U254" s="95"/>
    </row>
    <row r="255" spans="1:21" s="2" customFormat="1" x14ac:dyDescent="0.25">
      <c r="A255" s="1"/>
      <c r="B255" s="117" t="str">
        <f>+[7]PROVEEDORES!$G$30</f>
        <v>Metis SA</v>
      </c>
      <c r="C255" s="68" t="s">
        <v>432</v>
      </c>
      <c r="D255" s="122">
        <v>0</v>
      </c>
      <c r="E255" s="122">
        <v>0</v>
      </c>
      <c r="H255" s="1"/>
      <c r="I255" s="1"/>
      <c r="J255" s="1"/>
      <c r="K255" s="1"/>
      <c r="L255" s="1"/>
      <c r="M255" s="1"/>
      <c r="N255" s="267"/>
      <c r="O255" s="267"/>
      <c r="P255" s="1"/>
      <c r="Q255" s="268"/>
      <c r="R255" s="280"/>
      <c r="T255" s="95"/>
      <c r="U255" s="95"/>
    </row>
    <row r="256" spans="1:21" s="2" customFormat="1" x14ac:dyDescent="0.25">
      <c r="A256" s="1"/>
      <c r="B256" s="117" t="s">
        <v>548</v>
      </c>
      <c r="C256" s="68" t="s">
        <v>432</v>
      </c>
      <c r="D256" s="122">
        <v>0</v>
      </c>
      <c r="E256" s="122"/>
      <c r="H256" s="1"/>
      <c r="I256" s="1"/>
      <c r="J256" s="1"/>
      <c r="K256" s="1"/>
      <c r="L256" s="1"/>
      <c r="M256" s="1"/>
      <c r="N256" s="267"/>
      <c r="O256" s="267"/>
      <c r="P256" s="1"/>
      <c r="Q256" s="268"/>
      <c r="R256" s="280"/>
      <c r="T256" s="95"/>
      <c r="U256" s="95"/>
    </row>
    <row r="257" spans="1:21" s="2" customFormat="1" x14ac:dyDescent="0.25">
      <c r="A257" s="1"/>
      <c r="B257" s="117" t="s">
        <v>441</v>
      </c>
      <c r="C257" s="68" t="s">
        <v>432</v>
      </c>
      <c r="D257" s="122">
        <v>2340000</v>
      </c>
      <c r="E257" s="122">
        <v>0</v>
      </c>
      <c r="H257" s="1"/>
      <c r="I257" s="1"/>
      <c r="J257" s="1"/>
      <c r="K257" s="1"/>
      <c r="L257" s="1"/>
      <c r="M257" s="1"/>
      <c r="N257" s="267"/>
      <c r="O257" s="267"/>
      <c r="P257" s="1"/>
      <c r="Q257" s="268"/>
      <c r="R257" s="280"/>
      <c r="T257" s="95"/>
      <c r="U257" s="95"/>
    </row>
    <row r="258" spans="1:21" s="2" customFormat="1" x14ac:dyDescent="0.25">
      <c r="A258" s="1"/>
      <c r="B258" s="117" t="s">
        <v>549</v>
      </c>
      <c r="C258" s="68" t="s">
        <v>432</v>
      </c>
      <c r="D258" s="122">
        <v>0</v>
      </c>
      <c r="E258" s="122"/>
      <c r="H258" s="1"/>
      <c r="I258" s="1"/>
      <c r="J258" s="1"/>
      <c r="K258" s="1"/>
      <c r="L258" s="1"/>
      <c r="M258" s="1"/>
      <c r="N258" s="267"/>
      <c r="O258" s="267"/>
      <c r="P258" s="1"/>
      <c r="Q258" s="268"/>
      <c r="R258" s="280"/>
      <c r="T258" s="95"/>
      <c r="U258" s="95"/>
    </row>
    <row r="259" spans="1:21" s="2" customFormat="1" x14ac:dyDescent="0.25">
      <c r="A259" s="1"/>
      <c r="B259" s="117"/>
      <c r="C259" s="68"/>
      <c r="D259" s="122"/>
      <c r="E259" s="122"/>
      <c r="H259" s="1"/>
      <c r="I259" s="1"/>
      <c r="J259" s="1"/>
      <c r="K259" s="1"/>
      <c r="L259" s="1"/>
      <c r="M259" s="1"/>
      <c r="N259" s="267"/>
      <c r="O259" s="267"/>
      <c r="P259" s="1"/>
      <c r="Q259" s="268"/>
      <c r="R259" s="280"/>
      <c r="T259" s="95"/>
      <c r="U259" s="95"/>
    </row>
    <row r="260" spans="1:21" s="2" customFormat="1" x14ac:dyDescent="0.25">
      <c r="A260" s="1"/>
      <c r="B260" s="308" t="s">
        <v>216</v>
      </c>
      <c r="C260" s="77"/>
      <c r="D260" s="77">
        <f>SUM(D244:D259)</f>
        <v>278851137</v>
      </c>
      <c r="E260" s="77">
        <f>SUM(E244:E259)</f>
        <v>1390</v>
      </c>
      <c r="H260" s="1"/>
      <c r="I260" s="1"/>
      <c r="J260" s="1"/>
      <c r="K260" s="1"/>
      <c r="L260" s="1"/>
      <c r="M260" s="1"/>
      <c r="N260" s="267"/>
      <c r="O260" s="267"/>
      <c r="P260" s="1"/>
      <c r="Q260" s="268"/>
      <c r="R260" s="280"/>
      <c r="T260" s="95"/>
      <c r="U260" s="95"/>
    </row>
    <row r="262" spans="1:21" s="2" customFormat="1" x14ac:dyDescent="0.25">
      <c r="A262" s="21" t="s">
        <v>325</v>
      </c>
      <c r="B262" s="113"/>
      <c r="H262" s="1"/>
      <c r="I262" s="1"/>
      <c r="J262" s="1"/>
      <c r="K262" s="1"/>
      <c r="L262" s="1"/>
      <c r="M262" s="1"/>
      <c r="N262" s="267"/>
      <c r="O262" s="267"/>
      <c r="P262" s="1"/>
      <c r="Q262" s="268"/>
      <c r="R262" s="280"/>
      <c r="T262" s="95"/>
      <c r="U262" s="95"/>
    </row>
    <row r="264" spans="1:21" ht="24" x14ac:dyDescent="0.25">
      <c r="B264" s="309" t="s">
        <v>326</v>
      </c>
      <c r="C264" s="66" t="s">
        <v>327</v>
      </c>
      <c r="D264" s="66" t="s">
        <v>328</v>
      </c>
      <c r="E264" s="66" t="s">
        <v>329</v>
      </c>
      <c r="F264" s="72"/>
    </row>
    <row r="265" spans="1:21" x14ac:dyDescent="0.25">
      <c r="B265" s="117" t="s">
        <v>550</v>
      </c>
      <c r="C265" s="288">
        <v>170112361.56999999</v>
      </c>
      <c r="D265" s="73"/>
      <c r="E265" s="106">
        <f>+C265-D265</f>
        <v>170112361.56999999</v>
      </c>
      <c r="F265" s="123"/>
    </row>
    <row r="266" spans="1:21" x14ac:dyDescent="0.25">
      <c r="B266" s="117" t="s">
        <v>550</v>
      </c>
      <c r="C266" s="288"/>
      <c r="D266" s="106">
        <v>6025363</v>
      </c>
      <c r="E266" s="106">
        <f>+C266-D266</f>
        <v>-6025363</v>
      </c>
      <c r="F266" s="123"/>
    </row>
    <row r="267" spans="1:21" x14ac:dyDescent="0.25">
      <c r="B267" s="120" t="s">
        <v>551</v>
      </c>
      <c r="C267" s="106"/>
      <c r="D267" s="106">
        <v>5954545</v>
      </c>
      <c r="E267" s="106">
        <f>+C267-D267</f>
        <v>-5954545</v>
      </c>
      <c r="F267" s="123"/>
    </row>
    <row r="268" spans="1:21" x14ac:dyDescent="0.25">
      <c r="B268" s="120" t="s">
        <v>552</v>
      </c>
      <c r="C268" s="106"/>
      <c r="D268" s="106">
        <v>1636363</v>
      </c>
      <c r="E268" s="106">
        <f>+C268-D268</f>
        <v>-1636363</v>
      </c>
      <c r="F268" s="123"/>
    </row>
    <row r="269" spans="1:21" x14ac:dyDescent="0.25">
      <c r="B269" s="125" t="s">
        <v>216</v>
      </c>
      <c r="C269" s="126">
        <f>SUM(C265:C268)</f>
        <v>170112361.56999999</v>
      </c>
      <c r="D269" s="126">
        <f>SUM(D265:D268)</f>
        <v>13616271</v>
      </c>
      <c r="E269" s="126">
        <f>SUM(E265:E268)</f>
        <v>156496090.56999999</v>
      </c>
      <c r="F269" s="124"/>
    </row>
    <row r="271" spans="1:21" x14ac:dyDescent="0.25">
      <c r="A271" s="21" t="s">
        <v>334</v>
      </c>
      <c r="B271" s="113"/>
    </row>
    <row r="272" spans="1:21" x14ac:dyDescent="0.25">
      <c r="A272" s="22"/>
      <c r="B272" s="113"/>
      <c r="L272" s="267"/>
      <c r="M272" s="267"/>
      <c r="N272" s="1"/>
      <c r="O272" s="268"/>
      <c r="P272" s="268"/>
      <c r="Q272" s="1"/>
      <c r="R272" s="55"/>
      <c r="S272" s="55"/>
      <c r="T272" s="1"/>
      <c r="U272" s="1"/>
    </row>
    <row r="273" spans="1:21" ht="24" x14ac:dyDescent="0.25">
      <c r="B273" s="309" t="s">
        <v>276</v>
      </c>
      <c r="C273" s="23" t="s">
        <v>335</v>
      </c>
      <c r="D273" s="23" t="s">
        <v>336</v>
      </c>
      <c r="E273" s="23" t="s">
        <v>337</v>
      </c>
      <c r="F273" s="23" t="s">
        <v>267</v>
      </c>
      <c r="L273" s="267"/>
      <c r="M273" s="267"/>
      <c r="N273" s="1"/>
      <c r="O273" s="268"/>
      <c r="P273" s="268"/>
      <c r="Q273" s="1"/>
      <c r="R273" s="55"/>
      <c r="S273" s="55"/>
      <c r="T273" s="1"/>
      <c r="U273" s="1"/>
    </row>
    <row r="274" spans="1:21" x14ac:dyDescent="0.25">
      <c r="B274" s="127" t="s">
        <v>207</v>
      </c>
      <c r="C274" s="128">
        <v>500000000</v>
      </c>
      <c r="D274" s="128">
        <f>+F274-C274</f>
        <v>0</v>
      </c>
      <c r="E274" s="128">
        <v>0</v>
      </c>
      <c r="F274" s="128">
        <v>500000000</v>
      </c>
      <c r="L274" s="267"/>
      <c r="M274" s="267"/>
      <c r="N274" s="1"/>
      <c r="O274" s="268"/>
      <c r="P274" s="268"/>
      <c r="Q274" s="1"/>
      <c r="R274" s="55"/>
      <c r="S274" s="55"/>
      <c r="T274" s="1"/>
      <c r="U274" s="1"/>
    </row>
    <row r="275" spans="1:21" x14ac:dyDescent="0.25">
      <c r="A275" s="21"/>
      <c r="B275" s="127" t="s">
        <v>446</v>
      </c>
      <c r="C275" s="128">
        <v>0</v>
      </c>
      <c r="D275" s="128">
        <v>0</v>
      </c>
      <c r="E275" s="128">
        <v>0</v>
      </c>
      <c r="F275" s="128">
        <f>+C275+D275-E275</f>
        <v>0</v>
      </c>
      <c r="L275" s="267"/>
      <c r="M275" s="267"/>
      <c r="N275" s="1"/>
      <c r="O275" s="268"/>
      <c r="P275" s="268"/>
      <c r="Q275" s="1"/>
      <c r="R275" s="55"/>
      <c r="S275" s="55"/>
      <c r="T275" s="1"/>
      <c r="U275" s="1"/>
    </row>
    <row r="276" spans="1:21" x14ac:dyDescent="0.25">
      <c r="B276" s="127" t="s">
        <v>210</v>
      </c>
      <c r="C276" s="128">
        <v>0</v>
      </c>
      <c r="D276" s="128">
        <v>0</v>
      </c>
      <c r="E276" s="128">
        <v>0</v>
      </c>
      <c r="F276" s="128">
        <f>+C276+D276-E276</f>
        <v>0</v>
      </c>
      <c r="L276" s="267"/>
      <c r="M276" s="267"/>
      <c r="N276" s="1"/>
      <c r="O276" s="268"/>
      <c r="P276" s="268"/>
      <c r="Q276" s="1"/>
      <c r="R276" s="55"/>
      <c r="S276" s="55"/>
      <c r="T276" s="1"/>
      <c r="U276" s="1"/>
    </row>
    <row r="277" spans="1:21" x14ac:dyDescent="0.25">
      <c r="B277" s="127" t="s">
        <v>338</v>
      </c>
      <c r="C277" s="128">
        <v>-40754930</v>
      </c>
      <c r="D277" s="128">
        <f>+F277-C277</f>
        <v>-111885600</v>
      </c>
      <c r="E277" s="128">
        <v>0</v>
      </c>
      <c r="F277" s="128">
        <v>-152640530</v>
      </c>
      <c r="L277" s="267"/>
      <c r="M277" s="267"/>
      <c r="N277" s="1"/>
      <c r="O277" s="268"/>
      <c r="P277" s="268"/>
      <c r="Q277" s="1"/>
      <c r="R277" s="55"/>
      <c r="S277" s="55"/>
      <c r="T277" s="1"/>
      <c r="U277" s="1"/>
    </row>
    <row r="278" spans="1:21" x14ac:dyDescent="0.25">
      <c r="B278" s="127" t="s">
        <v>339</v>
      </c>
      <c r="C278" s="128">
        <v>-111885600.48999999</v>
      </c>
      <c r="D278" s="128">
        <f>+F278-C278</f>
        <v>-121193721.51000001</v>
      </c>
      <c r="E278" s="128">
        <v>0</v>
      </c>
      <c r="F278" s="128">
        <v>-233079322</v>
      </c>
      <c r="L278" s="267"/>
      <c r="M278" s="267"/>
      <c r="N278" s="1"/>
      <c r="O278" s="268"/>
      <c r="P278" s="268"/>
      <c r="Q278" s="1"/>
      <c r="R278" s="55"/>
      <c r="S278" s="55"/>
      <c r="T278" s="1"/>
      <c r="U278" s="1"/>
    </row>
    <row r="279" spans="1:21" x14ac:dyDescent="0.25">
      <c r="B279" s="129" t="s">
        <v>216</v>
      </c>
      <c r="C279" s="130">
        <v>347359469.50999999</v>
      </c>
      <c r="D279" s="130">
        <f>SUM(D274:D278)</f>
        <v>-233079321.50999999</v>
      </c>
      <c r="E279" s="130">
        <f>SUM(E274:E278)</f>
        <v>0</v>
      </c>
      <c r="F279" s="130">
        <f>SUM(F274:F278)</f>
        <v>114280148</v>
      </c>
      <c r="L279" s="267"/>
      <c r="M279" s="267"/>
      <c r="N279" s="1"/>
      <c r="O279" s="268"/>
      <c r="P279" s="268"/>
      <c r="Q279" s="1"/>
      <c r="R279" s="55"/>
      <c r="S279" s="55"/>
      <c r="T279" s="1"/>
      <c r="U279" s="1"/>
    </row>
    <row r="280" spans="1:21" x14ac:dyDescent="0.25">
      <c r="L280" s="267"/>
      <c r="M280" s="267"/>
      <c r="N280" s="1"/>
      <c r="O280" s="268"/>
      <c r="P280" s="268"/>
      <c r="Q280" s="1"/>
      <c r="R280" s="55"/>
      <c r="S280" s="55"/>
      <c r="T280" s="1"/>
      <c r="U280" s="1"/>
    </row>
    <row r="281" spans="1:21" x14ac:dyDescent="0.25">
      <c r="A281" s="21" t="s">
        <v>340</v>
      </c>
      <c r="L281" s="267"/>
      <c r="M281" s="267"/>
      <c r="N281" s="1"/>
      <c r="O281" s="268"/>
      <c r="P281" s="268"/>
      <c r="Q281" s="1"/>
      <c r="R281" s="55"/>
      <c r="S281" s="55"/>
      <c r="T281" s="1"/>
      <c r="U281" s="1"/>
    </row>
    <row r="282" spans="1:21" x14ac:dyDescent="0.25">
      <c r="A282" s="22"/>
    </row>
    <row r="283" spans="1:21" ht="24" x14ac:dyDescent="0.25">
      <c r="B283" s="131" t="s">
        <v>259</v>
      </c>
      <c r="C283" s="23" t="s">
        <v>335</v>
      </c>
      <c r="D283" s="132" t="s">
        <v>336</v>
      </c>
      <c r="E283" s="132" t="s">
        <v>337</v>
      </c>
      <c r="F283" s="23" t="s">
        <v>341</v>
      </c>
      <c r="G283" s="23" t="s">
        <v>342</v>
      </c>
      <c r="H283" s="45"/>
    </row>
    <row r="284" spans="1:21" x14ac:dyDescent="0.25">
      <c r="B284" s="133" t="s">
        <v>343</v>
      </c>
      <c r="C284" s="89"/>
      <c r="D284" s="89">
        <v>0</v>
      </c>
      <c r="E284" s="89"/>
      <c r="F284" s="89">
        <f t="shared" ref="F284:F289" si="4">+C284+D284-E284</f>
        <v>0</v>
      </c>
      <c r="G284" s="89"/>
    </row>
    <row r="285" spans="1:21" x14ac:dyDescent="0.25">
      <c r="B285" s="127"/>
      <c r="C285" s="89"/>
      <c r="D285" s="89"/>
      <c r="E285" s="89"/>
      <c r="F285" s="89">
        <f t="shared" si="4"/>
        <v>0</v>
      </c>
      <c r="G285" s="89"/>
    </row>
    <row r="286" spans="1:21" x14ac:dyDescent="0.25">
      <c r="B286" s="127"/>
      <c r="C286" s="89"/>
      <c r="D286" s="89"/>
      <c r="E286" s="89"/>
      <c r="F286" s="89">
        <f t="shared" si="4"/>
        <v>0</v>
      </c>
      <c r="G286" s="89"/>
    </row>
    <row r="287" spans="1:21" x14ac:dyDescent="0.25">
      <c r="B287" s="133" t="s">
        <v>344</v>
      </c>
      <c r="C287" s="89"/>
      <c r="D287" s="89">
        <f>+F287</f>
        <v>13208625</v>
      </c>
      <c r="E287" s="89"/>
      <c r="F287" s="89">
        <v>13208625</v>
      </c>
      <c r="G287" s="89"/>
    </row>
    <row r="288" spans="1:21" x14ac:dyDescent="0.25">
      <c r="B288" s="127"/>
      <c r="C288" s="89"/>
      <c r="D288" s="89"/>
      <c r="E288" s="89"/>
      <c r="F288" s="89">
        <f t="shared" si="4"/>
        <v>0</v>
      </c>
      <c r="G288" s="89"/>
    </row>
    <row r="289" spans="1:21" x14ac:dyDescent="0.25">
      <c r="B289" s="127"/>
      <c r="C289" s="89"/>
      <c r="D289" s="89"/>
      <c r="E289" s="89"/>
      <c r="F289" s="89">
        <f t="shared" si="4"/>
        <v>0</v>
      </c>
      <c r="G289" s="89"/>
    </row>
    <row r="290" spans="1:21" x14ac:dyDescent="0.25">
      <c r="B290" s="127" t="s">
        <v>345</v>
      </c>
      <c r="C290" s="134">
        <f>SUM(C284:C288)</f>
        <v>0</v>
      </c>
      <c r="D290" s="134">
        <f>SUM(D284:D288)</f>
        <v>13208625</v>
      </c>
      <c r="E290" s="134">
        <f>SUM(E284:E288)</f>
        <v>0</v>
      </c>
      <c r="F290" s="134">
        <f>SUM(F284:F288)</f>
        <v>13208625</v>
      </c>
      <c r="G290" s="134">
        <f>SUM(G284:G288)</f>
        <v>0</v>
      </c>
    </row>
    <row r="292" spans="1:21" x14ac:dyDescent="0.25">
      <c r="A292" s="21" t="s">
        <v>346</v>
      </c>
    </row>
    <row r="293" spans="1:21" x14ac:dyDescent="0.25">
      <c r="A293" s="21"/>
    </row>
    <row r="294" spans="1:21" ht="12.6" thickBot="1" x14ac:dyDescent="0.3">
      <c r="A294" s="21"/>
      <c r="B294" s="229" t="s">
        <v>4</v>
      </c>
      <c r="C294" s="289" t="str">
        <f>+D218</f>
        <v>Corto Plazo</v>
      </c>
      <c r="D294" s="104"/>
      <c r="F294" s="290"/>
      <c r="G294" s="1"/>
      <c r="M294" s="267"/>
      <c r="O294" s="1"/>
      <c r="P294" s="268"/>
      <c r="R294" s="1"/>
      <c r="S294" s="55"/>
      <c r="U294" s="1"/>
    </row>
    <row r="295" spans="1:21" ht="14.4" x14ac:dyDescent="0.3">
      <c r="A295" s="21"/>
      <c r="B295" s="348" t="s">
        <v>4</v>
      </c>
      <c r="C295" s="349">
        <v>1011573651</v>
      </c>
      <c r="D295" s="104"/>
      <c r="F295" s="290"/>
      <c r="G295" s="1"/>
      <c r="M295" s="267"/>
      <c r="O295" s="1"/>
      <c r="P295" s="268"/>
      <c r="R295" s="1"/>
      <c r="S295" s="55"/>
      <c r="U295" s="1"/>
    </row>
    <row r="296" spans="1:21" ht="14.4" x14ac:dyDescent="0.3">
      <c r="A296" s="21"/>
      <c r="B296" s="350" t="s">
        <v>7</v>
      </c>
      <c r="C296" s="351">
        <v>1011047055</v>
      </c>
      <c r="D296" s="104"/>
      <c r="F296" s="290"/>
      <c r="G296" s="1"/>
      <c r="M296" s="267"/>
      <c r="O296" s="1"/>
      <c r="P296" s="268"/>
      <c r="R296" s="1"/>
      <c r="S296" s="55"/>
      <c r="U296" s="1"/>
    </row>
    <row r="297" spans="1:21" ht="14.4" x14ac:dyDescent="0.3">
      <c r="A297" s="21"/>
      <c r="B297" s="352" t="s">
        <v>500</v>
      </c>
      <c r="C297" s="353">
        <v>439909493</v>
      </c>
      <c r="D297" s="104"/>
      <c r="F297" s="290"/>
      <c r="G297" s="1"/>
      <c r="M297" s="267"/>
      <c r="O297" s="1"/>
      <c r="P297" s="268"/>
      <c r="R297" s="1"/>
      <c r="S297" s="55"/>
      <c r="U297" s="1"/>
    </row>
    <row r="298" spans="1:21" ht="14.4" x14ac:dyDescent="0.3">
      <c r="A298" s="21"/>
      <c r="B298" s="354" t="s">
        <v>501</v>
      </c>
      <c r="C298" s="355">
        <v>439909493</v>
      </c>
      <c r="D298" s="104"/>
      <c r="F298" s="290"/>
      <c r="G298" s="1"/>
      <c r="M298" s="267"/>
      <c r="O298" s="1"/>
      <c r="P298" s="268"/>
      <c r="R298" s="1"/>
      <c r="S298" s="55"/>
      <c r="U298" s="1"/>
    </row>
    <row r="299" spans="1:21" ht="14.4" x14ac:dyDescent="0.3">
      <c r="A299" s="21"/>
      <c r="B299" s="352" t="s">
        <v>503</v>
      </c>
      <c r="C299" s="353">
        <v>571137562</v>
      </c>
      <c r="D299" s="104"/>
      <c r="F299" s="290"/>
      <c r="G299" s="1"/>
      <c r="M299" s="267"/>
      <c r="O299" s="1"/>
      <c r="P299" s="268"/>
      <c r="R299" s="1"/>
      <c r="S299" s="55"/>
      <c r="U299" s="1"/>
    </row>
    <row r="300" spans="1:21" ht="14.4" x14ac:dyDescent="0.3">
      <c r="A300" s="258"/>
      <c r="B300" s="354" t="s">
        <v>504</v>
      </c>
      <c r="C300" s="355">
        <v>571137562</v>
      </c>
      <c r="D300" s="104"/>
      <c r="F300" s="290"/>
      <c r="G300" s="1"/>
      <c r="M300" s="267"/>
      <c r="O300" s="1"/>
      <c r="P300" s="268"/>
      <c r="R300" s="1"/>
      <c r="S300" s="55"/>
      <c r="U300" s="1"/>
    </row>
    <row r="301" spans="1:21" ht="14.4" x14ac:dyDescent="0.3">
      <c r="A301" s="21"/>
      <c r="B301" s="348" t="s">
        <v>348</v>
      </c>
      <c r="C301" s="349">
        <v>526596</v>
      </c>
      <c r="D301" s="104"/>
      <c r="F301" s="290"/>
      <c r="G301" s="1"/>
      <c r="M301" s="267"/>
      <c r="O301" s="1"/>
      <c r="P301" s="268"/>
      <c r="R301" s="1"/>
      <c r="S301" s="55"/>
      <c r="U301" s="1"/>
    </row>
    <row r="302" spans="1:21" ht="14.4" x14ac:dyDescent="0.3">
      <c r="A302" s="21"/>
      <c r="B302" s="350" t="s">
        <v>349</v>
      </c>
      <c r="C302" s="351">
        <v>526596</v>
      </c>
      <c r="D302" s="104"/>
      <c r="F302" s="290"/>
      <c r="G302" s="1"/>
      <c r="M302" s="267"/>
      <c r="O302" s="1"/>
      <c r="P302" s="268"/>
      <c r="R302" s="1"/>
      <c r="S302" s="55"/>
      <c r="U302" s="1"/>
    </row>
    <row r="303" spans="1:21" ht="14.4" x14ac:dyDescent="0.3">
      <c r="A303" s="258"/>
      <c r="B303" s="352" t="s">
        <v>21</v>
      </c>
      <c r="C303" s="353">
        <v>523803</v>
      </c>
      <c r="G303" s="1"/>
      <c r="M303" s="267"/>
      <c r="O303" s="1"/>
      <c r="P303" s="268"/>
      <c r="R303" s="1"/>
      <c r="S303" s="55"/>
      <c r="U303" s="1"/>
    </row>
    <row r="304" spans="1:21" ht="14.4" x14ac:dyDescent="0.3">
      <c r="A304" s="258"/>
      <c r="B304" s="354" t="s">
        <v>553</v>
      </c>
      <c r="C304" s="355">
        <v>2793</v>
      </c>
      <c r="G304" s="1"/>
      <c r="M304" s="267"/>
      <c r="O304" s="1"/>
      <c r="P304" s="268"/>
      <c r="R304" s="1"/>
      <c r="S304" s="55"/>
      <c r="U304" s="1"/>
    </row>
    <row r="305" spans="1:21" x14ac:dyDescent="0.25">
      <c r="A305" s="21"/>
      <c r="B305" s="104"/>
      <c r="C305" s="291"/>
    </row>
    <row r="306" spans="1:21" x14ac:dyDescent="0.25">
      <c r="A306" s="21"/>
      <c r="B306" s="104"/>
      <c r="C306" s="291"/>
    </row>
    <row r="307" spans="1:21" s="2" customFormat="1" x14ac:dyDescent="0.25">
      <c r="A307" s="1"/>
      <c r="B307" s="292"/>
      <c r="C307" s="58"/>
      <c r="D307" s="58"/>
      <c r="E307" s="58"/>
      <c r="H307" s="1"/>
      <c r="I307" s="1"/>
      <c r="J307" s="1"/>
      <c r="K307" s="1"/>
      <c r="L307" s="1"/>
      <c r="M307" s="1"/>
      <c r="N307" s="267"/>
      <c r="O307" s="267"/>
      <c r="P307" s="1"/>
      <c r="Q307" s="268"/>
      <c r="R307" s="280"/>
      <c r="T307" s="95"/>
      <c r="U307" s="95"/>
    </row>
    <row r="308" spans="1:21" s="2" customFormat="1" x14ac:dyDescent="0.25">
      <c r="A308" s="21" t="s">
        <v>350</v>
      </c>
      <c r="B308" s="1"/>
      <c r="H308" s="1"/>
      <c r="I308" s="1"/>
      <c r="J308" s="1"/>
      <c r="K308" s="1"/>
      <c r="L308" s="1"/>
      <c r="M308" s="1"/>
      <c r="N308" s="267"/>
      <c r="O308" s="267"/>
      <c r="P308" s="1"/>
      <c r="Q308" s="268"/>
      <c r="R308" s="280"/>
      <c r="T308" s="95"/>
      <c r="U308" s="95"/>
    </row>
    <row r="309" spans="1:21" s="2" customFormat="1" x14ac:dyDescent="0.25">
      <c r="A309" s="21"/>
      <c r="B309" s="1"/>
      <c r="H309" s="1"/>
      <c r="I309" s="1"/>
      <c r="J309" s="1"/>
      <c r="K309" s="1"/>
      <c r="L309" s="1"/>
      <c r="M309" s="1"/>
      <c r="N309" s="267"/>
      <c r="O309" s="267"/>
      <c r="P309" s="1"/>
      <c r="Q309" s="268"/>
      <c r="R309" s="280"/>
      <c r="T309" s="95"/>
      <c r="U309" s="95"/>
    </row>
    <row r="310" spans="1:21" s="2" customFormat="1" ht="12.6" thickBot="1" x14ac:dyDescent="0.3">
      <c r="A310" s="21"/>
      <c r="B310" s="233" t="s">
        <v>42</v>
      </c>
      <c r="C310" s="230" t="s">
        <v>703</v>
      </c>
      <c r="D310" s="290"/>
      <c r="F310" s="1"/>
      <c r="G310" s="1"/>
      <c r="H310" s="1"/>
      <c r="I310" s="1"/>
      <c r="J310" s="1"/>
      <c r="K310" s="1"/>
      <c r="L310" s="267"/>
      <c r="M310" s="267"/>
      <c r="N310" s="1"/>
      <c r="O310" s="268"/>
      <c r="P310" s="280"/>
      <c r="R310" s="95"/>
      <c r="S310" s="95"/>
    </row>
    <row r="311" spans="1:21" s="2" customFormat="1" ht="14.4" x14ac:dyDescent="0.3">
      <c r="A311" s="21"/>
      <c r="B311" s="341" t="s">
        <v>42</v>
      </c>
      <c r="C311" s="356">
        <v>1245122973</v>
      </c>
      <c r="D311" s="290"/>
      <c r="F311" s="1"/>
      <c r="G311" s="1"/>
      <c r="H311" s="1"/>
      <c r="I311" s="1"/>
      <c r="J311" s="1"/>
      <c r="K311" s="1"/>
      <c r="L311" s="267"/>
      <c r="M311" s="267"/>
      <c r="N311" s="1"/>
      <c r="O311" s="268"/>
      <c r="P311" s="280"/>
      <c r="R311" s="95"/>
      <c r="S311" s="95"/>
    </row>
    <row r="312" spans="1:21" s="2" customFormat="1" ht="14.4" x14ac:dyDescent="0.3">
      <c r="A312" s="21"/>
      <c r="B312" t="s">
        <v>44</v>
      </c>
      <c r="C312" s="357">
        <v>399102828</v>
      </c>
      <c r="D312" s="290"/>
      <c r="F312" s="1"/>
      <c r="G312" s="1"/>
      <c r="H312" s="1"/>
      <c r="I312" s="1"/>
      <c r="J312" s="1"/>
      <c r="K312" s="1"/>
      <c r="L312" s="267"/>
      <c r="M312" s="267"/>
      <c r="N312" s="1"/>
      <c r="O312" s="268"/>
      <c r="P312" s="280"/>
      <c r="R312" s="95"/>
      <c r="S312" s="95"/>
    </row>
    <row r="313" spans="1:21" s="109" customFormat="1" ht="14.4" x14ac:dyDescent="0.3">
      <c r="A313" s="21"/>
      <c r="B313" t="s">
        <v>508</v>
      </c>
      <c r="C313" s="357">
        <v>114373920</v>
      </c>
      <c r="D313" s="290"/>
      <c r="F313" s="19"/>
      <c r="G313" s="19"/>
      <c r="H313" s="19"/>
      <c r="I313" s="19"/>
      <c r="J313" s="19"/>
      <c r="K313" s="19"/>
      <c r="L313" s="285"/>
      <c r="M313" s="285"/>
      <c r="N313" s="19"/>
      <c r="O313" s="286"/>
      <c r="P313" s="287"/>
      <c r="R313" s="108"/>
      <c r="S313" s="108"/>
    </row>
    <row r="314" spans="1:21" s="2" customFormat="1" ht="14.4" x14ac:dyDescent="0.3">
      <c r="A314" s="21"/>
      <c r="B314" t="s">
        <v>510</v>
      </c>
      <c r="C314" s="357">
        <v>114373920</v>
      </c>
      <c r="D314" s="290"/>
      <c r="F314" s="1"/>
      <c r="G314" s="1"/>
      <c r="H314" s="1"/>
      <c r="I314" s="1"/>
      <c r="J314" s="1"/>
      <c r="K314" s="1"/>
      <c r="L314" s="267"/>
      <c r="M314" s="267"/>
      <c r="N314" s="1"/>
      <c r="O314" s="268"/>
      <c r="P314" s="280"/>
      <c r="R314" s="95"/>
      <c r="S314" s="95"/>
    </row>
    <row r="315" spans="1:21" s="109" customFormat="1" ht="14.4" x14ac:dyDescent="0.3">
      <c r="A315" s="21"/>
      <c r="B315" t="s">
        <v>511</v>
      </c>
      <c r="C315" s="357">
        <v>82605723</v>
      </c>
      <c r="D315" s="290"/>
      <c r="F315" s="19"/>
      <c r="G315" s="19"/>
      <c r="H315" s="19"/>
      <c r="I315" s="19"/>
      <c r="J315" s="19"/>
      <c r="K315" s="19"/>
      <c r="L315" s="285"/>
      <c r="M315" s="285"/>
      <c r="N315" s="19"/>
      <c r="O315" s="286"/>
      <c r="P315" s="287"/>
      <c r="R315" s="108"/>
      <c r="S315" s="108"/>
    </row>
    <row r="316" spans="1:21" s="2" customFormat="1" ht="14.4" x14ac:dyDescent="0.3">
      <c r="A316" s="21"/>
      <c r="B316" t="s">
        <v>554</v>
      </c>
      <c r="C316" s="357">
        <v>21818183</v>
      </c>
      <c r="D316" s="290"/>
      <c r="F316" s="1"/>
      <c r="G316" s="1"/>
      <c r="H316" s="1"/>
      <c r="I316" s="1"/>
      <c r="J316" s="1"/>
      <c r="K316" s="1"/>
      <c r="L316" s="267"/>
      <c r="M316" s="267"/>
      <c r="N316" s="1"/>
      <c r="O316" s="268"/>
      <c r="P316" s="280"/>
      <c r="R316" s="95"/>
      <c r="S316" s="95"/>
    </row>
    <row r="317" spans="1:21" s="2" customFormat="1" ht="14.4" x14ac:dyDescent="0.3">
      <c r="A317" s="258"/>
      <c r="B317" t="s">
        <v>513</v>
      </c>
      <c r="C317" s="357">
        <v>7785909</v>
      </c>
      <c r="D317" s="290"/>
      <c r="F317" s="1"/>
      <c r="G317" s="1"/>
      <c r="H317" s="1"/>
      <c r="I317" s="1"/>
      <c r="J317" s="1"/>
      <c r="K317" s="1"/>
      <c r="L317" s="267"/>
      <c r="M317" s="267"/>
      <c r="N317" s="1"/>
      <c r="O317" s="268"/>
      <c r="P317" s="280"/>
      <c r="R317" s="95"/>
      <c r="S317" s="95"/>
    </row>
    <row r="318" spans="1:21" s="2" customFormat="1" ht="14.4" x14ac:dyDescent="0.3">
      <c r="A318" s="21"/>
      <c r="B318" t="s">
        <v>555</v>
      </c>
      <c r="C318" s="357">
        <v>1227273</v>
      </c>
      <c r="D318" s="290"/>
      <c r="F318" s="1"/>
      <c r="G318" s="1"/>
      <c r="H318" s="1"/>
      <c r="I318" s="1"/>
      <c r="J318" s="1"/>
      <c r="K318" s="1"/>
      <c r="L318" s="267"/>
      <c r="M318" s="267"/>
      <c r="N318" s="1"/>
      <c r="O318" s="268"/>
      <c r="P318" s="280"/>
      <c r="R318" s="95"/>
      <c r="S318" s="95"/>
    </row>
    <row r="319" spans="1:21" s="2" customFormat="1" ht="14.4" x14ac:dyDescent="0.3">
      <c r="A319" s="21"/>
      <c r="B319" t="s">
        <v>514</v>
      </c>
      <c r="C319" s="357">
        <v>2049091</v>
      </c>
      <c r="D319" s="290"/>
      <c r="F319" s="1"/>
      <c r="G319" s="1"/>
      <c r="H319" s="1"/>
      <c r="I319" s="1"/>
      <c r="J319" s="1"/>
      <c r="K319" s="1"/>
      <c r="L319" s="267"/>
      <c r="M319" s="267"/>
      <c r="N319" s="1"/>
      <c r="O319" s="268"/>
      <c r="P319" s="280"/>
      <c r="R319" s="95"/>
      <c r="S319" s="95"/>
    </row>
    <row r="320" spans="1:21" s="2" customFormat="1" ht="14.4" x14ac:dyDescent="0.3">
      <c r="A320" s="21"/>
      <c r="B320" t="s">
        <v>515</v>
      </c>
      <c r="C320" s="357">
        <v>27788448</v>
      </c>
      <c r="D320" s="290"/>
      <c r="F320" s="1"/>
      <c r="G320" s="1"/>
      <c r="H320" s="1"/>
      <c r="I320" s="1"/>
      <c r="J320" s="1"/>
      <c r="K320" s="1"/>
      <c r="L320" s="267"/>
      <c r="M320" s="267"/>
      <c r="N320" s="1"/>
      <c r="O320" s="268"/>
      <c r="P320" s="280"/>
      <c r="R320" s="95"/>
      <c r="S320" s="95"/>
    </row>
    <row r="321" spans="1:19" s="2" customFormat="1" ht="14.4" x14ac:dyDescent="0.3">
      <c r="A321" s="21"/>
      <c r="B321" t="s">
        <v>516</v>
      </c>
      <c r="C321" s="357">
        <v>10454544</v>
      </c>
      <c r="D321" s="290"/>
      <c r="F321" s="1"/>
      <c r="G321" s="1"/>
      <c r="H321" s="1"/>
      <c r="I321" s="1"/>
      <c r="J321" s="1"/>
      <c r="K321" s="1"/>
      <c r="L321" s="267"/>
      <c r="M321" s="267"/>
      <c r="N321" s="1"/>
      <c r="O321" s="268"/>
      <c r="P321" s="280"/>
      <c r="R321" s="95"/>
      <c r="S321" s="95"/>
    </row>
    <row r="322" spans="1:19" s="2" customFormat="1" ht="14.4" x14ac:dyDescent="0.3">
      <c r="A322" s="21"/>
      <c r="B322" t="s">
        <v>556</v>
      </c>
      <c r="C322" s="357">
        <v>11482275</v>
      </c>
      <c r="D322" s="290"/>
      <c r="F322" s="1"/>
      <c r="G322" s="1"/>
      <c r="H322" s="1"/>
      <c r="I322" s="1"/>
      <c r="J322" s="1"/>
      <c r="K322" s="1"/>
      <c r="L322" s="267"/>
      <c r="M322" s="267"/>
      <c r="N322" s="1"/>
      <c r="O322" s="268"/>
      <c r="P322" s="280"/>
      <c r="R322" s="95"/>
      <c r="S322" s="95"/>
    </row>
    <row r="323" spans="1:19" s="2" customFormat="1" ht="14.4" x14ac:dyDescent="0.3">
      <c r="A323" s="21"/>
      <c r="B323" t="s">
        <v>557</v>
      </c>
      <c r="C323" s="357">
        <v>170605002</v>
      </c>
      <c r="D323" s="290"/>
      <c r="F323" s="1"/>
      <c r="G323" s="1"/>
      <c r="H323" s="1"/>
      <c r="I323" s="1"/>
      <c r="J323" s="1"/>
      <c r="K323" s="1"/>
      <c r="L323" s="267"/>
      <c r="M323" s="267"/>
      <c r="N323" s="1"/>
      <c r="O323" s="268"/>
      <c r="P323" s="280"/>
      <c r="R323" s="95"/>
      <c r="S323" s="95"/>
    </row>
    <row r="324" spans="1:19" s="2" customFormat="1" ht="14.4" x14ac:dyDescent="0.3">
      <c r="A324" s="21"/>
      <c r="B324" t="s">
        <v>558</v>
      </c>
      <c r="C324" s="357">
        <v>45070002</v>
      </c>
      <c r="D324" s="290"/>
      <c r="F324" s="1"/>
      <c r="G324" s="1"/>
      <c r="H324" s="1"/>
      <c r="I324" s="1"/>
      <c r="J324" s="1"/>
      <c r="K324" s="1"/>
      <c r="L324" s="267"/>
      <c r="M324" s="267"/>
      <c r="N324" s="1"/>
      <c r="O324" s="268"/>
      <c r="P324" s="280"/>
      <c r="R324" s="95"/>
      <c r="S324" s="95"/>
    </row>
    <row r="325" spans="1:19" s="2" customFormat="1" ht="14.4" x14ac:dyDescent="0.3">
      <c r="A325" s="21"/>
      <c r="B325" t="s">
        <v>517</v>
      </c>
      <c r="C325" s="357">
        <v>125535000</v>
      </c>
      <c r="D325" s="290"/>
      <c r="F325" s="1"/>
      <c r="G325" s="1"/>
      <c r="H325" s="1"/>
      <c r="I325" s="1"/>
      <c r="J325" s="1"/>
      <c r="K325" s="1"/>
      <c r="L325" s="267"/>
      <c r="M325" s="267"/>
      <c r="N325" s="1"/>
      <c r="O325" s="268"/>
      <c r="P325" s="280"/>
      <c r="R325" s="95"/>
      <c r="S325" s="95"/>
    </row>
    <row r="326" spans="1:19" s="2" customFormat="1" ht="14.4" x14ac:dyDescent="0.3">
      <c r="A326" s="21"/>
      <c r="B326" t="s">
        <v>520</v>
      </c>
      <c r="C326" s="357">
        <v>13018183</v>
      </c>
      <c r="D326" s="290"/>
      <c r="F326" s="1"/>
      <c r="G326" s="1"/>
      <c r="H326" s="1"/>
      <c r="I326" s="1"/>
      <c r="J326" s="1"/>
      <c r="K326" s="1"/>
      <c r="L326" s="267"/>
      <c r="M326" s="267"/>
      <c r="N326" s="1"/>
      <c r="O326" s="268"/>
      <c r="P326" s="280"/>
      <c r="R326" s="95"/>
      <c r="S326" s="95"/>
    </row>
    <row r="327" spans="1:19" s="2" customFormat="1" ht="14.4" x14ac:dyDescent="0.3">
      <c r="A327" s="21"/>
      <c r="B327" t="s">
        <v>522</v>
      </c>
      <c r="C327" s="357">
        <v>13018183</v>
      </c>
      <c r="D327" s="290"/>
      <c r="F327" s="1"/>
      <c r="G327" s="1"/>
      <c r="H327" s="1"/>
      <c r="I327" s="1"/>
      <c r="J327" s="1"/>
      <c r="K327" s="1"/>
      <c r="L327" s="267"/>
      <c r="M327" s="267"/>
      <c r="N327" s="1"/>
      <c r="O327" s="268"/>
      <c r="P327" s="280"/>
      <c r="R327" s="95"/>
      <c r="S327" s="95"/>
    </row>
    <row r="328" spans="1:19" s="2" customFormat="1" ht="14.4" x14ac:dyDescent="0.3">
      <c r="A328" s="21"/>
      <c r="B328" t="s">
        <v>559</v>
      </c>
      <c r="C328" s="357">
        <v>18500000</v>
      </c>
      <c r="D328" s="290"/>
      <c r="F328" s="1"/>
      <c r="G328" s="1"/>
      <c r="H328" s="1"/>
      <c r="I328" s="1"/>
      <c r="J328" s="1"/>
      <c r="K328" s="1"/>
      <c r="L328" s="267"/>
      <c r="M328" s="267"/>
      <c r="N328" s="1"/>
      <c r="O328" s="268"/>
      <c r="P328" s="280"/>
      <c r="R328" s="95"/>
      <c r="S328" s="95"/>
    </row>
    <row r="329" spans="1:19" s="2" customFormat="1" ht="14.4" x14ac:dyDescent="0.3">
      <c r="A329" s="21"/>
      <c r="B329" t="s">
        <v>560</v>
      </c>
      <c r="C329" s="357">
        <v>18500000</v>
      </c>
      <c r="D329" s="290"/>
      <c r="F329" s="1"/>
      <c r="G329" s="1"/>
      <c r="H329" s="1"/>
      <c r="I329" s="1"/>
      <c r="J329" s="1"/>
      <c r="K329" s="1"/>
      <c r="L329" s="267"/>
      <c r="M329" s="267"/>
      <c r="N329" s="1"/>
      <c r="O329" s="268"/>
      <c r="P329" s="280"/>
      <c r="R329" s="95"/>
      <c r="S329" s="95"/>
    </row>
    <row r="330" spans="1:19" s="2" customFormat="1" ht="14.4" x14ac:dyDescent="0.3">
      <c r="A330" s="21"/>
      <c r="B330" t="s">
        <v>72</v>
      </c>
      <c r="C330" s="357">
        <v>761711283</v>
      </c>
      <c r="D330" s="290"/>
      <c r="F330" s="1"/>
      <c r="G330" s="1"/>
      <c r="H330" s="1"/>
      <c r="I330" s="1"/>
      <c r="J330" s="1"/>
      <c r="K330" s="1"/>
      <c r="L330" s="267"/>
      <c r="M330" s="267"/>
      <c r="N330" s="1"/>
      <c r="O330" s="268"/>
      <c r="P330" s="280"/>
      <c r="R330" s="95"/>
      <c r="S330" s="95"/>
    </row>
    <row r="331" spans="1:19" s="2" customFormat="1" ht="14.4" x14ac:dyDescent="0.3">
      <c r="A331" s="21"/>
      <c r="B331" t="s">
        <v>75</v>
      </c>
      <c r="C331" s="357">
        <v>501219830</v>
      </c>
      <c r="D331" s="290"/>
      <c r="F331" s="1"/>
      <c r="G331" s="1"/>
      <c r="H331" s="1"/>
      <c r="I331" s="1"/>
      <c r="J331" s="1"/>
      <c r="K331" s="1"/>
      <c r="L331" s="267"/>
      <c r="M331" s="267"/>
      <c r="N331" s="1"/>
      <c r="O331" s="268"/>
      <c r="P331" s="280"/>
      <c r="R331" s="95"/>
      <c r="S331" s="95"/>
    </row>
    <row r="332" spans="1:19" s="2" customFormat="1" ht="14.4" x14ac:dyDescent="0.3">
      <c r="A332" s="21"/>
      <c r="B332" t="s">
        <v>77</v>
      </c>
      <c r="C332" s="357">
        <v>415534791</v>
      </c>
      <c r="D332" s="290"/>
      <c r="F332" s="1"/>
      <c r="G332" s="1"/>
      <c r="H332" s="1"/>
      <c r="I332" s="1"/>
      <c r="J332" s="1"/>
      <c r="K332" s="1"/>
      <c r="L332" s="267"/>
      <c r="M332" s="267"/>
      <c r="N332" s="1"/>
      <c r="O332" s="268"/>
      <c r="P332" s="280"/>
      <c r="R332" s="95"/>
      <c r="S332" s="95"/>
    </row>
    <row r="333" spans="1:19" s="2" customFormat="1" ht="14.4" x14ac:dyDescent="0.3">
      <c r="A333" s="21"/>
      <c r="B333" t="s">
        <v>80</v>
      </c>
      <c r="C333" s="357">
        <v>70274646</v>
      </c>
      <c r="D333" s="290"/>
      <c r="F333" s="1"/>
      <c r="G333" s="1"/>
      <c r="H333" s="1"/>
      <c r="I333" s="1"/>
      <c r="J333" s="1"/>
      <c r="K333" s="1"/>
      <c r="L333" s="267"/>
      <c r="M333" s="267"/>
      <c r="N333" s="1"/>
      <c r="O333" s="268"/>
      <c r="P333" s="280"/>
      <c r="R333" s="95"/>
      <c r="S333" s="95"/>
    </row>
    <row r="334" spans="1:19" s="2" customFormat="1" ht="14.4" x14ac:dyDescent="0.3">
      <c r="A334" s="21"/>
      <c r="B334" t="s">
        <v>82</v>
      </c>
      <c r="C334" s="357">
        <v>356364</v>
      </c>
      <c r="D334" s="290"/>
      <c r="F334" s="1"/>
      <c r="G334" s="1"/>
      <c r="H334" s="1"/>
      <c r="I334" s="1"/>
      <c r="J334" s="1"/>
      <c r="K334" s="1"/>
      <c r="L334" s="267"/>
      <c r="M334" s="267"/>
      <c r="N334" s="1"/>
      <c r="O334" s="268"/>
      <c r="P334" s="280"/>
      <c r="R334" s="95"/>
      <c r="S334" s="95"/>
    </row>
    <row r="335" spans="1:19" s="2" customFormat="1" ht="14.4" x14ac:dyDescent="0.3">
      <c r="A335" s="21"/>
      <c r="B335" t="s">
        <v>84</v>
      </c>
      <c r="C335" s="357">
        <v>4681868</v>
      </c>
      <c r="D335" s="290"/>
      <c r="F335" s="1"/>
      <c r="G335" s="1"/>
      <c r="H335" s="1"/>
      <c r="I335" s="1"/>
      <c r="J335" s="1"/>
      <c r="K335" s="1"/>
      <c r="L335" s="267"/>
      <c r="M335" s="267"/>
      <c r="N335" s="1"/>
      <c r="O335" s="268"/>
      <c r="P335" s="280"/>
      <c r="R335" s="95"/>
      <c r="S335" s="95"/>
    </row>
    <row r="336" spans="1:19" s="2" customFormat="1" ht="14.4" x14ac:dyDescent="0.3">
      <c r="A336" s="21"/>
      <c r="B336" t="s">
        <v>351</v>
      </c>
      <c r="C336" s="357">
        <v>1372161</v>
      </c>
      <c r="D336" s="290"/>
      <c r="F336" s="1"/>
      <c r="G336" s="1"/>
      <c r="H336" s="1"/>
      <c r="I336" s="1"/>
      <c r="J336" s="1"/>
      <c r="K336" s="1"/>
      <c r="L336" s="267"/>
      <c r="M336" s="267"/>
      <c r="N336" s="1"/>
      <c r="O336" s="268"/>
      <c r="P336" s="280"/>
      <c r="R336" s="95"/>
      <c r="S336" s="95"/>
    </row>
    <row r="337" spans="1:19" s="2" customFormat="1" ht="14.4" x14ac:dyDescent="0.3">
      <c r="A337" s="21"/>
      <c r="B337" t="s">
        <v>561</v>
      </c>
      <c r="C337" s="357">
        <v>6000000</v>
      </c>
      <c r="D337" s="290"/>
      <c r="F337" s="1"/>
      <c r="G337" s="1"/>
      <c r="H337" s="1"/>
      <c r="I337" s="1"/>
      <c r="J337" s="1"/>
      <c r="K337" s="1"/>
      <c r="L337" s="267"/>
      <c r="M337" s="267"/>
      <c r="N337" s="1"/>
      <c r="O337" s="268"/>
      <c r="P337" s="280"/>
      <c r="R337" s="95"/>
      <c r="S337" s="95"/>
    </row>
    <row r="338" spans="1:19" s="2" customFormat="1" ht="14.4" x14ac:dyDescent="0.3">
      <c r="A338" s="21"/>
      <c r="B338" t="s">
        <v>562</v>
      </c>
      <c r="C338" s="357">
        <v>3000000</v>
      </c>
      <c r="D338" s="290"/>
      <c r="F338" s="1"/>
      <c r="G338" s="1"/>
      <c r="H338" s="1"/>
      <c r="I338" s="1"/>
      <c r="J338" s="1"/>
      <c r="K338" s="1"/>
      <c r="L338" s="267"/>
      <c r="M338" s="267"/>
      <c r="N338" s="1"/>
      <c r="O338" s="268"/>
      <c r="P338" s="280"/>
      <c r="R338" s="95"/>
      <c r="S338" s="95"/>
    </row>
    <row r="339" spans="1:19" s="2" customFormat="1" ht="14.4" x14ac:dyDescent="0.3">
      <c r="A339" s="21"/>
      <c r="B339" t="s">
        <v>96</v>
      </c>
      <c r="C339" s="357">
        <v>260491453</v>
      </c>
      <c r="D339" s="290"/>
      <c r="F339" s="1"/>
      <c r="G339" s="1"/>
      <c r="H339" s="1"/>
      <c r="I339" s="1"/>
      <c r="J339" s="1"/>
      <c r="K339" s="1"/>
      <c r="L339" s="267"/>
      <c r="M339" s="267"/>
      <c r="N339" s="1"/>
      <c r="O339" s="268"/>
      <c r="P339" s="280"/>
      <c r="R339" s="95"/>
      <c r="S339" s="95"/>
    </row>
    <row r="340" spans="1:19" s="2" customFormat="1" ht="14.4" x14ac:dyDescent="0.3">
      <c r="A340" s="21"/>
      <c r="B340" t="s">
        <v>352</v>
      </c>
      <c r="C340" s="357">
        <v>15190907</v>
      </c>
      <c r="D340" s="290"/>
      <c r="F340" s="1"/>
      <c r="G340" s="1"/>
      <c r="H340" s="1"/>
      <c r="I340" s="1"/>
      <c r="J340" s="1"/>
      <c r="K340" s="1"/>
      <c r="L340" s="267"/>
      <c r="M340" s="267"/>
      <c r="N340" s="1"/>
      <c r="O340" s="268"/>
      <c r="P340" s="280"/>
      <c r="R340" s="95"/>
      <c r="S340" s="95"/>
    </row>
    <row r="341" spans="1:19" s="2" customFormat="1" ht="14.4" x14ac:dyDescent="0.3">
      <c r="A341" s="21"/>
      <c r="B341" t="s">
        <v>499</v>
      </c>
      <c r="C341" s="357">
        <v>114832401</v>
      </c>
      <c r="D341" s="290"/>
      <c r="F341" s="1"/>
      <c r="G341" s="1"/>
      <c r="H341" s="1"/>
      <c r="I341" s="1"/>
      <c r="J341" s="1"/>
      <c r="K341" s="1"/>
      <c r="L341" s="267"/>
      <c r="M341" s="267"/>
      <c r="N341" s="1"/>
      <c r="O341" s="268"/>
      <c r="P341" s="280"/>
      <c r="R341" s="95"/>
      <c r="S341" s="95"/>
    </row>
    <row r="342" spans="1:19" s="2" customFormat="1" ht="14.4" x14ac:dyDescent="0.3">
      <c r="A342" s="21"/>
      <c r="B342" t="s">
        <v>476</v>
      </c>
      <c r="C342" s="357">
        <v>39622328</v>
      </c>
      <c r="D342" s="290"/>
      <c r="F342" s="1"/>
      <c r="G342" s="1"/>
      <c r="H342" s="1"/>
      <c r="I342" s="1"/>
      <c r="J342" s="1"/>
      <c r="K342" s="1"/>
      <c r="L342" s="267"/>
      <c r="M342" s="267"/>
      <c r="N342" s="1"/>
      <c r="O342" s="268"/>
      <c r="P342" s="280"/>
      <c r="R342" s="95"/>
      <c r="S342" s="95"/>
    </row>
    <row r="343" spans="1:19" s="2" customFormat="1" ht="14.4" x14ac:dyDescent="0.3">
      <c r="A343" s="21"/>
      <c r="B343" t="s">
        <v>563</v>
      </c>
      <c r="C343" s="357">
        <v>27345451</v>
      </c>
      <c r="D343" s="290"/>
      <c r="F343" s="1"/>
      <c r="G343" s="1"/>
      <c r="H343" s="1"/>
      <c r="I343" s="1"/>
      <c r="J343" s="1"/>
      <c r="K343" s="1"/>
      <c r="L343" s="267"/>
      <c r="M343" s="267"/>
      <c r="N343" s="1"/>
      <c r="O343" s="268"/>
      <c r="P343" s="280"/>
      <c r="R343" s="95"/>
      <c r="S343" s="95"/>
    </row>
    <row r="344" spans="1:19" s="2" customFormat="1" ht="14.4" x14ac:dyDescent="0.3">
      <c r="A344" s="21"/>
      <c r="B344" t="s">
        <v>106</v>
      </c>
      <c r="C344" s="357">
        <v>7667919</v>
      </c>
      <c r="D344" s="290"/>
      <c r="F344" s="1"/>
      <c r="G344" s="1"/>
      <c r="H344" s="1"/>
      <c r="I344" s="1"/>
      <c r="J344" s="1"/>
      <c r="K344" s="1"/>
      <c r="L344" s="267"/>
      <c r="M344" s="267"/>
      <c r="N344" s="1"/>
      <c r="O344" s="268"/>
      <c r="P344" s="280"/>
      <c r="R344" s="95"/>
      <c r="S344" s="95"/>
    </row>
    <row r="345" spans="1:19" s="2" customFormat="1" ht="14.4" x14ac:dyDescent="0.3">
      <c r="A345" s="21"/>
      <c r="B345" t="s">
        <v>108</v>
      </c>
      <c r="C345" s="357">
        <v>250000</v>
      </c>
      <c r="D345" s="290"/>
      <c r="F345" s="1"/>
      <c r="G345" s="1"/>
      <c r="H345" s="1"/>
      <c r="I345" s="1"/>
      <c r="J345" s="1"/>
      <c r="K345" s="1"/>
      <c r="L345" s="267"/>
      <c r="M345" s="267"/>
      <c r="N345" s="1"/>
      <c r="O345" s="268"/>
      <c r="P345" s="280"/>
      <c r="R345" s="95"/>
      <c r="S345" s="95"/>
    </row>
    <row r="346" spans="1:19" s="2" customFormat="1" ht="14.4" x14ac:dyDescent="0.3">
      <c r="A346" s="21"/>
      <c r="B346" t="s">
        <v>116</v>
      </c>
      <c r="C346" s="357">
        <v>3585507</v>
      </c>
      <c r="D346" s="290"/>
      <c r="F346" s="1"/>
      <c r="G346" s="1"/>
      <c r="H346" s="1"/>
      <c r="I346" s="1"/>
      <c r="J346" s="1"/>
      <c r="K346" s="1"/>
      <c r="L346" s="267"/>
      <c r="M346" s="267"/>
      <c r="N346" s="1"/>
      <c r="O346" s="268"/>
      <c r="P346" s="280"/>
      <c r="R346" s="95"/>
      <c r="S346" s="95"/>
    </row>
    <row r="347" spans="1:19" s="2" customFormat="1" ht="14.4" x14ac:dyDescent="0.3">
      <c r="A347" s="21"/>
      <c r="B347" t="s">
        <v>524</v>
      </c>
      <c r="C347" s="357">
        <v>37030</v>
      </c>
      <c r="D347" s="290"/>
      <c r="F347" s="1"/>
      <c r="G347" s="1"/>
      <c r="H347" s="1"/>
      <c r="I347" s="1"/>
      <c r="J347" s="1"/>
      <c r="K347" s="1"/>
      <c r="L347" s="267"/>
      <c r="M347" s="267"/>
      <c r="N347" s="1"/>
      <c r="O347" s="268"/>
      <c r="P347" s="280"/>
      <c r="R347" s="95"/>
      <c r="S347" s="95"/>
    </row>
    <row r="348" spans="1:19" s="2" customFormat="1" ht="14.4" x14ac:dyDescent="0.3">
      <c r="A348" s="21"/>
      <c r="B348" t="s">
        <v>118</v>
      </c>
      <c r="C348" s="357">
        <v>153500</v>
      </c>
      <c r="D348" s="290"/>
      <c r="F348" s="1"/>
      <c r="G348" s="1"/>
      <c r="H348" s="1"/>
      <c r="I348" s="1"/>
      <c r="J348" s="1"/>
      <c r="K348" s="1"/>
      <c r="L348" s="267"/>
      <c r="M348" s="267"/>
      <c r="N348" s="1"/>
      <c r="O348" s="268"/>
      <c r="P348" s="280"/>
      <c r="R348" s="95"/>
      <c r="S348" s="95"/>
    </row>
    <row r="349" spans="1:19" s="2" customFormat="1" ht="14.4" x14ac:dyDescent="0.3">
      <c r="A349" s="21"/>
      <c r="B349" t="s">
        <v>121</v>
      </c>
      <c r="C349" s="357">
        <v>149760</v>
      </c>
      <c r="D349" s="290"/>
      <c r="F349" s="1"/>
      <c r="G349" s="1"/>
      <c r="H349" s="1"/>
      <c r="I349" s="1"/>
      <c r="J349" s="1"/>
      <c r="K349" s="1"/>
      <c r="L349" s="267"/>
      <c r="M349" s="267"/>
      <c r="N349" s="1"/>
      <c r="O349" s="268"/>
      <c r="P349" s="280"/>
      <c r="R349" s="95"/>
      <c r="S349" s="95"/>
    </row>
    <row r="350" spans="1:19" s="2" customFormat="1" ht="14.4" x14ac:dyDescent="0.3">
      <c r="A350" s="21"/>
      <c r="B350" t="s">
        <v>457</v>
      </c>
      <c r="C350" s="357">
        <v>5472784</v>
      </c>
      <c r="D350" s="290"/>
      <c r="F350" s="1"/>
      <c r="G350" s="1"/>
      <c r="H350" s="1"/>
      <c r="I350" s="1"/>
      <c r="J350" s="1"/>
      <c r="K350" s="1"/>
      <c r="L350" s="267"/>
      <c r="M350" s="267"/>
      <c r="N350" s="1"/>
      <c r="O350" s="268"/>
      <c r="P350" s="280"/>
      <c r="R350" s="95"/>
      <c r="S350" s="95"/>
    </row>
    <row r="351" spans="1:19" s="2" customFormat="1" ht="14.4" x14ac:dyDescent="0.3">
      <c r="A351" s="21"/>
      <c r="B351" t="s">
        <v>564</v>
      </c>
      <c r="C351" s="357">
        <v>13751637</v>
      </c>
      <c r="D351" s="290"/>
      <c r="F351" s="1"/>
      <c r="G351" s="1"/>
      <c r="H351" s="1"/>
      <c r="I351" s="1"/>
      <c r="J351" s="1"/>
      <c r="K351" s="1"/>
      <c r="L351" s="267"/>
      <c r="M351" s="267"/>
      <c r="N351" s="1"/>
      <c r="O351" s="268"/>
      <c r="P351" s="280"/>
      <c r="R351" s="95"/>
      <c r="S351" s="95"/>
    </row>
    <row r="352" spans="1:19" s="2" customFormat="1" ht="14.4" x14ac:dyDescent="0.3">
      <c r="A352" s="21"/>
      <c r="B352" t="s">
        <v>127</v>
      </c>
      <c r="C352" s="357">
        <v>1925455</v>
      </c>
      <c r="D352" s="290"/>
      <c r="F352" s="1"/>
      <c r="G352" s="1"/>
      <c r="H352" s="1"/>
      <c r="I352" s="1"/>
      <c r="J352" s="1"/>
      <c r="K352" s="1"/>
      <c r="L352" s="267"/>
      <c r="M352" s="267"/>
      <c r="N352" s="1"/>
      <c r="O352" s="268"/>
      <c r="P352" s="280"/>
      <c r="R352" s="95"/>
      <c r="S352" s="95"/>
    </row>
    <row r="353" spans="1:19" s="2" customFormat="1" ht="14.4" x14ac:dyDescent="0.3">
      <c r="A353" s="21"/>
      <c r="B353" t="s">
        <v>130</v>
      </c>
      <c r="C353" s="357">
        <v>13487472</v>
      </c>
      <c r="D353" s="290"/>
      <c r="F353" s="1"/>
      <c r="G353" s="1"/>
      <c r="H353" s="1"/>
      <c r="I353" s="1"/>
      <c r="J353" s="1"/>
      <c r="K353" s="1"/>
      <c r="L353" s="267"/>
      <c r="M353" s="267"/>
      <c r="N353" s="1"/>
      <c r="O353" s="268"/>
      <c r="P353" s="280"/>
      <c r="R353" s="95"/>
      <c r="S353" s="95"/>
    </row>
    <row r="354" spans="1:19" s="2" customFormat="1" ht="14.4" x14ac:dyDescent="0.3">
      <c r="A354" s="21"/>
      <c r="B354" t="s">
        <v>133</v>
      </c>
      <c r="C354" s="357">
        <v>1700000</v>
      </c>
      <c r="D354" s="290"/>
      <c r="F354" s="1"/>
      <c r="G354" s="1"/>
      <c r="H354" s="1"/>
      <c r="I354" s="1"/>
      <c r="J354" s="1"/>
      <c r="K354" s="1"/>
      <c r="L354" s="267"/>
      <c r="M354" s="267"/>
      <c r="N354" s="1"/>
      <c r="O354" s="268"/>
      <c r="P354" s="280"/>
      <c r="R354" s="95"/>
      <c r="S354" s="95"/>
    </row>
    <row r="355" spans="1:19" s="2" customFormat="1" ht="14.4" x14ac:dyDescent="0.3">
      <c r="A355" s="21"/>
      <c r="B355" t="s">
        <v>355</v>
      </c>
      <c r="C355" s="357">
        <v>384046</v>
      </c>
      <c r="D355" s="290"/>
      <c r="F355" s="1"/>
      <c r="G355" s="1"/>
      <c r="H355" s="1"/>
      <c r="I355" s="1"/>
      <c r="J355" s="1"/>
      <c r="K355" s="1"/>
      <c r="L355" s="267"/>
      <c r="M355" s="267"/>
      <c r="N355" s="1"/>
      <c r="O355" s="268"/>
      <c r="P355" s="280"/>
      <c r="R355" s="95"/>
      <c r="S355" s="95"/>
    </row>
    <row r="356" spans="1:19" s="2" customFormat="1" ht="14.4" x14ac:dyDescent="0.3">
      <c r="A356" s="21"/>
      <c r="B356" t="s">
        <v>156</v>
      </c>
      <c r="C356" s="357">
        <v>643280</v>
      </c>
      <c r="D356" s="290"/>
      <c r="F356" s="1"/>
      <c r="G356" s="1"/>
      <c r="H356" s="1"/>
      <c r="I356" s="1"/>
      <c r="J356" s="1"/>
      <c r="K356" s="1"/>
      <c r="L356" s="267"/>
      <c r="M356" s="267"/>
      <c r="N356" s="1"/>
      <c r="O356" s="268"/>
      <c r="P356" s="280"/>
      <c r="R356" s="95"/>
      <c r="S356" s="95"/>
    </row>
    <row r="357" spans="1:19" s="2" customFormat="1" ht="14.4" x14ac:dyDescent="0.3">
      <c r="A357" s="21"/>
      <c r="B357" t="s">
        <v>565</v>
      </c>
      <c r="C357" s="357">
        <v>14291976</v>
      </c>
      <c r="D357" s="290"/>
      <c r="F357" s="1"/>
      <c r="G357" s="1"/>
      <c r="H357" s="1"/>
      <c r="I357" s="1"/>
      <c r="J357" s="1"/>
      <c r="K357" s="1"/>
      <c r="L357" s="267"/>
      <c r="M357" s="267"/>
      <c r="N357" s="1"/>
      <c r="O357" s="268"/>
      <c r="P357" s="280"/>
      <c r="R357" s="95"/>
      <c r="S357" s="95"/>
    </row>
    <row r="358" spans="1:19" s="2" customFormat="1" ht="14.4" x14ac:dyDescent="0.3">
      <c r="A358" s="21"/>
      <c r="B358" s="341" t="s">
        <v>159</v>
      </c>
      <c r="C358" s="356">
        <v>3480089</v>
      </c>
      <c r="D358" s="290"/>
      <c r="F358" s="1"/>
      <c r="G358" s="1"/>
      <c r="H358" s="1"/>
      <c r="I358" s="1"/>
      <c r="J358" s="1"/>
      <c r="K358" s="1"/>
      <c r="L358" s="267"/>
      <c r="M358" s="267"/>
      <c r="N358" s="1"/>
      <c r="O358" s="268"/>
      <c r="P358" s="280"/>
      <c r="R358" s="95"/>
      <c r="S358" s="95"/>
    </row>
    <row r="359" spans="1:19" s="2" customFormat="1" ht="14.4" x14ac:dyDescent="0.3">
      <c r="A359" s="21"/>
      <c r="B359" s="341" t="s">
        <v>162</v>
      </c>
      <c r="C359" s="356">
        <v>3480089</v>
      </c>
      <c r="D359" s="290"/>
      <c r="F359" s="1"/>
      <c r="G359" s="1"/>
      <c r="H359" s="1"/>
      <c r="I359" s="1"/>
      <c r="J359" s="1"/>
      <c r="K359" s="1"/>
      <c r="L359" s="267"/>
      <c r="M359" s="267"/>
      <c r="N359" s="1"/>
      <c r="O359" s="268"/>
      <c r="P359" s="280"/>
      <c r="R359" s="95"/>
      <c r="S359" s="95"/>
    </row>
    <row r="360" spans="1:19" s="2" customFormat="1" ht="14.4" x14ac:dyDescent="0.3">
      <c r="A360" s="21"/>
      <c r="B360" t="s">
        <v>159</v>
      </c>
      <c r="C360" s="357">
        <v>3480089</v>
      </c>
      <c r="D360" s="290"/>
      <c r="F360" s="1"/>
      <c r="G360" s="1"/>
      <c r="H360" s="1"/>
      <c r="I360" s="1"/>
      <c r="J360" s="1"/>
      <c r="K360" s="1"/>
      <c r="L360" s="267"/>
      <c r="M360" s="267"/>
      <c r="N360" s="1"/>
      <c r="O360" s="268"/>
      <c r="P360" s="280"/>
      <c r="R360" s="95"/>
      <c r="S360" s="95"/>
    </row>
    <row r="361" spans="1:19" s="2" customFormat="1" ht="14.4" x14ac:dyDescent="0.3">
      <c r="A361" s="21"/>
      <c r="B361" s="341" t="s">
        <v>169</v>
      </c>
      <c r="C361" s="356">
        <v>2525908</v>
      </c>
      <c r="D361" s="290"/>
      <c r="F361" s="1"/>
      <c r="G361" s="1"/>
      <c r="H361" s="1"/>
      <c r="I361" s="1"/>
      <c r="J361" s="1"/>
      <c r="K361" s="1"/>
      <c r="L361" s="267"/>
      <c r="M361" s="267"/>
      <c r="N361" s="1"/>
      <c r="O361" s="268"/>
      <c r="P361" s="280"/>
      <c r="R361" s="95"/>
      <c r="S361" s="95"/>
    </row>
    <row r="362" spans="1:19" s="2" customFormat="1" ht="14.4" x14ac:dyDescent="0.3">
      <c r="A362" s="21"/>
      <c r="B362" s="341" t="s">
        <v>169</v>
      </c>
      <c r="C362" s="356">
        <v>2525908</v>
      </c>
      <c r="D362" s="290"/>
      <c r="F362" s="1"/>
      <c r="G362" s="1"/>
      <c r="H362" s="1"/>
      <c r="I362" s="1"/>
      <c r="J362" s="1"/>
      <c r="K362" s="1"/>
      <c r="L362" s="267"/>
      <c r="M362" s="267"/>
      <c r="N362" s="1"/>
      <c r="O362" s="268"/>
      <c r="P362" s="280"/>
      <c r="R362" s="95"/>
      <c r="S362" s="95"/>
    </row>
    <row r="363" spans="1:19" s="2" customFormat="1" ht="14.4" x14ac:dyDescent="0.3">
      <c r="A363" s="21"/>
      <c r="B363" t="s">
        <v>173</v>
      </c>
      <c r="C363" s="357">
        <v>-1401342</v>
      </c>
      <c r="D363" s="290"/>
      <c r="F363" s="1"/>
      <c r="G363" s="1"/>
      <c r="H363" s="1"/>
      <c r="I363" s="1"/>
      <c r="J363" s="1"/>
      <c r="K363" s="1"/>
      <c r="L363" s="267"/>
      <c r="M363" s="267"/>
      <c r="N363" s="1"/>
      <c r="O363" s="268"/>
      <c r="P363" s="280"/>
      <c r="R363" s="95"/>
      <c r="S363" s="95"/>
    </row>
    <row r="364" spans="1:19" s="2" customFormat="1" ht="14.4" x14ac:dyDescent="0.3">
      <c r="A364" s="21"/>
      <c r="B364" t="s">
        <v>175</v>
      </c>
      <c r="C364" s="357">
        <v>3927250</v>
      </c>
      <c r="D364" s="290"/>
      <c r="F364" s="1"/>
      <c r="G364" s="1"/>
      <c r="H364" s="1"/>
      <c r="I364" s="1"/>
      <c r="J364" s="1"/>
      <c r="K364" s="1"/>
      <c r="L364" s="267"/>
      <c r="M364" s="267"/>
      <c r="N364" s="1"/>
      <c r="O364" s="268"/>
      <c r="P364" s="280"/>
      <c r="R364" s="95"/>
      <c r="S364" s="95"/>
    </row>
    <row r="365" spans="1:19" s="2" customFormat="1" ht="14.4" x14ac:dyDescent="0.3">
      <c r="A365" s="21"/>
      <c r="B365" s="341" t="s">
        <v>178</v>
      </c>
      <c r="C365" s="356">
        <v>78302865</v>
      </c>
      <c r="D365" s="290"/>
      <c r="F365" s="1"/>
      <c r="G365" s="1"/>
      <c r="H365" s="1"/>
      <c r="I365" s="1"/>
      <c r="J365" s="1"/>
      <c r="K365" s="1"/>
      <c r="L365" s="267"/>
      <c r="M365" s="267"/>
      <c r="N365" s="1"/>
      <c r="O365" s="268"/>
      <c r="P365" s="280"/>
      <c r="R365" s="95"/>
      <c r="S365" s="95"/>
    </row>
    <row r="366" spans="1:19" s="2" customFormat="1" ht="14.4" x14ac:dyDescent="0.3">
      <c r="A366" s="21"/>
      <c r="B366" s="341" t="s">
        <v>178</v>
      </c>
      <c r="C366" s="356">
        <v>78302865</v>
      </c>
      <c r="D366" s="290"/>
      <c r="F366" s="1"/>
      <c r="G366" s="1"/>
      <c r="H366" s="1"/>
      <c r="I366" s="1"/>
      <c r="J366" s="1"/>
      <c r="K366" s="1"/>
      <c r="L366" s="267"/>
      <c r="M366" s="267"/>
      <c r="N366" s="1"/>
      <c r="O366" s="268"/>
      <c r="P366" s="280"/>
      <c r="R366" s="95"/>
      <c r="S366" s="95"/>
    </row>
    <row r="367" spans="1:19" s="2" customFormat="1" ht="14.4" x14ac:dyDescent="0.3">
      <c r="A367" s="21"/>
      <c r="B367" t="s">
        <v>185</v>
      </c>
      <c r="C367" s="357">
        <v>78302865</v>
      </c>
      <c r="D367" s="290"/>
      <c r="F367" s="1"/>
      <c r="G367" s="1"/>
      <c r="H367" s="1"/>
      <c r="I367" s="1"/>
      <c r="J367" s="1"/>
      <c r="K367" s="1"/>
      <c r="L367" s="267"/>
      <c r="M367" s="267"/>
      <c r="N367" s="1"/>
      <c r="O367" s="268"/>
      <c r="P367" s="280"/>
      <c r="R367" s="95"/>
      <c r="S367" s="95"/>
    </row>
    <row r="368" spans="1:19" s="2" customFormat="1" ht="14.4" x14ac:dyDescent="0.3">
      <c r="A368" s="21"/>
      <c r="B368" t="s">
        <v>704</v>
      </c>
      <c r="C368" s="357">
        <f>+C295-C311</f>
        <v>-233549322</v>
      </c>
      <c r="D368" s="290"/>
      <c r="F368" s="1"/>
      <c r="G368" s="1"/>
      <c r="H368" s="1"/>
      <c r="I368" s="1"/>
      <c r="J368" s="1"/>
      <c r="K368" s="1"/>
      <c r="L368" s="267"/>
      <c r="M368" s="267"/>
      <c r="N368" s="1"/>
      <c r="O368" s="268"/>
      <c r="P368" s="280"/>
      <c r="R368" s="95"/>
      <c r="S368" s="95"/>
    </row>
    <row r="369" spans="1:21" s="2" customFormat="1" x14ac:dyDescent="0.25">
      <c r="A369" s="21"/>
      <c r="B369" s="19"/>
      <c r="C369" s="293"/>
      <c r="H369" s="1"/>
      <c r="I369" s="1"/>
      <c r="J369" s="1"/>
      <c r="K369" s="1"/>
      <c r="L369" s="1"/>
      <c r="M369" s="1"/>
      <c r="N369" s="267"/>
      <c r="O369" s="267"/>
      <c r="P369" s="1"/>
      <c r="Q369" s="268"/>
      <c r="R369" s="280"/>
      <c r="T369" s="95"/>
      <c r="U369" s="95"/>
    </row>
    <row r="370" spans="1:21" s="2" customFormat="1" x14ac:dyDescent="0.25">
      <c r="A370" s="21" t="s">
        <v>357</v>
      </c>
      <c r="B370" s="19"/>
      <c r="C370" s="141"/>
      <c r="H370" s="1"/>
      <c r="I370" s="1"/>
      <c r="J370" s="1"/>
      <c r="K370" s="1"/>
      <c r="L370" s="1"/>
      <c r="M370" s="1"/>
      <c r="N370" s="267"/>
      <c r="O370" s="267"/>
      <c r="P370" s="1"/>
      <c r="Q370" s="268"/>
      <c r="R370" s="280"/>
      <c r="T370" s="95"/>
      <c r="U370" s="95"/>
    </row>
    <row r="371" spans="1:21" s="2" customFormat="1" x14ac:dyDescent="0.25">
      <c r="B371" s="1"/>
      <c r="H371" s="1"/>
      <c r="I371" s="1"/>
      <c r="J371" s="1"/>
      <c r="K371" s="1"/>
      <c r="L371" s="1"/>
      <c r="M371" s="1"/>
      <c r="N371" s="267"/>
      <c r="O371" s="267"/>
      <c r="P371" s="1"/>
      <c r="Q371" s="268"/>
      <c r="R371" s="280"/>
      <c r="T371" s="95"/>
      <c r="U371" s="95"/>
    </row>
    <row r="372" spans="1:21" s="2" customFormat="1" x14ac:dyDescent="0.25">
      <c r="A372" s="21" t="s">
        <v>358</v>
      </c>
      <c r="B372" s="1"/>
      <c r="H372" s="1"/>
      <c r="I372" s="1"/>
      <c r="J372" s="1"/>
      <c r="K372" s="1"/>
      <c r="L372" s="1"/>
      <c r="M372" s="1"/>
      <c r="N372" s="267"/>
      <c r="O372" s="267"/>
      <c r="P372" s="1"/>
      <c r="Q372" s="268"/>
      <c r="R372" s="280"/>
      <c r="T372" s="95"/>
      <c r="U372" s="95"/>
    </row>
    <row r="373" spans="1:21" s="2" customFormat="1" x14ac:dyDescent="0.25">
      <c r="A373" s="21"/>
      <c r="B373" s="1" t="s">
        <v>460</v>
      </c>
      <c r="H373" s="1"/>
      <c r="I373" s="1"/>
      <c r="J373" s="1"/>
      <c r="K373" s="1"/>
      <c r="L373" s="1"/>
      <c r="M373" s="1"/>
      <c r="N373" s="267"/>
      <c r="O373" s="267"/>
      <c r="P373" s="1"/>
      <c r="Q373" s="268"/>
      <c r="R373" s="280"/>
      <c r="T373" s="95"/>
      <c r="U373" s="95"/>
    </row>
    <row r="374" spans="1:21" s="2" customFormat="1" x14ac:dyDescent="0.25">
      <c r="A374" s="21"/>
      <c r="B374" s="1"/>
      <c r="H374" s="1"/>
      <c r="I374" s="1"/>
      <c r="J374" s="1"/>
      <c r="K374" s="1"/>
      <c r="L374" s="1"/>
      <c r="M374" s="1"/>
      <c r="N374" s="267"/>
      <c r="O374" s="267"/>
      <c r="P374" s="1"/>
      <c r="Q374" s="268"/>
      <c r="R374" s="280"/>
      <c r="T374" s="95"/>
      <c r="U374" s="95"/>
    </row>
    <row r="375" spans="1:21" s="2" customFormat="1" x14ac:dyDescent="0.25">
      <c r="A375" s="21" t="s">
        <v>360</v>
      </c>
      <c r="B375" s="1"/>
      <c r="H375" s="1"/>
      <c r="I375" s="1"/>
      <c r="J375" s="1"/>
      <c r="K375" s="1"/>
      <c r="L375" s="1"/>
      <c r="M375" s="1"/>
      <c r="N375" s="267"/>
      <c r="O375" s="267"/>
      <c r="P375" s="1"/>
      <c r="Q375" s="268"/>
      <c r="R375" s="280"/>
      <c r="T375" s="95"/>
      <c r="U375" s="95"/>
    </row>
    <row r="376" spans="1:21" s="2" customFormat="1" x14ac:dyDescent="0.25">
      <c r="A376" s="21"/>
      <c r="B376" s="1" t="s">
        <v>460</v>
      </c>
      <c r="H376" s="1"/>
      <c r="I376" s="1"/>
      <c r="J376" s="1"/>
      <c r="K376" s="1"/>
      <c r="L376" s="1"/>
      <c r="M376" s="1"/>
      <c r="N376" s="267"/>
      <c r="O376" s="267"/>
      <c r="P376" s="1"/>
      <c r="Q376" s="268"/>
      <c r="R376" s="280"/>
      <c r="T376" s="95"/>
      <c r="U376" s="95"/>
    </row>
    <row r="377" spans="1:21" s="2" customFormat="1" x14ac:dyDescent="0.25">
      <c r="A377" s="21"/>
      <c r="B377" s="1"/>
      <c r="H377" s="1"/>
      <c r="I377" s="1"/>
      <c r="J377" s="1"/>
      <c r="K377" s="1"/>
      <c r="L377" s="1"/>
      <c r="M377" s="1"/>
      <c r="N377" s="267"/>
      <c r="O377" s="267"/>
      <c r="P377" s="1"/>
      <c r="Q377" s="268"/>
      <c r="R377" s="280"/>
      <c r="T377" s="95"/>
      <c r="U377" s="95"/>
    </row>
    <row r="378" spans="1:21" s="2" customFormat="1" x14ac:dyDescent="0.25">
      <c r="A378" s="21" t="s">
        <v>362</v>
      </c>
      <c r="B378" s="1"/>
      <c r="H378" s="1"/>
      <c r="I378" s="1"/>
      <c r="J378" s="1"/>
      <c r="K378" s="1"/>
      <c r="L378" s="1"/>
      <c r="M378" s="1"/>
      <c r="N378" s="267"/>
      <c r="O378" s="267"/>
      <c r="P378" s="1"/>
      <c r="Q378" s="268"/>
      <c r="R378" s="280"/>
      <c r="T378" s="95"/>
      <c r="U378" s="95"/>
    </row>
    <row r="379" spans="1:21" s="2" customFormat="1" ht="42.6" customHeight="1" x14ac:dyDescent="0.25">
      <c r="A379" s="21"/>
      <c r="B379" s="662" t="s">
        <v>363</v>
      </c>
      <c r="C379" s="662"/>
      <c r="H379" s="1"/>
      <c r="I379" s="1"/>
      <c r="J379" s="1"/>
      <c r="K379" s="1"/>
      <c r="L379" s="1"/>
      <c r="M379" s="1"/>
      <c r="N379" s="267"/>
      <c r="O379" s="267"/>
      <c r="P379" s="1"/>
      <c r="Q379" s="268"/>
      <c r="R379" s="280"/>
      <c r="T379" s="95"/>
      <c r="U379" s="95"/>
    </row>
    <row r="380" spans="1:21" s="2" customFormat="1" x14ac:dyDescent="0.25">
      <c r="A380" s="21"/>
      <c r="B380" s="1"/>
      <c r="H380" s="1"/>
      <c r="I380" s="1"/>
      <c r="J380" s="1"/>
      <c r="K380" s="1"/>
      <c r="L380" s="1"/>
      <c r="M380" s="1"/>
      <c r="N380" s="267"/>
      <c r="O380" s="267"/>
      <c r="P380" s="1"/>
      <c r="Q380" s="268"/>
      <c r="R380" s="280"/>
      <c r="T380" s="95"/>
      <c r="U380" s="95"/>
    </row>
    <row r="381" spans="1:21" s="2" customFormat="1" x14ac:dyDescent="0.25">
      <c r="A381" s="21"/>
      <c r="B381" s="1"/>
      <c r="H381" s="1"/>
      <c r="I381" s="1"/>
      <c r="J381" s="1"/>
      <c r="K381" s="1"/>
      <c r="L381" s="1"/>
      <c r="M381" s="1"/>
      <c r="N381" s="267"/>
      <c r="O381" s="267"/>
      <c r="P381" s="1"/>
      <c r="Q381" s="268"/>
      <c r="R381" s="280"/>
      <c r="T381" s="95"/>
      <c r="U381" s="95"/>
    </row>
    <row r="382" spans="1:21" s="2" customFormat="1" x14ac:dyDescent="0.25">
      <c r="A382" s="21"/>
      <c r="B382" s="678"/>
      <c r="C382" s="678"/>
      <c r="H382" s="1"/>
      <c r="I382" s="1"/>
      <c r="J382" s="1"/>
      <c r="K382" s="1"/>
      <c r="L382" s="1"/>
      <c r="M382" s="1"/>
      <c r="N382" s="267"/>
      <c r="O382" s="267"/>
      <c r="P382" s="1"/>
      <c r="Q382" s="268"/>
      <c r="R382" s="280"/>
      <c r="T382" s="95"/>
      <c r="U382" s="95"/>
    </row>
    <row r="383" spans="1:21" s="2" customFormat="1" x14ac:dyDescent="0.25">
      <c r="A383" s="21"/>
      <c r="B383" s="295"/>
      <c r="C383" s="295"/>
      <c r="H383" s="1"/>
      <c r="I383" s="1"/>
      <c r="J383" s="1"/>
      <c r="K383" s="1"/>
      <c r="L383" s="1"/>
      <c r="M383" s="1"/>
      <c r="N383" s="267"/>
      <c r="O383" s="267"/>
      <c r="P383" s="1"/>
      <c r="Q383" s="268"/>
      <c r="R383" s="280"/>
      <c r="T383" s="95"/>
      <c r="U383" s="95"/>
    </row>
    <row r="384" spans="1:21" s="2" customFormat="1" x14ac:dyDescent="0.25">
      <c r="A384" s="21"/>
      <c r="B384" s="295"/>
      <c r="C384" s="295"/>
      <c r="H384" s="1"/>
      <c r="I384" s="1"/>
      <c r="J384" s="1"/>
      <c r="K384" s="1"/>
      <c r="L384" s="1"/>
      <c r="M384" s="1"/>
      <c r="N384" s="267"/>
      <c r="O384" s="267"/>
      <c r="P384" s="1"/>
      <c r="Q384" s="268"/>
      <c r="R384" s="280"/>
      <c r="T384" s="95"/>
      <c r="U384" s="95"/>
    </row>
    <row r="385" spans="1:21" s="2" customFormat="1" x14ac:dyDescent="0.25">
      <c r="A385" s="21"/>
      <c r="B385" s="295"/>
      <c r="C385" s="295"/>
      <c r="H385" s="1"/>
      <c r="I385" s="1"/>
      <c r="J385" s="1"/>
      <c r="K385" s="1"/>
      <c r="L385" s="1"/>
      <c r="M385" s="1"/>
      <c r="N385" s="267"/>
      <c r="O385" s="267"/>
      <c r="P385" s="1"/>
      <c r="Q385" s="268"/>
      <c r="R385" s="280"/>
      <c r="T385" s="95"/>
      <c r="U385" s="95"/>
    </row>
    <row r="386" spans="1:21" s="2" customFormat="1" x14ac:dyDescent="0.25">
      <c r="A386" s="21"/>
      <c r="B386" s="147"/>
      <c r="C386" s="146"/>
      <c r="H386" s="1"/>
      <c r="I386" s="1"/>
      <c r="J386" s="1"/>
      <c r="K386" s="1"/>
      <c r="L386" s="1"/>
      <c r="M386" s="1"/>
      <c r="N386" s="267"/>
      <c r="O386" s="267"/>
      <c r="P386" s="1"/>
      <c r="Q386" s="268"/>
      <c r="R386" s="280"/>
      <c r="T386" s="95"/>
      <c r="U386" s="95"/>
    </row>
    <row r="387" spans="1:21" s="2" customFormat="1" x14ac:dyDescent="0.25">
      <c r="A387" s="21"/>
      <c r="B387" s="147"/>
      <c r="C387" s="146"/>
      <c r="H387" s="1"/>
      <c r="I387" s="1"/>
      <c r="J387" s="1"/>
      <c r="K387" s="1"/>
      <c r="L387" s="1"/>
      <c r="M387" s="1"/>
      <c r="N387" s="267"/>
      <c r="O387" s="267"/>
      <c r="P387" s="1"/>
      <c r="Q387" s="268"/>
      <c r="R387" s="280"/>
      <c r="T387" s="95"/>
      <c r="U387" s="95"/>
    </row>
    <row r="388" spans="1:21" x14ac:dyDescent="0.25">
      <c r="B388" s="147"/>
      <c r="C388" s="146"/>
    </row>
    <row r="389" spans="1:21" s="2" customFormat="1" x14ac:dyDescent="0.25">
      <c r="B389" s="147"/>
      <c r="C389" s="146"/>
      <c r="H389" s="1"/>
      <c r="I389" s="1"/>
      <c r="J389" s="1"/>
      <c r="K389" s="1"/>
      <c r="L389" s="1"/>
      <c r="M389" s="1"/>
      <c r="N389" s="267"/>
      <c r="O389" s="267"/>
      <c r="P389" s="1"/>
      <c r="Q389" s="268"/>
      <c r="R389" s="280"/>
      <c r="T389" s="95"/>
      <c r="U389" s="95"/>
    </row>
    <row r="390" spans="1:21" x14ac:dyDescent="0.25">
      <c r="B390" s="147"/>
      <c r="C390" s="146"/>
    </row>
    <row r="391" spans="1:21" s="2" customFormat="1" x14ac:dyDescent="0.25">
      <c r="B391" s="147"/>
      <c r="C391" s="146"/>
      <c r="H391" s="1"/>
      <c r="I391" s="1"/>
      <c r="J391" s="1"/>
      <c r="K391" s="1"/>
      <c r="L391" s="1"/>
      <c r="M391" s="1"/>
      <c r="N391" s="267"/>
      <c r="O391" s="267"/>
      <c r="P391" s="1"/>
      <c r="Q391" s="268"/>
      <c r="R391" s="280"/>
      <c r="T391" s="95"/>
      <c r="U391" s="95"/>
    </row>
    <row r="392" spans="1:21" s="2" customFormat="1" x14ac:dyDescent="0.25">
      <c r="A392" s="22"/>
      <c r="B392" s="147"/>
      <c r="C392" s="146"/>
      <c r="H392" s="1"/>
      <c r="I392" s="1"/>
      <c r="J392" s="1"/>
      <c r="K392" s="1"/>
      <c r="L392" s="1"/>
      <c r="M392" s="1"/>
      <c r="N392" s="267"/>
      <c r="O392" s="267"/>
      <c r="P392" s="1"/>
      <c r="Q392" s="268"/>
      <c r="R392" s="280"/>
      <c r="T392" s="95"/>
      <c r="U392" s="95"/>
    </row>
    <row r="393" spans="1:21" s="2" customFormat="1" x14ac:dyDescent="0.25">
      <c r="A393" s="1"/>
      <c r="B393" s="147"/>
      <c r="C393" s="146"/>
      <c r="H393" s="1"/>
      <c r="I393" s="1"/>
      <c r="J393" s="1"/>
      <c r="K393" s="1"/>
      <c r="L393" s="1"/>
      <c r="M393" s="1"/>
      <c r="N393" s="267"/>
      <c r="O393" s="267"/>
      <c r="P393" s="1"/>
      <c r="Q393" s="268"/>
      <c r="R393" s="280"/>
      <c r="T393" s="95"/>
      <c r="U393" s="95"/>
    </row>
    <row r="394" spans="1:21" s="2" customFormat="1" x14ac:dyDescent="0.25">
      <c r="B394" s="147"/>
      <c r="C394" s="146"/>
      <c r="H394" s="1"/>
      <c r="I394" s="1"/>
      <c r="J394" s="1"/>
      <c r="K394" s="1"/>
      <c r="L394" s="1"/>
      <c r="M394" s="1"/>
      <c r="N394" s="267"/>
      <c r="O394" s="267"/>
      <c r="P394" s="1"/>
      <c r="Q394" s="268"/>
      <c r="R394" s="280"/>
      <c r="T394" s="95"/>
      <c r="U394" s="95"/>
    </row>
    <row r="395" spans="1:21" s="2" customFormat="1" x14ac:dyDescent="0.25">
      <c r="A395" s="22"/>
      <c r="B395" s="147"/>
      <c r="C395" s="146"/>
      <c r="H395" s="1"/>
      <c r="I395" s="1"/>
      <c r="J395" s="1"/>
      <c r="K395" s="1"/>
      <c r="L395" s="1"/>
      <c r="M395" s="1"/>
      <c r="N395" s="267"/>
      <c r="O395" s="267"/>
      <c r="P395" s="1"/>
      <c r="Q395" s="268"/>
      <c r="R395" s="280"/>
      <c r="T395" s="95"/>
      <c r="U395" s="95"/>
    </row>
    <row r="396" spans="1:21" x14ac:dyDescent="0.25">
      <c r="B396" s="147"/>
      <c r="C396" s="146"/>
    </row>
    <row r="397" spans="1:21" s="2" customFormat="1" x14ac:dyDescent="0.25">
      <c r="B397" s="147"/>
      <c r="C397" s="146"/>
      <c r="H397" s="1"/>
      <c r="I397" s="1"/>
      <c r="J397" s="1"/>
      <c r="K397" s="1"/>
      <c r="L397" s="1"/>
      <c r="M397" s="1"/>
      <c r="N397" s="267"/>
      <c r="O397" s="267"/>
      <c r="P397" s="1"/>
      <c r="Q397" s="268"/>
      <c r="R397" s="280"/>
      <c r="T397" s="95"/>
      <c r="U397" s="95"/>
    </row>
    <row r="398" spans="1:21" ht="41.4" customHeight="1" x14ac:dyDescent="0.25">
      <c r="B398" s="147"/>
      <c r="C398" s="146"/>
    </row>
    <row r="399" spans="1:21" s="2" customFormat="1" ht="12.75" customHeight="1" x14ac:dyDescent="0.25">
      <c r="A399" s="18"/>
      <c r="B399" s="147"/>
      <c r="C399" s="146"/>
      <c r="E399" s="295"/>
      <c r="H399" s="1"/>
      <c r="I399" s="1"/>
      <c r="J399" s="1"/>
      <c r="K399" s="1"/>
      <c r="L399" s="1"/>
      <c r="M399" s="1"/>
      <c r="N399" s="267"/>
      <c r="O399" s="267"/>
      <c r="P399" s="1"/>
      <c r="Q399" s="268"/>
      <c r="R399" s="280"/>
      <c r="T399" s="95"/>
      <c r="U399" s="95"/>
    </row>
    <row r="400" spans="1:21" s="2" customFormat="1" ht="12.75" customHeight="1" x14ac:dyDescent="0.25">
      <c r="A400" s="147"/>
      <c r="B400" s="147"/>
      <c r="C400" s="146"/>
      <c r="E400" s="295"/>
      <c r="H400" s="1"/>
      <c r="I400" s="1"/>
      <c r="J400" s="1"/>
      <c r="K400" s="1"/>
      <c r="L400" s="1"/>
      <c r="M400" s="1"/>
      <c r="N400" s="267"/>
      <c r="O400" s="267"/>
      <c r="P400" s="1"/>
      <c r="Q400" s="268"/>
      <c r="R400" s="280"/>
      <c r="T400" s="95"/>
      <c r="U400" s="95"/>
    </row>
    <row r="401" spans="1:21" s="2" customFormat="1" ht="12.75" customHeight="1" x14ac:dyDescent="0.25">
      <c r="A401" s="147"/>
      <c r="B401" s="147"/>
      <c r="C401" s="146"/>
      <c r="E401" s="295"/>
      <c r="F401" s="295"/>
      <c r="H401" s="1"/>
      <c r="I401" s="1"/>
      <c r="J401" s="1"/>
      <c r="K401" s="1"/>
      <c r="L401" s="1"/>
      <c r="M401" s="1"/>
      <c r="N401" s="267"/>
      <c r="O401" s="267"/>
      <c r="P401" s="1"/>
      <c r="Q401" s="268"/>
      <c r="R401" s="280"/>
      <c r="T401" s="95"/>
      <c r="U401" s="95"/>
    </row>
    <row r="402" spans="1:21" s="2" customFormat="1" x14ac:dyDescent="0.25">
      <c r="A402" s="147"/>
      <c r="B402" s="147"/>
      <c r="C402" s="146"/>
      <c r="D402" s="295"/>
      <c r="E402" s="295"/>
      <c r="F402" s="295"/>
      <c r="H402" s="1"/>
      <c r="I402" s="1"/>
      <c r="J402" s="1"/>
      <c r="K402" s="1"/>
      <c r="L402" s="1"/>
      <c r="M402" s="1"/>
      <c r="N402" s="267"/>
      <c r="O402" s="267"/>
      <c r="P402" s="1"/>
      <c r="Q402" s="268"/>
      <c r="R402" s="280"/>
      <c r="T402" s="95"/>
      <c r="U402" s="95"/>
    </row>
    <row r="403" spans="1:21" s="2" customFormat="1" x14ac:dyDescent="0.25">
      <c r="A403" s="147"/>
      <c r="B403" s="147"/>
      <c r="C403" s="146"/>
      <c r="D403" s="295"/>
      <c r="E403" s="146"/>
      <c r="F403" s="295"/>
      <c r="H403" s="1"/>
      <c r="I403" s="1"/>
      <c r="J403" s="1"/>
      <c r="K403" s="1"/>
      <c r="L403" s="1"/>
      <c r="M403" s="1"/>
      <c r="N403" s="267"/>
      <c r="O403" s="267"/>
      <c r="P403" s="1"/>
      <c r="Q403" s="268"/>
      <c r="R403" s="280"/>
      <c r="T403" s="95"/>
      <c r="U403" s="95"/>
    </row>
    <row r="404" spans="1:21" s="2" customFormat="1" x14ac:dyDescent="0.25">
      <c r="A404" s="147"/>
      <c r="B404" s="147"/>
      <c r="C404" s="146"/>
      <c r="D404" s="295"/>
      <c r="E404" s="146"/>
      <c r="F404" s="295"/>
      <c r="H404" s="1"/>
      <c r="I404" s="1"/>
      <c r="J404" s="1"/>
      <c r="K404" s="1"/>
      <c r="L404" s="1"/>
      <c r="M404" s="1"/>
      <c r="N404" s="267"/>
      <c r="O404" s="267"/>
      <c r="P404" s="1"/>
      <c r="Q404" s="268"/>
      <c r="R404" s="280"/>
      <c r="T404" s="95"/>
      <c r="U404" s="95"/>
    </row>
    <row r="405" spans="1:21" s="2" customFormat="1" x14ac:dyDescent="0.25">
      <c r="A405" s="147"/>
      <c r="B405" s="147"/>
      <c r="C405" s="146"/>
      <c r="D405" s="295"/>
      <c r="E405" s="146"/>
      <c r="F405" s="146"/>
      <c r="H405" s="1"/>
      <c r="I405" s="1"/>
      <c r="J405" s="1"/>
      <c r="K405" s="1"/>
      <c r="L405" s="1"/>
      <c r="M405" s="1"/>
      <c r="N405" s="267"/>
      <c r="O405" s="267"/>
      <c r="P405" s="1"/>
      <c r="Q405" s="268"/>
      <c r="R405" s="280"/>
      <c r="T405" s="95"/>
      <c r="U405" s="95"/>
    </row>
    <row r="406" spans="1:21" s="2" customFormat="1" x14ac:dyDescent="0.25">
      <c r="A406" s="147"/>
      <c r="B406" s="147"/>
      <c r="C406" s="146"/>
      <c r="D406" s="146"/>
      <c r="E406" s="146"/>
      <c r="F406" s="146"/>
      <c r="H406" s="1"/>
      <c r="I406" s="1"/>
      <c r="J406" s="1"/>
      <c r="K406" s="1"/>
      <c r="L406" s="1"/>
      <c r="M406" s="1"/>
      <c r="N406" s="267"/>
      <c r="O406" s="267"/>
      <c r="P406" s="1"/>
      <c r="Q406" s="268"/>
      <c r="R406" s="280"/>
      <c r="T406" s="95"/>
      <c r="U406" s="95"/>
    </row>
    <row r="407" spans="1:21" s="2" customFormat="1" x14ac:dyDescent="0.25">
      <c r="A407" s="147"/>
      <c r="B407" s="147"/>
      <c r="C407" s="146"/>
      <c r="D407" s="146"/>
      <c r="E407" s="146"/>
      <c r="F407" s="146"/>
      <c r="H407" s="1"/>
      <c r="I407" s="1"/>
      <c r="J407" s="1"/>
      <c r="K407" s="1"/>
      <c r="L407" s="1"/>
      <c r="M407" s="1"/>
      <c r="N407" s="267"/>
      <c r="O407" s="267"/>
      <c r="P407" s="1"/>
      <c r="Q407" s="268"/>
      <c r="R407" s="280"/>
      <c r="T407" s="95"/>
      <c r="U407" s="95"/>
    </row>
    <row r="408" spans="1:21" s="2" customFormat="1" x14ac:dyDescent="0.25">
      <c r="A408" s="147"/>
      <c r="B408" s="147"/>
      <c r="C408" s="146"/>
      <c r="D408" s="146"/>
      <c r="E408" s="146"/>
      <c r="F408" s="146"/>
      <c r="H408" s="1"/>
      <c r="I408" s="1"/>
      <c r="J408" s="1"/>
      <c r="K408" s="1"/>
      <c r="L408" s="1"/>
      <c r="M408" s="1"/>
      <c r="N408" s="267"/>
      <c r="O408" s="267"/>
      <c r="P408" s="1"/>
      <c r="Q408" s="268"/>
      <c r="R408" s="280"/>
      <c r="T408" s="95"/>
      <c r="U408" s="95"/>
    </row>
    <row r="409" spans="1:21" s="2" customFormat="1" x14ac:dyDescent="0.25">
      <c r="A409" s="147"/>
      <c r="B409" s="147"/>
      <c r="C409" s="146"/>
      <c r="D409" s="146"/>
      <c r="E409" s="146"/>
      <c r="F409" s="146"/>
      <c r="H409" s="1"/>
      <c r="I409" s="1"/>
      <c r="J409" s="1"/>
      <c r="K409" s="1"/>
      <c r="L409" s="1"/>
      <c r="M409" s="1"/>
      <c r="N409" s="267"/>
      <c r="O409" s="267"/>
      <c r="P409" s="1"/>
      <c r="Q409" s="268"/>
      <c r="R409" s="280"/>
      <c r="T409" s="95"/>
      <c r="U409" s="95"/>
    </row>
    <row r="410" spans="1:21" s="2" customFormat="1" x14ac:dyDescent="0.25">
      <c r="A410" s="147"/>
      <c r="B410" s="147"/>
      <c r="C410" s="146"/>
      <c r="D410" s="146"/>
      <c r="E410" s="146"/>
      <c r="F410" s="146"/>
      <c r="H410" s="1"/>
      <c r="I410" s="1"/>
      <c r="J410" s="1"/>
      <c r="K410" s="1"/>
      <c r="L410" s="1"/>
      <c r="M410" s="1"/>
      <c r="N410" s="267"/>
      <c r="O410" s="267"/>
      <c r="P410" s="1"/>
      <c r="Q410" s="268"/>
      <c r="R410" s="280"/>
      <c r="T410" s="95"/>
      <c r="U410" s="95"/>
    </row>
    <row r="411" spans="1:21" s="2" customFormat="1" x14ac:dyDescent="0.25">
      <c r="A411" s="147"/>
      <c r="B411" s="147"/>
      <c r="C411" s="146"/>
      <c r="D411" s="146"/>
      <c r="E411" s="146"/>
      <c r="F411" s="146"/>
      <c r="H411" s="1"/>
      <c r="I411" s="1"/>
      <c r="J411" s="1"/>
      <c r="K411" s="1"/>
      <c r="L411" s="1"/>
      <c r="M411" s="1"/>
      <c r="N411" s="267"/>
      <c r="O411" s="267"/>
      <c r="P411" s="1"/>
      <c r="Q411" s="268"/>
      <c r="R411" s="280"/>
      <c r="T411" s="95"/>
      <c r="U411" s="95"/>
    </row>
    <row r="412" spans="1:21" s="2" customFormat="1" x14ac:dyDescent="0.25">
      <c r="A412" s="147"/>
      <c r="B412" s="147"/>
      <c r="C412" s="146"/>
      <c r="D412" s="146"/>
      <c r="E412" s="146"/>
      <c r="F412" s="146"/>
      <c r="H412" s="1"/>
      <c r="I412" s="1"/>
      <c r="J412" s="1"/>
      <c r="K412" s="1"/>
      <c r="L412" s="1"/>
      <c r="M412" s="1"/>
      <c r="N412" s="267"/>
      <c r="O412" s="267"/>
      <c r="P412" s="1"/>
      <c r="Q412" s="268"/>
      <c r="R412" s="280"/>
      <c r="T412" s="95"/>
      <c r="U412" s="95"/>
    </row>
    <row r="413" spans="1:21" s="2" customFormat="1" x14ac:dyDescent="0.25">
      <c r="A413" s="147"/>
      <c r="B413" s="147"/>
      <c r="C413" s="146"/>
      <c r="D413" s="146"/>
      <c r="E413" s="146"/>
      <c r="F413" s="146"/>
      <c r="H413" s="1"/>
      <c r="I413" s="1"/>
      <c r="J413" s="1"/>
      <c r="K413" s="1"/>
      <c r="L413" s="1"/>
      <c r="M413" s="1"/>
      <c r="N413" s="267"/>
      <c r="O413" s="267"/>
      <c r="P413" s="1"/>
      <c r="Q413" s="268"/>
      <c r="R413" s="280"/>
      <c r="T413" s="95"/>
      <c r="U413" s="95"/>
    </row>
    <row r="414" spans="1:21" s="2" customFormat="1" x14ac:dyDescent="0.25">
      <c r="A414" s="147"/>
      <c r="B414" s="147"/>
      <c r="C414" s="146"/>
      <c r="D414" s="146"/>
      <c r="E414" s="146"/>
      <c r="F414" s="146"/>
      <c r="H414" s="1"/>
      <c r="I414" s="1"/>
      <c r="J414" s="1"/>
      <c r="K414" s="1"/>
      <c r="L414" s="1"/>
      <c r="M414" s="1"/>
      <c r="N414" s="267"/>
      <c r="O414" s="267"/>
      <c r="P414" s="1"/>
      <c r="Q414" s="268"/>
      <c r="R414" s="280"/>
      <c r="T414" s="95"/>
      <c r="U414" s="95"/>
    </row>
    <row r="415" spans="1:21" s="2" customFormat="1" x14ac:dyDescent="0.25">
      <c r="A415" s="147"/>
      <c r="B415" s="147"/>
      <c r="C415" s="146"/>
      <c r="D415" s="146"/>
      <c r="E415" s="146"/>
      <c r="F415" s="146"/>
      <c r="H415" s="1"/>
      <c r="I415" s="1"/>
      <c r="J415" s="1"/>
      <c r="K415" s="1"/>
      <c r="L415" s="1"/>
      <c r="M415" s="1"/>
      <c r="N415" s="267"/>
      <c r="O415" s="267"/>
      <c r="P415" s="1"/>
      <c r="Q415" s="268"/>
      <c r="R415" s="280"/>
      <c r="T415" s="95"/>
      <c r="U415" s="95"/>
    </row>
    <row r="416" spans="1:21" s="2" customFormat="1" x14ac:dyDescent="0.25">
      <c r="A416" s="147"/>
      <c r="B416" s="147"/>
      <c r="C416" s="146"/>
      <c r="D416" s="146"/>
      <c r="E416" s="146"/>
      <c r="F416" s="146"/>
      <c r="H416" s="1"/>
      <c r="I416" s="1"/>
      <c r="J416" s="1"/>
      <c r="K416" s="1"/>
      <c r="L416" s="1"/>
      <c r="M416" s="1"/>
      <c r="N416" s="267"/>
      <c r="O416" s="267"/>
      <c r="P416" s="1"/>
      <c r="Q416" s="268"/>
      <c r="R416" s="280"/>
      <c r="T416" s="95"/>
      <c r="U416" s="95"/>
    </row>
    <row r="417" spans="1:21" s="2" customFormat="1" x14ac:dyDescent="0.25">
      <c r="A417" s="147"/>
      <c r="B417" s="147"/>
      <c r="C417" s="146"/>
      <c r="D417" s="146"/>
      <c r="E417" s="146"/>
      <c r="F417" s="146"/>
      <c r="H417" s="1"/>
      <c r="I417" s="1"/>
      <c r="J417" s="1"/>
      <c r="K417" s="1"/>
      <c r="L417" s="1"/>
      <c r="M417" s="1"/>
      <c r="N417" s="267"/>
      <c r="O417" s="267"/>
      <c r="P417" s="1"/>
      <c r="Q417" s="268"/>
      <c r="R417" s="280"/>
      <c r="T417" s="95"/>
      <c r="U417" s="95"/>
    </row>
    <row r="418" spans="1:21" s="2" customFormat="1" x14ac:dyDescent="0.25">
      <c r="A418" s="147"/>
      <c r="B418" s="147"/>
      <c r="C418" s="146"/>
      <c r="D418" s="146"/>
      <c r="E418" s="146"/>
      <c r="F418" s="146"/>
      <c r="H418" s="1"/>
      <c r="I418" s="1"/>
      <c r="J418" s="1"/>
      <c r="K418" s="1"/>
      <c r="L418" s="1"/>
      <c r="M418" s="1"/>
      <c r="N418" s="267"/>
      <c r="O418" s="267"/>
      <c r="P418" s="1"/>
      <c r="Q418" s="268"/>
      <c r="R418" s="280"/>
      <c r="T418" s="95"/>
      <c r="U418" s="95"/>
    </row>
    <row r="419" spans="1:21" s="2" customFormat="1" x14ac:dyDescent="0.25">
      <c r="A419" s="147"/>
      <c r="B419" s="1"/>
      <c r="D419" s="146"/>
      <c r="E419" s="146"/>
      <c r="F419" s="146"/>
      <c r="H419" s="1"/>
      <c r="I419" s="1"/>
      <c r="J419" s="1"/>
      <c r="K419" s="1"/>
      <c r="L419" s="1"/>
      <c r="M419" s="1"/>
      <c r="N419" s="267"/>
      <c r="O419" s="267"/>
      <c r="P419" s="1"/>
      <c r="Q419" s="268"/>
      <c r="R419" s="280"/>
      <c r="T419" s="95"/>
      <c r="U419" s="95"/>
    </row>
    <row r="420" spans="1:21" s="2" customFormat="1" x14ac:dyDescent="0.25">
      <c r="A420" s="147"/>
      <c r="B420" s="1"/>
      <c r="D420" s="146"/>
      <c r="E420" s="146"/>
      <c r="F420" s="146"/>
      <c r="H420" s="1"/>
      <c r="I420" s="1"/>
      <c r="J420" s="1"/>
      <c r="K420" s="1"/>
      <c r="L420" s="1"/>
      <c r="M420" s="1"/>
      <c r="N420" s="267"/>
      <c r="O420" s="267"/>
      <c r="P420" s="1"/>
      <c r="Q420" s="268"/>
      <c r="R420" s="280"/>
      <c r="T420" s="95"/>
      <c r="U420" s="95"/>
    </row>
    <row r="421" spans="1:21" s="2" customFormat="1" x14ac:dyDescent="0.25">
      <c r="A421" s="147"/>
      <c r="B421" s="1"/>
      <c r="D421" s="146"/>
      <c r="E421" s="146"/>
      <c r="F421" s="146"/>
      <c r="H421" s="1"/>
      <c r="I421" s="1"/>
      <c r="J421" s="1"/>
      <c r="K421" s="1"/>
      <c r="L421" s="1"/>
      <c r="M421" s="1"/>
      <c r="N421" s="267"/>
      <c r="O421" s="267"/>
      <c r="P421" s="1"/>
      <c r="Q421" s="268"/>
      <c r="R421" s="280"/>
      <c r="T421" s="95"/>
      <c r="U421" s="95"/>
    </row>
    <row r="422" spans="1:21" s="2" customFormat="1" x14ac:dyDescent="0.25">
      <c r="A422" s="147"/>
      <c r="B422" s="1"/>
      <c r="D422" s="146"/>
      <c r="E422" s="146"/>
      <c r="F422" s="146"/>
      <c r="H422" s="1"/>
      <c r="I422" s="1"/>
      <c r="J422" s="1"/>
      <c r="K422" s="1"/>
      <c r="L422" s="1"/>
      <c r="M422" s="1"/>
      <c r="N422" s="267"/>
      <c r="O422" s="267"/>
      <c r="P422" s="1"/>
      <c r="Q422" s="268"/>
      <c r="R422" s="280"/>
      <c r="T422" s="95"/>
      <c r="U422" s="95"/>
    </row>
    <row r="423" spans="1:21" s="2" customFormat="1" x14ac:dyDescent="0.25">
      <c r="A423" s="147"/>
      <c r="B423" s="1"/>
      <c r="D423" s="146"/>
      <c r="E423" s="146"/>
      <c r="F423" s="146"/>
      <c r="H423" s="1"/>
      <c r="I423" s="1"/>
      <c r="J423" s="1"/>
      <c r="K423" s="1"/>
      <c r="L423" s="1"/>
      <c r="M423" s="1"/>
      <c r="N423" s="267"/>
      <c r="O423" s="267"/>
      <c r="P423" s="1"/>
      <c r="Q423" s="268"/>
      <c r="R423" s="280"/>
      <c r="T423" s="95"/>
      <c r="U423" s="95"/>
    </row>
    <row r="424" spans="1:21" s="2" customFormat="1" x14ac:dyDescent="0.25">
      <c r="A424" s="147"/>
      <c r="B424" s="1"/>
      <c r="D424" s="146"/>
      <c r="E424" s="146"/>
      <c r="F424" s="146"/>
      <c r="H424" s="1"/>
      <c r="I424" s="1"/>
      <c r="J424" s="1"/>
      <c r="K424" s="1"/>
      <c r="L424" s="1"/>
      <c r="M424" s="1"/>
      <c r="N424" s="267"/>
      <c r="O424" s="267"/>
      <c r="P424" s="1"/>
      <c r="Q424" s="268"/>
      <c r="R424" s="280"/>
      <c r="T424" s="95"/>
      <c r="U424" s="95"/>
    </row>
    <row r="425" spans="1:21" s="2" customFormat="1" x14ac:dyDescent="0.25">
      <c r="A425" s="147"/>
      <c r="B425" s="1"/>
      <c r="D425" s="146"/>
      <c r="E425" s="146"/>
      <c r="F425" s="146"/>
      <c r="H425" s="1"/>
      <c r="I425" s="1"/>
      <c r="J425" s="1"/>
      <c r="K425" s="1"/>
      <c r="L425" s="1"/>
      <c r="M425" s="1"/>
      <c r="N425" s="267"/>
      <c r="O425" s="267"/>
      <c r="P425" s="1"/>
      <c r="Q425" s="268"/>
      <c r="R425" s="280"/>
      <c r="T425" s="95"/>
      <c r="U425" s="95"/>
    </row>
    <row r="426" spans="1:21" s="2" customFormat="1" x14ac:dyDescent="0.25">
      <c r="A426" s="147"/>
      <c r="B426" s="1"/>
      <c r="D426" s="146"/>
      <c r="E426" s="146"/>
      <c r="F426" s="146"/>
      <c r="H426" s="1"/>
      <c r="I426" s="1"/>
      <c r="J426" s="1"/>
      <c r="K426" s="1"/>
      <c r="L426" s="1"/>
      <c r="M426" s="1"/>
      <c r="N426" s="267"/>
      <c r="O426" s="267"/>
      <c r="P426" s="1"/>
      <c r="Q426" s="268"/>
      <c r="R426" s="280"/>
      <c r="T426" s="95"/>
      <c r="U426" s="95"/>
    </row>
    <row r="427" spans="1:21" s="2" customFormat="1" x14ac:dyDescent="0.25">
      <c r="A427" s="147"/>
      <c r="B427" s="1"/>
      <c r="D427" s="146"/>
      <c r="E427" s="146"/>
      <c r="F427" s="146"/>
      <c r="H427" s="1"/>
      <c r="I427" s="1"/>
      <c r="J427" s="1"/>
      <c r="K427" s="1"/>
      <c r="L427" s="1"/>
      <c r="M427" s="1"/>
      <c r="N427" s="267"/>
      <c r="O427" s="267"/>
      <c r="P427" s="1"/>
      <c r="Q427" s="268"/>
      <c r="R427" s="280"/>
      <c r="T427" s="95"/>
      <c r="U427" s="95"/>
    </row>
    <row r="428" spans="1:21" s="2" customFormat="1" x14ac:dyDescent="0.25">
      <c r="A428" s="147"/>
      <c r="B428" s="1"/>
      <c r="D428" s="146"/>
      <c r="E428" s="146"/>
      <c r="F428" s="146"/>
      <c r="H428" s="1"/>
      <c r="I428" s="1"/>
      <c r="J428" s="1"/>
      <c r="K428" s="1"/>
      <c r="L428" s="1"/>
      <c r="M428" s="1"/>
      <c r="N428" s="267"/>
      <c r="O428" s="267"/>
      <c r="P428" s="1"/>
      <c r="Q428" s="268"/>
      <c r="R428" s="280"/>
      <c r="T428" s="95"/>
      <c r="U428" s="95"/>
    </row>
    <row r="429" spans="1:21" s="2" customFormat="1" x14ac:dyDescent="0.25">
      <c r="A429" s="147"/>
      <c r="B429" s="1"/>
      <c r="D429" s="146"/>
      <c r="E429" s="146"/>
      <c r="F429" s="146"/>
      <c r="H429" s="1"/>
      <c r="I429" s="1"/>
      <c r="J429" s="1"/>
      <c r="K429" s="1"/>
      <c r="L429" s="1"/>
      <c r="M429" s="1"/>
      <c r="N429" s="267"/>
      <c r="O429" s="267"/>
      <c r="P429" s="1"/>
      <c r="Q429" s="268"/>
      <c r="R429" s="280"/>
      <c r="T429" s="95"/>
      <c r="U429" s="95"/>
    </row>
    <row r="430" spans="1:21" s="2" customFormat="1" x14ac:dyDescent="0.25">
      <c r="A430" s="147"/>
      <c r="B430" s="1"/>
      <c r="D430" s="146"/>
      <c r="E430" s="146"/>
      <c r="F430" s="146"/>
      <c r="H430" s="1"/>
      <c r="I430" s="1"/>
      <c r="J430" s="1"/>
      <c r="K430" s="1"/>
      <c r="L430" s="1"/>
      <c r="M430" s="1"/>
      <c r="N430" s="267"/>
      <c r="O430" s="267"/>
      <c r="P430" s="1"/>
      <c r="Q430" s="268"/>
      <c r="R430" s="280"/>
      <c r="T430" s="95"/>
      <c r="U430" s="95"/>
    </row>
    <row r="431" spans="1:21" s="2" customFormat="1" x14ac:dyDescent="0.25">
      <c r="A431" s="147"/>
      <c r="B431" s="1"/>
      <c r="D431" s="146"/>
      <c r="E431" s="146"/>
      <c r="F431" s="146"/>
      <c r="H431" s="1"/>
      <c r="I431" s="1"/>
      <c r="J431" s="1"/>
      <c r="K431" s="1"/>
      <c r="L431" s="1"/>
      <c r="M431" s="1"/>
      <c r="N431" s="267"/>
      <c r="O431" s="267"/>
      <c r="P431" s="1"/>
      <c r="Q431" s="268"/>
      <c r="R431" s="280"/>
      <c r="T431" s="95"/>
      <c r="U431" s="95"/>
    </row>
    <row r="432" spans="1:21" s="2" customFormat="1" x14ac:dyDescent="0.25">
      <c r="A432" s="147"/>
      <c r="B432" s="1"/>
      <c r="D432" s="146"/>
      <c r="E432" s="146"/>
      <c r="F432" s="146"/>
      <c r="H432" s="1"/>
      <c r="I432" s="1"/>
      <c r="J432" s="1"/>
      <c r="K432" s="1"/>
      <c r="L432" s="1"/>
      <c r="M432" s="1"/>
      <c r="N432" s="267"/>
      <c r="O432" s="267"/>
      <c r="P432" s="1"/>
      <c r="Q432" s="268"/>
      <c r="R432" s="280"/>
      <c r="T432" s="95"/>
      <c r="U432" s="95"/>
    </row>
    <row r="433" spans="1:21" s="2" customFormat="1" x14ac:dyDescent="0.25">
      <c r="A433" s="147"/>
      <c r="B433" s="1"/>
      <c r="D433" s="146"/>
      <c r="E433" s="146"/>
      <c r="F433" s="146"/>
      <c r="H433" s="1"/>
      <c r="I433" s="1"/>
      <c r="J433" s="1"/>
      <c r="K433" s="1"/>
      <c r="L433" s="1"/>
      <c r="M433" s="1"/>
      <c r="N433" s="267"/>
      <c r="O433" s="267"/>
      <c r="P433" s="1"/>
      <c r="Q433" s="268"/>
      <c r="R433" s="280"/>
      <c r="T433" s="95"/>
      <c r="U433" s="95"/>
    </row>
    <row r="434" spans="1:21" s="2" customFormat="1" x14ac:dyDescent="0.25">
      <c r="A434" s="147"/>
      <c r="B434" s="1"/>
      <c r="D434" s="146"/>
      <c r="E434" s="146"/>
      <c r="F434" s="146"/>
      <c r="H434" s="1"/>
      <c r="I434" s="1"/>
      <c r="J434" s="1"/>
      <c r="K434" s="1"/>
      <c r="L434" s="1"/>
      <c r="M434" s="1"/>
      <c r="N434" s="267"/>
      <c r="O434" s="267"/>
      <c r="P434" s="1"/>
      <c r="Q434" s="268"/>
      <c r="R434" s="280"/>
      <c r="T434" s="95"/>
      <c r="U434" s="95"/>
    </row>
    <row r="435" spans="1:21" s="2" customFormat="1" x14ac:dyDescent="0.25">
      <c r="A435" s="147"/>
      <c r="B435" s="1"/>
      <c r="D435" s="146"/>
      <c r="E435" s="146"/>
      <c r="F435" s="146"/>
      <c r="H435" s="1"/>
      <c r="I435" s="1"/>
      <c r="J435" s="1"/>
      <c r="K435" s="1"/>
      <c r="L435" s="1"/>
      <c r="M435" s="1"/>
      <c r="N435" s="267"/>
      <c r="O435" s="267"/>
      <c r="P435" s="1"/>
      <c r="Q435" s="268"/>
      <c r="R435" s="280"/>
      <c r="T435" s="95"/>
      <c r="U435" s="95"/>
    </row>
    <row r="436" spans="1:21" s="2" customFormat="1" x14ac:dyDescent="0.25">
      <c r="A436" s="1"/>
      <c r="B436" s="1"/>
      <c r="D436" s="146"/>
      <c r="F436" s="146"/>
      <c r="H436" s="1"/>
      <c r="I436" s="1"/>
      <c r="J436" s="1"/>
      <c r="K436" s="1"/>
      <c r="L436" s="1"/>
      <c r="M436" s="1"/>
      <c r="N436" s="267"/>
      <c r="O436" s="267"/>
      <c r="P436" s="1"/>
      <c r="Q436" s="268"/>
      <c r="R436" s="268"/>
      <c r="S436" s="1"/>
      <c r="T436" s="55"/>
      <c r="U436" s="55"/>
    </row>
    <row r="437" spans="1:21" s="2" customFormat="1" x14ac:dyDescent="0.25">
      <c r="A437" s="1"/>
      <c r="B437" s="1"/>
      <c r="D437" s="146"/>
      <c r="F437" s="146"/>
      <c r="H437" s="1"/>
      <c r="I437" s="1"/>
      <c r="J437" s="1"/>
      <c r="K437" s="1"/>
      <c r="L437" s="1"/>
      <c r="M437" s="1"/>
      <c r="N437" s="267"/>
      <c r="O437" s="267"/>
      <c r="P437" s="1"/>
      <c r="Q437" s="268"/>
      <c r="R437" s="268"/>
      <c r="S437" s="1"/>
      <c r="T437" s="55"/>
      <c r="U437" s="55"/>
    </row>
    <row r="438" spans="1:21" s="2" customFormat="1" x14ac:dyDescent="0.25">
      <c r="A438" s="1"/>
      <c r="B438" s="1"/>
      <c r="D438" s="146"/>
      <c r="H438" s="1"/>
      <c r="I438" s="1"/>
      <c r="J438" s="1"/>
      <c r="K438" s="1"/>
      <c r="L438" s="1"/>
      <c r="M438" s="1"/>
      <c r="N438" s="267"/>
      <c r="O438" s="267"/>
      <c r="P438" s="1"/>
      <c r="Q438" s="268"/>
      <c r="R438" s="268"/>
      <c r="S438" s="1"/>
      <c r="T438" s="55"/>
      <c r="U438" s="55"/>
    </row>
  </sheetData>
  <mergeCells count="85">
    <mergeCell ref="A44:H44"/>
    <mergeCell ref="A2:H2"/>
    <mergeCell ref="A3:H3"/>
    <mergeCell ref="A6:H7"/>
    <mergeCell ref="A12:H13"/>
    <mergeCell ref="A17:H18"/>
    <mergeCell ref="A22:H23"/>
    <mergeCell ref="A26:H28"/>
    <mergeCell ref="A31:H32"/>
    <mergeCell ref="A35:H36"/>
    <mergeCell ref="A40:F40"/>
    <mergeCell ref="A41:H41"/>
    <mergeCell ref="B90:C90"/>
    <mergeCell ref="D90:E90"/>
    <mergeCell ref="A48:G48"/>
    <mergeCell ref="B55:C55"/>
    <mergeCell ref="B56:C56"/>
    <mergeCell ref="B57:C57"/>
    <mergeCell ref="B61:F61"/>
    <mergeCell ref="A85:H85"/>
    <mergeCell ref="B87:E87"/>
    <mergeCell ref="B88:C88"/>
    <mergeCell ref="D88:E88"/>
    <mergeCell ref="B89:C89"/>
    <mergeCell ref="D89:E89"/>
    <mergeCell ref="B91:C91"/>
    <mergeCell ref="D91:E91"/>
    <mergeCell ref="B92:C92"/>
    <mergeCell ref="D92:E92"/>
    <mergeCell ref="B94:C94"/>
    <mergeCell ref="D94:E94"/>
    <mergeCell ref="B95:C95"/>
    <mergeCell ref="D95:E95"/>
    <mergeCell ref="D97:E97"/>
    <mergeCell ref="B98:C98"/>
    <mergeCell ref="B100:C100"/>
    <mergeCell ref="D100:E100"/>
    <mergeCell ref="B132:D132"/>
    <mergeCell ref="B102:C102"/>
    <mergeCell ref="D102:E102"/>
    <mergeCell ref="D103:E103"/>
    <mergeCell ref="B104:C104"/>
    <mergeCell ref="D104:E104"/>
    <mergeCell ref="A108:H108"/>
    <mergeCell ref="B112:D112"/>
    <mergeCell ref="K113:P113"/>
    <mergeCell ref="B119:D119"/>
    <mergeCell ref="B123:D123"/>
    <mergeCell ref="B128:D128"/>
    <mergeCell ref="B149:E149"/>
    <mergeCell ref="B135:D135"/>
    <mergeCell ref="B139:E139"/>
    <mergeCell ref="B140:E140"/>
    <mergeCell ref="B141:E141"/>
    <mergeCell ref="B142:E142"/>
    <mergeCell ref="B143:E143"/>
    <mergeCell ref="B144:E144"/>
    <mergeCell ref="B145:E145"/>
    <mergeCell ref="B146:E146"/>
    <mergeCell ref="B147:E147"/>
    <mergeCell ref="B148:E148"/>
    <mergeCell ref="B184:C184"/>
    <mergeCell ref="B150:E150"/>
    <mergeCell ref="B151:E151"/>
    <mergeCell ref="B152:E152"/>
    <mergeCell ref="B156:B157"/>
    <mergeCell ref="C156:G156"/>
    <mergeCell ref="L156:L157"/>
    <mergeCell ref="B180:C180"/>
    <mergeCell ref="B181:C181"/>
    <mergeCell ref="B182:C182"/>
    <mergeCell ref="B183:C183"/>
    <mergeCell ref="H156:K156"/>
    <mergeCell ref="B382:C382"/>
    <mergeCell ref="B185:C185"/>
    <mergeCell ref="A188:F188"/>
    <mergeCell ref="B202:D203"/>
    <mergeCell ref="B209:C209"/>
    <mergeCell ref="B214:C214"/>
    <mergeCell ref="B218:C218"/>
    <mergeCell ref="B220:C220"/>
    <mergeCell ref="B222:C222"/>
    <mergeCell ref="B223:C223"/>
    <mergeCell ref="A239:E239"/>
    <mergeCell ref="B379:C379"/>
  </mergeCells>
  <pageMargins left="0.25" right="0.25" top="0.75" bottom="0.75" header="0.3" footer="0.3"/>
  <pageSetup paperSize="9" scale="38" fitToHeight="3"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32577-F53D-4CF2-8DCB-9696F809794F}">
  <dimension ref="A1:T399"/>
  <sheetViews>
    <sheetView showGridLines="0" zoomScale="102" zoomScaleNormal="102" workbookViewId="0">
      <selection activeCell="A354" sqref="A354"/>
    </sheetView>
  </sheetViews>
  <sheetFormatPr baseColWidth="10" defaultColWidth="11.44140625" defaultRowHeight="12" x14ac:dyDescent="0.25"/>
  <cols>
    <col min="1" max="1" width="20.44140625" style="1" customWidth="1"/>
    <col min="2" max="2" width="45.88671875" style="1" bestFit="1" customWidth="1"/>
    <col min="3" max="4" width="20.44140625" style="2" customWidth="1"/>
    <col min="5" max="5" width="22.33203125" style="2" customWidth="1"/>
    <col min="6" max="6" width="20.33203125" style="2" customWidth="1"/>
    <col min="7" max="7" width="16.88671875" style="2" customWidth="1"/>
    <col min="8" max="8" width="17.44140625" style="1" hidden="1" customWidth="1"/>
    <col min="9" max="12" width="14.33203125" style="1" hidden="1" customWidth="1"/>
    <col min="13" max="14" width="14.33203125" style="1" customWidth="1"/>
    <col min="15" max="15" width="59.44140625" style="1" hidden="1" customWidth="1"/>
    <col min="16" max="16" width="18.88671875" style="1" hidden="1" customWidth="1"/>
    <col min="17" max="17" width="11.44140625" style="1" hidden="1" customWidth="1"/>
    <col min="18" max="18" width="41.33203125" style="1" hidden="1" customWidth="1"/>
    <col min="19" max="19" width="25.109375" style="1" hidden="1" customWidth="1"/>
    <col min="20" max="20" width="11.44140625" style="1" hidden="1" customWidth="1"/>
    <col min="21" max="21" width="0" style="1" hidden="1" customWidth="1"/>
    <col min="22" max="255" width="11.44140625" style="1"/>
    <col min="256" max="256" width="20.33203125" style="1" customWidth="1"/>
    <col min="257" max="257" width="31.109375" style="1" customWidth="1"/>
    <col min="258" max="258" width="15" style="1" customWidth="1"/>
    <col min="259" max="259" width="14.44140625" style="1" customWidth="1"/>
    <col min="260" max="260" width="14.88671875" style="1" customWidth="1"/>
    <col min="261" max="261" width="18.109375" style="1" bestFit="1" customWidth="1"/>
    <col min="262" max="262" width="16.88671875" style="1" customWidth="1"/>
    <col min="263" max="263" width="14.109375" style="1" customWidth="1"/>
    <col min="264" max="264" width="11.44140625" style="1"/>
    <col min="265" max="265" width="18.33203125" style="1" customWidth="1"/>
    <col min="266" max="266" width="12.44140625" style="1" customWidth="1"/>
    <col min="267" max="267" width="20" style="1" customWidth="1"/>
    <col min="268" max="511" width="11.44140625" style="1"/>
    <col min="512" max="512" width="20.33203125" style="1" customWidth="1"/>
    <col min="513" max="513" width="31.109375" style="1" customWidth="1"/>
    <col min="514" max="514" width="15" style="1" customWidth="1"/>
    <col min="515" max="515" width="14.44140625" style="1" customWidth="1"/>
    <col min="516" max="516" width="14.88671875" style="1" customWidth="1"/>
    <col min="517" max="517" width="18.109375" style="1" bestFit="1" customWidth="1"/>
    <col min="518" max="518" width="16.88671875" style="1" customWidth="1"/>
    <col min="519" max="519" width="14.109375" style="1" customWidth="1"/>
    <col min="520" max="520" width="11.44140625" style="1"/>
    <col min="521" max="521" width="18.33203125" style="1" customWidth="1"/>
    <col min="522" max="522" width="12.44140625" style="1" customWidth="1"/>
    <col min="523" max="523" width="20" style="1" customWidth="1"/>
    <col min="524" max="767" width="11.44140625" style="1"/>
    <col min="768" max="768" width="20.33203125" style="1" customWidth="1"/>
    <col min="769" max="769" width="31.109375" style="1" customWidth="1"/>
    <col min="770" max="770" width="15" style="1" customWidth="1"/>
    <col min="771" max="771" width="14.44140625" style="1" customWidth="1"/>
    <col min="772" max="772" width="14.88671875" style="1" customWidth="1"/>
    <col min="773" max="773" width="18.109375" style="1" bestFit="1" customWidth="1"/>
    <col min="774" max="774" width="16.88671875" style="1" customWidth="1"/>
    <col min="775" max="775" width="14.109375" style="1" customWidth="1"/>
    <col min="776" max="776" width="11.44140625" style="1"/>
    <col min="777" max="777" width="18.33203125" style="1" customWidth="1"/>
    <col min="778" max="778" width="12.44140625" style="1" customWidth="1"/>
    <col min="779" max="779" width="20" style="1" customWidth="1"/>
    <col min="780" max="1023" width="11.44140625" style="1"/>
    <col min="1024" max="1024" width="20.33203125" style="1" customWidth="1"/>
    <col min="1025" max="1025" width="31.109375" style="1" customWidth="1"/>
    <col min="1026" max="1026" width="15" style="1" customWidth="1"/>
    <col min="1027" max="1027" width="14.44140625" style="1" customWidth="1"/>
    <col min="1028" max="1028" width="14.88671875" style="1" customWidth="1"/>
    <col min="1029" max="1029" width="18.109375" style="1" bestFit="1" customWidth="1"/>
    <col min="1030" max="1030" width="16.88671875" style="1" customWidth="1"/>
    <col min="1031" max="1031" width="14.109375" style="1" customWidth="1"/>
    <col min="1032" max="1032" width="11.44140625" style="1"/>
    <col min="1033" max="1033" width="18.33203125" style="1" customWidth="1"/>
    <col min="1034" max="1034" width="12.44140625" style="1" customWidth="1"/>
    <col min="1035" max="1035" width="20" style="1" customWidth="1"/>
    <col min="1036" max="1279" width="11.44140625" style="1"/>
    <col min="1280" max="1280" width="20.33203125" style="1" customWidth="1"/>
    <col min="1281" max="1281" width="31.109375" style="1" customWidth="1"/>
    <col min="1282" max="1282" width="15" style="1" customWidth="1"/>
    <col min="1283" max="1283" width="14.44140625" style="1" customWidth="1"/>
    <col min="1284" max="1284" width="14.88671875" style="1" customWidth="1"/>
    <col min="1285" max="1285" width="18.109375" style="1" bestFit="1" customWidth="1"/>
    <col min="1286" max="1286" width="16.88671875" style="1" customWidth="1"/>
    <col min="1287" max="1287" width="14.109375" style="1" customWidth="1"/>
    <col min="1288" max="1288" width="11.44140625" style="1"/>
    <col min="1289" max="1289" width="18.33203125" style="1" customWidth="1"/>
    <col min="1290" max="1290" width="12.44140625" style="1" customWidth="1"/>
    <col min="1291" max="1291" width="20" style="1" customWidth="1"/>
    <col min="1292" max="1535" width="11.44140625" style="1"/>
    <col min="1536" max="1536" width="20.33203125" style="1" customWidth="1"/>
    <col min="1537" max="1537" width="31.109375" style="1" customWidth="1"/>
    <col min="1538" max="1538" width="15" style="1" customWidth="1"/>
    <col min="1539" max="1539" width="14.44140625" style="1" customWidth="1"/>
    <col min="1540" max="1540" width="14.88671875" style="1" customWidth="1"/>
    <col min="1541" max="1541" width="18.109375" style="1" bestFit="1" customWidth="1"/>
    <col min="1542" max="1542" width="16.88671875" style="1" customWidth="1"/>
    <col min="1543" max="1543" width="14.109375" style="1" customWidth="1"/>
    <col min="1544" max="1544" width="11.44140625" style="1"/>
    <col min="1545" max="1545" width="18.33203125" style="1" customWidth="1"/>
    <col min="1546" max="1546" width="12.44140625" style="1" customWidth="1"/>
    <col min="1547" max="1547" width="20" style="1" customWidth="1"/>
    <col min="1548" max="1791" width="11.44140625" style="1"/>
    <col min="1792" max="1792" width="20.33203125" style="1" customWidth="1"/>
    <col min="1793" max="1793" width="31.109375" style="1" customWidth="1"/>
    <col min="1794" max="1794" width="15" style="1" customWidth="1"/>
    <col min="1795" max="1795" width="14.44140625" style="1" customWidth="1"/>
    <col min="1796" max="1796" width="14.88671875" style="1" customWidth="1"/>
    <col min="1797" max="1797" width="18.109375" style="1" bestFit="1" customWidth="1"/>
    <col min="1798" max="1798" width="16.88671875" style="1" customWidth="1"/>
    <col min="1799" max="1799" width="14.109375" style="1" customWidth="1"/>
    <col min="1800" max="1800" width="11.44140625" style="1"/>
    <col min="1801" max="1801" width="18.33203125" style="1" customWidth="1"/>
    <col min="1802" max="1802" width="12.44140625" style="1" customWidth="1"/>
    <col min="1803" max="1803" width="20" style="1" customWidth="1"/>
    <col min="1804" max="2047" width="11.44140625" style="1"/>
    <col min="2048" max="2048" width="20.33203125" style="1" customWidth="1"/>
    <col min="2049" max="2049" width="31.109375" style="1" customWidth="1"/>
    <col min="2050" max="2050" width="15" style="1" customWidth="1"/>
    <col min="2051" max="2051" width="14.44140625" style="1" customWidth="1"/>
    <col min="2052" max="2052" width="14.88671875" style="1" customWidth="1"/>
    <col min="2053" max="2053" width="18.109375" style="1" bestFit="1" customWidth="1"/>
    <col min="2054" max="2054" width="16.88671875" style="1" customWidth="1"/>
    <col min="2055" max="2055" width="14.109375" style="1" customWidth="1"/>
    <col min="2056" max="2056" width="11.44140625" style="1"/>
    <col min="2057" max="2057" width="18.33203125" style="1" customWidth="1"/>
    <col min="2058" max="2058" width="12.44140625" style="1" customWidth="1"/>
    <col min="2059" max="2059" width="20" style="1" customWidth="1"/>
    <col min="2060" max="2303" width="11.44140625" style="1"/>
    <col min="2304" max="2304" width="20.33203125" style="1" customWidth="1"/>
    <col min="2305" max="2305" width="31.109375" style="1" customWidth="1"/>
    <col min="2306" max="2306" width="15" style="1" customWidth="1"/>
    <col min="2307" max="2307" width="14.44140625" style="1" customWidth="1"/>
    <col min="2308" max="2308" width="14.88671875" style="1" customWidth="1"/>
    <col min="2309" max="2309" width="18.109375" style="1" bestFit="1" customWidth="1"/>
    <col min="2310" max="2310" width="16.88671875" style="1" customWidth="1"/>
    <col min="2311" max="2311" width="14.109375" style="1" customWidth="1"/>
    <col min="2312" max="2312" width="11.44140625" style="1"/>
    <col min="2313" max="2313" width="18.33203125" style="1" customWidth="1"/>
    <col min="2314" max="2314" width="12.44140625" style="1" customWidth="1"/>
    <col min="2315" max="2315" width="20" style="1" customWidth="1"/>
    <col min="2316" max="2559" width="11.44140625" style="1"/>
    <col min="2560" max="2560" width="20.33203125" style="1" customWidth="1"/>
    <col min="2561" max="2561" width="31.109375" style="1" customWidth="1"/>
    <col min="2562" max="2562" width="15" style="1" customWidth="1"/>
    <col min="2563" max="2563" width="14.44140625" style="1" customWidth="1"/>
    <col min="2564" max="2564" width="14.88671875" style="1" customWidth="1"/>
    <col min="2565" max="2565" width="18.109375" style="1" bestFit="1" customWidth="1"/>
    <col min="2566" max="2566" width="16.88671875" style="1" customWidth="1"/>
    <col min="2567" max="2567" width="14.109375" style="1" customWidth="1"/>
    <col min="2568" max="2568" width="11.44140625" style="1"/>
    <col min="2569" max="2569" width="18.33203125" style="1" customWidth="1"/>
    <col min="2570" max="2570" width="12.44140625" style="1" customWidth="1"/>
    <col min="2571" max="2571" width="20" style="1" customWidth="1"/>
    <col min="2572" max="2815" width="11.44140625" style="1"/>
    <col min="2816" max="2816" width="20.33203125" style="1" customWidth="1"/>
    <col min="2817" max="2817" width="31.109375" style="1" customWidth="1"/>
    <col min="2818" max="2818" width="15" style="1" customWidth="1"/>
    <col min="2819" max="2819" width="14.44140625" style="1" customWidth="1"/>
    <col min="2820" max="2820" width="14.88671875" style="1" customWidth="1"/>
    <col min="2821" max="2821" width="18.109375" style="1" bestFit="1" customWidth="1"/>
    <col min="2822" max="2822" width="16.88671875" style="1" customWidth="1"/>
    <col min="2823" max="2823" width="14.109375" style="1" customWidth="1"/>
    <col min="2824" max="2824" width="11.44140625" style="1"/>
    <col min="2825" max="2825" width="18.33203125" style="1" customWidth="1"/>
    <col min="2826" max="2826" width="12.44140625" style="1" customWidth="1"/>
    <col min="2827" max="2827" width="20" style="1" customWidth="1"/>
    <col min="2828" max="3071" width="11.44140625" style="1"/>
    <col min="3072" max="3072" width="20.33203125" style="1" customWidth="1"/>
    <col min="3073" max="3073" width="31.109375" style="1" customWidth="1"/>
    <col min="3074" max="3074" width="15" style="1" customWidth="1"/>
    <col min="3075" max="3075" width="14.44140625" style="1" customWidth="1"/>
    <col min="3076" max="3076" width="14.88671875" style="1" customWidth="1"/>
    <col min="3077" max="3077" width="18.109375" style="1" bestFit="1" customWidth="1"/>
    <col min="3078" max="3078" width="16.88671875" style="1" customWidth="1"/>
    <col min="3079" max="3079" width="14.109375" style="1" customWidth="1"/>
    <col min="3080" max="3080" width="11.44140625" style="1"/>
    <col min="3081" max="3081" width="18.33203125" style="1" customWidth="1"/>
    <col min="3082" max="3082" width="12.44140625" style="1" customWidth="1"/>
    <col min="3083" max="3083" width="20" style="1" customWidth="1"/>
    <col min="3084" max="3327" width="11.44140625" style="1"/>
    <col min="3328" max="3328" width="20.33203125" style="1" customWidth="1"/>
    <col min="3329" max="3329" width="31.109375" style="1" customWidth="1"/>
    <col min="3330" max="3330" width="15" style="1" customWidth="1"/>
    <col min="3331" max="3331" width="14.44140625" style="1" customWidth="1"/>
    <col min="3332" max="3332" width="14.88671875" style="1" customWidth="1"/>
    <col min="3333" max="3333" width="18.109375" style="1" bestFit="1" customWidth="1"/>
    <col min="3334" max="3334" width="16.88671875" style="1" customWidth="1"/>
    <col min="3335" max="3335" width="14.109375" style="1" customWidth="1"/>
    <col min="3336" max="3336" width="11.44140625" style="1"/>
    <col min="3337" max="3337" width="18.33203125" style="1" customWidth="1"/>
    <col min="3338" max="3338" width="12.44140625" style="1" customWidth="1"/>
    <col min="3339" max="3339" width="20" style="1" customWidth="1"/>
    <col min="3340" max="3583" width="11.44140625" style="1"/>
    <col min="3584" max="3584" width="20.33203125" style="1" customWidth="1"/>
    <col min="3585" max="3585" width="31.109375" style="1" customWidth="1"/>
    <col min="3586" max="3586" width="15" style="1" customWidth="1"/>
    <col min="3587" max="3587" width="14.44140625" style="1" customWidth="1"/>
    <col min="3588" max="3588" width="14.88671875" style="1" customWidth="1"/>
    <col min="3589" max="3589" width="18.109375" style="1" bestFit="1" customWidth="1"/>
    <col min="3590" max="3590" width="16.88671875" style="1" customWidth="1"/>
    <col min="3591" max="3591" width="14.109375" style="1" customWidth="1"/>
    <col min="3592" max="3592" width="11.44140625" style="1"/>
    <col min="3593" max="3593" width="18.33203125" style="1" customWidth="1"/>
    <col min="3594" max="3594" width="12.44140625" style="1" customWidth="1"/>
    <col min="3595" max="3595" width="20" style="1" customWidth="1"/>
    <col min="3596" max="3839" width="11.44140625" style="1"/>
    <col min="3840" max="3840" width="20.33203125" style="1" customWidth="1"/>
    <col min="3841" max="3841" width="31.109375" style="1" customWidth="1"/>
    <col min="3842" max="3842" width="15" style="1" customWidth="1"/>
    <col min="3843" max="3843" width="14.44140625" style="1" customWidth="1"/>
    <col min="3844" max="3844" width="14.88671875" style="1" customWidth="1"/>
    <col min="3845" max="3845" width="18.109375" style="1" bestFit="1" customWidth="1"/>
    <col min="3846" max="3846" width="16.88671875" style="1" customWidth="1"/>
    <col min="3847" max="3847" width="14.109375" style="1" customWidth="1"/>
    <col min="3848" max="3848" width="11.44140625" style="1"/>
    <col min="3849" max="3849" width="18.33203125" style="1" customWidth="1"/>
    <col min="3850" max="3850" width="12.44140625" style="1" customWidth="1"/>
    <col min="3851" max="3851" width="20" style="1" customWidth="1"/>
    <col min="3852" max="4095" width="11.44140625" style="1"/>
    <col min="4096" max="4096" width="20.33203125" style="1" customWidth="1"/>
    <col min="4097" max="4097" width="31.109375" style="1" customWidth="1"/>
    <col min="4098" max="4098" width="15" style="1" customWidth="1"/>
    <col min="4099" max="4099" width="14.44140625" style="1" customWidth="1"/>
    <col min="4100" max="4100" width="14.88671875" style="1" customWidth="1"/>
    <col min="4101" max="4101" width="18.109375" style="1" bestFit="1" customWidth="1"/>
    <col min="4102" max="4102" width="16.88671875" style="1" customWidth="1"/>
    <col min="4103" max="4103" width="14.109375" style="1" customWidth="1"/>
    <col min="4104" max="4104" width="11.44140625" style="1"/>
    <col min="4105" max="4105" width="18.33203125" style="1" customWidth="1"/>
    <col min="4106" max="4106" width="12.44140625" style="1" customWidth="1"/>
    <col min="4107" max="4107" width="20" style="1" customWidth="1"/>
    <col min="4108" max="4351" width="11.44140625" style="1"/>
    <col min="4352" max="4352" width="20.33203125" style="1" customWidth="1"/>
    <col min="4353" max="4353" width="31.109375" style="1" customWidth="1"/>
    <col min="4354" max="4354" width="15" style="1" customWidth="1"/>
    <col min="4355" max="4355" width="14.44140625" style="1" customWidth="1"/>
    <col min="4356" max="4356" width="14.88671875" style="1" customWidth="1"/>
    <col min="4357" max="4357" width="18.109375" style="1" bestFit="1" customWidth="1"/>
    <col min="4358" max="4358" width="16.88671875" style="1" customWidth="1"/>
    <col min="4359" max="4359" width="14.109375" style="1" customWidth="1"/>
    <col min="4360" max="4360" width="11.44140625" style="1"/>
    <col min="4361" max="4361" width="18.33203125" style="1" customWidth="1"/>
    <col min="4362" max="4362" width="12.44140625" style="1" customWidth="1"/>
    <col min="4363" max="4363" width="20" style="1" customWidth="1"/>
    <col min="4364" max="4607" width="11.44140625" style="1"/>
    <col min="4608" max="4608" width="20.33203125" style="1" customWidth="1"/>
    <col min="4609" max="4609" width="31.109375" style="1" customWidth="1"/>
    <col min="4610" max="4610" width="15" style="1" customWidth="1"/>
    <col min="4611" max="4611" width="14.44140625" style="1" customWidth="1"/>
    <col min="4612" max="4612" width="14.88671875" style="1" customWidth="1"/>
    <col min="4613" max="4613" width="18.109375" style="1" bestFit="1" customWidth="1"/>
    <col min="4614" max="4614" width="16.88671875" style="1" customWidth="1"/>
    <col min="4615" max="4615" width="14.109375" style="1" customWidth="1"/>
    <col min="4616" max="4616" width="11.44140625" style="1"/>
    <col min="4617" max="4617" width="18.33203125" style="1" customWidth="1"/>
    <col min="4618" max="4618" width="12.44140625" style="1" customWidth="1"/>
    <col min="4619" max="4619" width="20" style="1" customWidth="1"/>
    <col min="4620" max="4863" width="11.44140625" style="1"/>
    <col min="4864" max="4864" width="20.33203125" style="1" customWidth="1"/>
    <col min="4865" max="4865" width="31.109375" style="1" customWidth="1"/>
    <col min="4866" max="4866" width="15" style="1" customWidth="1"/>
    <col min="4867" max="4867" width="14.44140625" style="1" customWidth="1"/>
    <col min="4868" max="4868" width="14.88671875" style="1" customWidth="1"/>
    <col min="4869" max="4869" width="18.109375" style="1" bestFit="1" customWidth="1"/>
    <col min="4870" max="4870" width="16.88671875" style="1" customWidth="1"/>
    <col min="4871" max="4871" width="14.109375" style="1" customWidth="1"/>
    <col min="4872" max="4872" width="11.44140625" style="1"/>
    <col min="4873" max="4873" width="18.33203125" style="1" customWidth="1"/>
    <col min="4874" max="4874" width="12.44140625" style="1" customWidth="1"/>
    <col min="4875" max="4875" width="20" style="1" customWidth="1"/>
    <col min="4876" max="5119" width="11.44140625" style="1"/>
    <col min="5120" max="5120" width="20.33203125" style="1" customWidth="1"/>
    <col min="5121" max="5121" width="31.109375" style="1" customWidth="1"/>
    <col min="5122" max="5122" width="15" style="1" customWidth="1"/>
    <col min="5123" max="5123" width="14.44140625" style="1" customWidth="1"/>
    <col min="5124" max="5124" width="14.88671875" style="1" customWidth="1"/>
    <col min="5125" max="5125" width="18.109375" style="1" bestFit="1" customWidth="1"/>
    <col min="5126" max="5126" width="16.88671875" style="1" customWidth="1"/>
    <col min="5127" max="5127" width="14.109375" style="1" customWidth="1"/>
    <col min="5128" max="5128" width="11.44140625" style="1"/>
    <col min="5129" max="5129" width="18.33203125" style="1" customWidth="1"/>
    <col min="5130" max="5130" width="12.44140625" style="1" customWidth="1"/>
    <col min="5131" max="5131" width="20" style="1" customWidth="1"/>
    <col min="5132" max="5375" width="11.44140625" style="1"/>
    <col min="5376" max="5376" width="20.33203125" style="1" customWidth="1"/>
    <col min="5377" max="5377" width="31.109375" style="1" customWidth="1"/>
    <col min="5378" max="5378" width="15" style="1" customWidth="1"/>
    <col min="5379" max="5379" width="14.44140625" style="1" customWidth="1"/>
    <col min="5380" max="5380" width="14.88671875" style="1" customWidth="1"/>
    <col min="5381" max="5381" width="18.109375" style="1" bestFit="1" customWidth="1"/>
    <col min="5382" max="5382" width="16.88671875" style="1" customWidth="1"/>
    <col min="5383" max="5383" width="14.109375" style="1" customWidth="1"/>
    <col min="5384" max="5384" width="11.44140625" style="1"/>
    <col min="5385" max="5385" width="18.33203125" style="1" customWidth="1"/>
    <col min="5386" max="5386" width="12.44140625" style="1" customWidth="1"/>
    <col min="5387" max="5387" width="20" style="1" customWidth="1"/>
    <col min="5388" max="5631" width="11.44140625" style="1"/>
    <col min="5632" max="5632" width="20.33203125" style="1" customWidth="1"/>
    <col min="5633" max="5633" width="31.109375" style="1" customWidth="1"/>
    <col min="5634" max="5634" width="15" style="1" customWidth="1"/>
    <col min="5635" max="5635" width="14.44140625" style="1" customWidth="1"/>
    <col min="5636" max="5636" width="14.88671875" style="1" customWidth="1"/>
    <col min="5637" max="5637" width="18.109375" style="1" bestFit="1" customWidth="1"/>
    <col min="5638" max="5638" width="16.88671875" style="1" customWidth="1"/>
    <col min="5639" max="5639" width="14.109375" style="1" customWidth="1"/>
    <col min="5640" max="5640" width="11.44140625" style="1"/>
    <col min="5641" max="5641" width="18.33203125" style="1" customWidth="1"/>
    <col min="5642" max="5642" width="12.44140625" style="1" customWidth="1"/>
    <col min="5643" max="5643" width="20" style="1" customWidth="1"/>
    <col min="5644" max="5887" width="11.44140625" style="1"/>
    <col min="5888" max="5888" width="20.33203125" style="1" customWidth="1"/>
    <col min="5889" max="5889" width="31.109375" style="1" customWidth="1"/>
    <col min="5890" max="5890" width="15" style="1" customWidth="1"/>
    <col min="5891" max="5891" width="14.44140625" style="1" customWidth="1"/>
    <col min="5892" max="5892" width="14.88671875" style="1" customWidth="1"/>
    <col min="5893" max="5893" width="18.109375" style="1" bestFit="1" customWidth="1"/>
    <col min="5894" max="5894" width="16.88671875" style="1" customWidth="1"/>
    <col min="5895" max="5895" width="14.109375" style="1" customWidth="1"/>
    <col min="5896" max="5896" width="11.44140625" style="1"/>
    <col min="5897" max="5897" width="18.33203125" style="1" customWidth="1"/>
    <col min="5898" max="5898" width="12.44140625" style="1" customWidth="1"/>
    <col min="5899" max="5899" width="20" style="1" customWidth="1"/>
    <col min="5900" max="6143" width="11.44140625" style="1"/>
    <col min="6144" max="6144" width="20.33203125" style="1" customWidth="1"/>
    <col min="6145" max="6145" width="31.109375" style="1" customWidth="1"/>
    <col min="6146" max="6146" width="15" style="1" customWidth="1"/>
    <col min="6147" max="6147" width="14.44140625" style="1" customWidth="1"/>
    <col min="6148" max="6148" width="14.88671875" style="1" customWidth="1"/>
    <col min="6149" max="6149" width="18.109375" style="1" bestFit="1" customWidth="1"/>
    <col min="6150" max="6150" width="16.88671875" style="1" customWidth="1"/>
    <col min="6151" max="6151" width="14.109375" style="1" customWidth="1"/>
    <col min="6152" max="6152" width="11.44140625" style="1"/>
    <col min="6153" max="6153" width="18.33203125" style="1" customWidth="1"/>
    <col min="6154" max="6154" width="12.44140625" style="1" customWidth="1"/>
    <col min="6155" max="6155" width="20" style="1" customWidth="1"/>
    <col min="6156" max="6399" width="11.44140625" style="1"/>
    <col min="6400" max="6400" width="20.33203125" style="1" customWidth="1"/>
    <col min="6401" max="6401" width="31.109375" style="1" customWidth="1"/>
    <col min="6402" max="6402" width="15" style="1" customWidth="1"/>
    <col min="6403" max="6403" width="14.44140625" style="1" customWidth="1"/>
    <col min="6404" max="6404" width="14.88671875" style="1" customWidth="1"/>
    <col min="6405" max="6405" width="18.109375" style="1" bestFit="1" customWidth="1"/>
    <col min="6406" max="6406" width="16.88671875" style="1" customWidth="1"/>
    <col min="6407" max="6407" width="14.109375" style="1" customWidth="1"/>
    <col min="6408" max="6408" width="11.44140625" style="1"/>
    <col min="6409" max="6409" width="18.33203125" style="1" customWidth="1"/>
    <col min="6410" max="6410" width="12.44140625" style="1" customWidth="1"/>
    <col min="6411" max="6411" width="20" style="1" customWidth="1"/>
    <col min="6412" max="6655" width="11.44140625" style="1"/>
    <col min="6656" max="6656" width="20.33203125" style="1" customWidth="1"/>
    <col min="6657" max="6657" width="31.109375" style="1" customWidth="1"/>
    <col min="6658" max="6658" width="15" style="1" customWidth="1"/>
    <col min="6659" max="6659" width="14.44140625" style="1" customWidth="1"/>
    <col min="6660" max="6660" width="14.88671875" style="1" customWidth="1"/>
    <col min="6661" max="6661" width="18.109375" style="1" bestFit="1" customWidth="1"/>
    <col min="6662" max="6662" width="16.88671875" style="1" customWidth="1"/>
    <col min="6663" max="6663" width="14.109375" style="1" customWidth="1"/>
    <col min="6664" max="6664" width="11.44140625" style="1"/>
    <col min="6665" max="6665" width="18.33203125" style="1" customWidth="1"/>
    <col min="6666" max="6666" width="12.44140625" style="1" customWidth="1"/>
    <col min="6667" max="6667" width="20" style="1" customWidth="1"/>
    <col min="6668" max="6911" width="11.44140625" style="1"/>
    <col min="6912" max="6912" width="20.33203125" style="1" customWidth="1"/>
    <col min="6913" max="6913" width="31.109375" style="1" customWidth="1"/>
    <col min="6914" max="6914" width="15" style="1" customWidth="1"/>
    <col min="6915" max="6915" width="14.44140625" style="1" customWidth="1"/>
    <col min="6916" max="6916" width="14.88671875" style="1" customWidth="1"/>
    <col min="6917" max="6917" width="18.109375" style="1" bestFit="1" customWidth="1"/>
    <col min="6918" max="6918" width="16.88671875" style="1" customWidth="1"/>
    <col min="6919" max="6919" width="14.109375" style="1" customWidth="1"/>
    <col min="6920" max="6920" width="11.44140625" style="1"/>
    <col min="6921" max="6921" width="18.33203125" style="1" customWidth="1"/>
    <col min="6922" max="6922" width="12.44140625" style="1" customWidth="1"/>
    <col min="6923" max="6923" width="20" style="1" customWidth="1"/>
    <col min="6924" max="7167" width="11.44140625" style="1"/>
    <col min="7168" max="7168" width="20.33203125" style="1" customWidth="1"/>
    <col min="7169" max="7169" width="31.109375" style="1" customWidth="1"/>
    <col min="7170" max="7170" width="15" style="1" customWidth="1"/>
    <col min="7171" max="7171" width="14.44140625" style="1" customWidth="1"/>
    <col min="7172" max="7172" width="14.88671875" style="1" customWidth="1"/>
    <col min="7173" max="7173" width="18.109375" style="1" bestFit="1" customWidth="1"/>
    <col min="7174" max="7174" width="16.88671875" style="1" customWidth="1"/>
    <col min="7175" max="7175" width="14.109375" style="1" customWidth="1"/>
    <col min="7176" max="7176" width="11.44140625" style="1"/>
    <col min="7177" max="7177" width="18.33203125" style="1" customWidth="1"/>
    <col min="7178" max="7178" width="12.44140625" style="1" customWidth="1"/>
    <col min="7179" max="7179" width="20" style="1" customWidth="1"/>
    <col min="7180" max="7423" width="11.44140625" style="1"/>
    <col min="7424" max="7424" width="20.33203125" style="1" customWidth="1"/>
    <col min="7425" max="7425" width="31.109375" style="1" customWidth="1"/>
    <col min="7426" max="7426" width="15" style="1" customWidth="1"/>
    <col min="7427" max="7427" width="14.44140625" style="1" customWidth="1"/>
    <col min="7428" max="7428" width="14.88671875" style="1" customWidth="1"/>
    <col min="7429" max="7429" width="18.109375" style="1" bestFit="1" customWidth="1"/>
    <col min="7430" max="7430" width="16.88671875" style="1" customWidth="1"/>
    <col min="7431" max="7431" width="14.109375" style="1" customWidth="1"/>
    <col min="7432" max="7432" width="11.44140625" style="1"/>
    <col min="7433" max="7433" width="18.33203125" style="1" customWidth="1"/>
    <col min="7434" max="7434" width="12.44140625" style="1" customWidth="1"/>
    <col min="7435" max="7435" width="20" style="1" customWidth="1"/>
    <col min="7436" max="7679" width="11.44140625" style="1"/>
    <col min="7680" max="7680" width="20.33203125" style="1" customWidth="1"/>
    <col min="7681" max="7681" width="31.109375" style="1" customWidth="1"/>
    <col min="7682" max="7682" width="15" style="1" customWidth="1"/>
    <col min="7683" max="7683" width="14.44140625" style="1" customWidth="1"/>
    <col min="7684" max="7684" width="14.88671875" style="1" customWidth="1"/>
    <col min="7685" max="7685" width="18.109375" style="1" bestFit="1" customWidth="1"/>
    <col min="7686" max="7686" width="16.88671875" style="1" customWidth="1"/>
    <col min="7687" max="7687" width="14.109375" style="1" customWidth="1"/>
    <col min="7688" max="7688" width="11.44140625" style="1"/>
    <col min="7689" max="7689" width="18.33203125" style="1" customWidth="1"/>
    <col min="7690" max="7690" width="12.44140625" style="1" customWidth="1"/>
    <col min="7691" max="7691" width="20" style="1" customWidth="1"/>
    <col min="7692" max="7935" width="11.44140625" style="1"/>
    <col min="7936" max="7936" width="20.33203125" style="1" customWidth="1"/>
    <col min="7937" max="7937" width="31.109375" style="1" customWidth="1"/>
    <col min="7938" max="7938" width="15" style="1" customWidth="1"/>
    <col min="7939" max="7939" width="14.44140625" style="1" customWidth="1"/>
    <col min="7940" max="7940" width="14.88671875" style="1" customWidth="1"/>
    <col min="7941" max="7941" width="18.109375" style="1" bestFit="1" customWidth="1"/>
    <col min="7942" max="7942" width="16.88671875" style="1" customWidth="1"/>
    <col min="7943" max="7943" width="14.109375" style="1" customWidth="1"/>
    <col min="7944" max="7944" width="11.44140625" style="1"/>
    <col min="7945" max="7945" width="18.33203125" style="1" customWidth="1"/>
    <col min="7946" max="7946" width="12.44140625" style="1" customWidth="1"/>
    <col min="7947" max="7947" width="20" style="1" customWidth="1"/>
    <col min="7948" max="8191" width="11.44140625" style="1"/>
    <col min="8192" max="8192" width="20.33203125" style="1" customWidth="1"/>
    <col min="8193" max="8193" width="31.109375" style="1" customWidth="1"/>
    <col min="8194" max="8194" width="15" style="1" customWidth="1"/>
    <col min="8195" max="8195" width="14.44140625" style="1" customWidth="1"/>
    <col min="8196" max="8196" width="14.88671875" style="1" customWidth="1"/>
    <col min="8197" max="8197" width="18.109375" style="1" bestFit="1" customWidth="1"/>
    <col min="8198" max="8198" width="16.88671875" style="1" customWidth="1"/>
    <col min="8199" max="8199" width="14.109375" style="1" customWidth="1"/>
    <col min="8200" max="8200" width="11.44140625" style="1"/>
    <col min="8201" max="8201" width="18.33203125" style="1" customWidth="1"/>
    <col min="8202" max="8202" width="12.44140625" style="1" customWidth="1"/>
    <col min="8203" max="8203" width="20" style="1" customWidth="1"/>
    <col min="8204" max="8447" width="11.44140625" style="1"/>
    <col min="8448" max="8448" width="20.33203125" style="1" customWidth="1"/>
    <col min="8449" max="8449" width="31.109375" style="1" customWidth="1"/>
    <col min="8450" max="8450" width="15" style="1" customWidth="1"/>
    <col min="8451" max="8451" width="14.44140625" style="1" customWidth="1"/>
    <col min="8452" max="8452" width="14.88671875" style="1" customWidth="1"/>
    <col min="8453" max="8453" width="18.109375" style="1" bestFit="1" customWidth="1"/>
    <col min="8454" max="8454" width="16.88671875" style="1" customWidth="1"/>
    <col min="8455" max="8455" width="14.109375" style="1" customWidth="1"/>
    <col min="8456" max="8456" width="11.44140625" style="1"/>
    <col min="8457" max="8457" width="18.33203125" style="1" customWidth="1"/>
    <col min="8458" max="8458" width="12.44140625" style="1" customWidth="1"/>
    <col min="8459" max="8459" width="20" style="1" customWidth="1"/>
    <col min="8460" max="8703" width="11.44140625" style="1"/>
    <col min="8704" max="8704" width="20.33203125" style="1" customWidth="1"/>
    <col min="8705" max="8705" width="31.109375" style="1" customWidth="1"/>
    <col min="8706" max="8706" width="15" style="1" customWidth="1"/>
    <col min="8707" max="8707" width="14.44140625" style="1" customWidth="1"/>
    <col min="8708" max="8708" width="14.88671875" style="1" customWidth="1"/>
    <col min="8709" max="8709" width="18.109375" style="1" bestFit="1" customWidth="1"/>
    <col min="8710" max="8710" width="16.88671875" style="1" customWidth="1"/>
    <col min="8711" max="8711" width="14.109375" style="1" customWidth="1"/>
    <col min="8712" max="8712" width="11.44140625" style="1"/>
    <col min="8713" max="8713" width="18.33203125" style="1" customWidth="1"/>
    <col min="8714" max="8714" width="12.44140625" style="1" customWidth="1"/>
    <col min="8715" max="8715" width="20" style="1" customWidth="1"/>
    <col min="8716" max="8959" width="11.44140625" style="1"/>
    <col min="8960" max="8960" width="20.33203125" style="1" customWidth="1"/>
    <col min="8961" max="8961" width="31.109375" style="1" customWidth="1"/>
    <col min="8962" max="8962" width="15" style="1" customWidth="1"/>
    <col min="8963" max="8963" width="14.44140625" style="1" customWidth="1"/>
    <col min="8964" max="8964" width="14.88671875" style="1" customWidth="1"/>
    <col min="8965" max="8965" width="18.109375" style="1" bestFit="1" customWidth="1"/>
    <col min="8966" max="8966" width="16.88671875" style="1" customWidth="1"/>
    <col min="8967" max="8967" width="14.109375" style="1" customWidth="1"/>
    <col min="8968" max="8968" width="11.44140625" style="1"/>
    <col min="8969" max="8969" width="18.33203125" style="1" customWidth="1"/>
    <col min="8970" max="8970" width="12.44140625" style="1" customWidth="1"/>
    <col min="8971" max="8971" width="20" style="1" customWidth="1"/>
    <col min="8972" max="9215" width="11.44140625" style="1"/>
    <col min="9216" max="9216" width="20.33203125" style="1" customWidth="1"/>
    <col min="9217" max="9217" width="31.109375" style="1" customWidth="1"/>
    <col min="9218" max="9218" width="15" style="1" customWidth="1"/>
    <col min="9219" max="9219" width="14.44140625" style="1" customWidth="1"/>
    <col min="9220" max="9220" width="14.88671875" style="1" customWidth="1"/>
    <col min="9221" max="9221" width="18.109375" style="1" bestFit="1" customWidth="1"/>
    <col min="9222" max="9222" width="16.88671875" style="1" customWidth="1"/>
    <col min="9223" max="9223" width="14.109375" style="1" customWidth="1"/>
    <col min="9224" max="9224" width="11.44140625" style="1"/>
    <col min="9225" max="9225" width="18.33203125" style="1" customWidth="1"/>
    <col min="9226" max="9226" width="12.44140625" style="1" customWidth="1"/>
    <col min="9227" max="9227" width="20" style="1" customWidth="1"/>
    <col min="9228" max="9471" width="11.44140625" style="1"/>
    <col min="9472" max="9472" width="20.33203125" style="1" customWidth="1"/>
    <col min="9473" max="9473" width="31.109375" style="1" customWidth="1"/>
    <col min="9474" max="9474" width="15" style="1" customWidth="1"/>
    <col min="9475" max="9475" width="14.44140625" style="1" customWidth="1"/>
    <col min="9476" max="9476" width="14.88671875" style="1" customWidth="1"/>
    <col min="9477" max="9477" width="18.109375" style="1" bestFit="1" customWidth="1"/>
    <col min="9478" max="9478" width="16.88671875" style="1" customWidth="1"/>
    <col min="9479" max="9479" width="14.109375" style="1" customWidth="1"/>
    <col min="9480" max="9480" width="11.44140625" style="1"/>
    <col min="9481" max="9481" width="18.33203125" style="1" customWidth="1"/>
    <col min="9482" max="9482" width="12.44140625" style="1" customWidth="1"/>
    <col min="9483" max="9483" width="20" style="1" customWidth="1"/>
    <col min="9484" max="9727" width="11.44140625" style="1"/>
    <col min="9728" max="9728" width="20.33203125" style="1" customWidth="1"/>
    <col min="9729" max="9729" width="31.109375" style="1" customWidth="1"/>
    <col min="9730" max="9730" width="15" style="1" customWidth="1"/>
    <col min="9731" max="9731" width="14.44140625" style="1" customWidth="1"/>
    <col min="9732" max="9732" width="14.88671875" style="1" customWidth="1"/>
    <col min="9733" max="9733" width="18.109375" style="1" bestFit="1" customWidth="1"/>
    <col min="9734" max="9734" width="16.88671875" style="1" customWidth="1"/>
    <col min="9735" max="9735" width="14.109375" style="1" customWidth="1"/>
    <col min="9736" max="9736" width="11.44140625" style="1"/>
    <col min="9737" max="9737" width="18.33203125" style="1" customWidth="1"/>
    <col min="9738" max="9738" width="12.44140625" style="1" customWidth="1"/>
    <col min="9739" max="9739" width="20" style="1" customWidth="1"/>
    <col min="9740" max="9983" width="11.44140625" style="1"/>
    <col min="9984" max="9984" width="20.33203125" style="1" customWidth="1"/>
    <col min="9985" max="9985" width="31.109375" style="1" customWidth="1"/>
    <col min="9986" max="9986" width="15" style="1" customWidth="1"/>
    <col min="9987" max="9987" width="14.44140625" style="1" customWidth="1"/>
    <col min="9988" max="9988" width="14.88671875" style="1" customWidth="1"/>
    <col min="9989" max="9989" width="18.109375" style="1" bestFit="1" customWidth="1"/>
    <col min="9990" max="9990" width="16.88671875" style="1" customWidth="1"/>
    <col min="9991" max="9991" width="14.109375" style="1" customWidth="1"/>
    <col min="9992" max="9992" width="11.44140625" style="1"/>
    <col min="9993" max="9993" width="18.33203125" style="1" customWidth="1"/>
    <col min="9994" max="9994" width="12.44140625" style="1" customWidth="1"/>
    <col min="9995" max="9995" width="20" style="1" customWidth="1"/>
    <col min="9996" max="10239" width="11.44140625" style="1"/>
    <col min="10240" max="10240" width="20.33203125" style="1" customWidth="1"/>
    <col min="10241" max="10241" width="31.109375" style="1" customWidth="1"/>
    <col min="10242" max="10242" width="15" style="1" customWidth="1"/>
    <col min="10243" max="10243" width="14.44140625" style="1" customWidth="1"/>
    <col min="10244" max="10244" width="14.88671875" style="1" customWidth="1"/>
    <col min="10245" max="10245" width="18.109375" style="1" bestFit="1" customWidth="1"/>
    <col min="10246" max="10246" width="16.88671875" style="1" customWidth="1"/>
    <col min="10247" max="10247" width="14.109375" style="1" customWidth="1"/>
    <col min="10248" max="10248" width="11.44140625" style="1"/>
    <col min="10249" max="10249" width="18.33203125" style="1" customWidth="1"/>
    <col min="10250" max="10250" width="12.44140625" style="1" customWidth="1"/>
    <col min="10251" max="10251" width="20" style="1" customWidth="1"/>
    <col min="10252" max="10495" width="11.44140625" style="1"/>
    <col min="10496" max="10496" width="20.33203125" style="1" customWidth="1"/>
    <col min="10497" max="10497" width="31.109375" style="1" customWidth="1"/>
    <col min="10498" max="10498" width="15" style="1" customWidth="1"/>
    <col min="10499" max="10499" width="14.44140625" style="1" customWidth="1"/>
    <col min="10500" max="10500" width="14.88671875" style="1" customWidth="1"/>
    <col min="10501" max="10501" width="18.109375" style="1" bestFit="1" customWidth="1"/>
    <col min="10502" max="10502" width="16.88671875" style="1" customWidth="1"/>
    <col min="10503" max="10503" width="14.109375" style="1" customWidth="1"/>
    <col min="10504" max="10504" width="11.44140625" style="1"/>
    <col min="10505" max="10505" width="18.33203125" style="1" customWidth="1"/>
    <col min="10506" max="10506" width="12.44140625" style="1" customWidth="1"/>
    <col min="10507" max="10507" width="20" style="1" customWidth="1"/>
    <col min="10508" max="10751" width="11.44140625" style="1"/>
    <col min="10752" max="10752" width="20.33203125" style="1" customWidth="1"/>
    <col min="10753" max="10753" width="31.109375" style="1" customWidth="1"/>
    <col min="10754" max="10754" width="15" style="1" customWidth="1"/>
    <col min="10755" max="10755" width="14.44140625" style="1" customWidth="1"/>
    <col min="10756" max="10756" width="14.88671875" style="1" customWidth="1"/>
    <col min="10757" max="10757" width="18.109375" style="1" bestFit="1" customWidth="1"/>
    <col min="10758" max="10758" width="16.88671875" style="1" customWidth="1"/>
    <col min="10759" max="10759" width="14.109375" style="1" customWidth="1"/>
    <col min="10760" max="10760" width="11.44140625" style="1"/>
    <col min="10761" max="10761" width="18.33203125" style="1" customWidth="1"/>
    <col min="10762" max="10762" width="12.44140625" style="1" customWidth="1"/>
    <col min="10763" max="10763" width="20" style="1" customWidth="1"/>
    <col min="10764" max="11007" width="11.44140625" style="1"/>
    <col min="11008" max="11008" width="20.33203125" style="1" customWidth="1"/>
    <col min="11009" max="11009" width="31.109375" style="1" customWidth="1"/>
    <col min="11010" max="11010" width="15" style="1" customWidth="1"/>
    <col min="11011" max="11011" width="14.44140625" style="1" customWidth="1"/>
    <col min="11012" max="11012" width="14.88671875" style="1" customWidth="1"/>
    <col min="11013" max="11013" width="18.109375" style="1" bestFit="1" customWidth="1"/>
    <col min="11014" max="11014" width="16.88671875" style="1" customWidth="1"/>
    <col min="11015" max="11015" width="14.109375" style="1" customWidth="1"/>
    <col min="11016" max="11016" width="11.44140625" style="1"/>
    <col min="11017" max="11017" width="18.33203125" style="1" customWidth="1"/>
    <col min="11018" max="11018" width="12.44140625" style="1" customWidth="1"/>
    <col min="11019" max="11019" width="20" style="1" customWidth="1"/>
    <col min="11020" max="11263" width="11.44140625" style="1"/>
    <col min="11264" max="11264" width="20.33203125" style="1" customWidth="1"/>
    <col min="11265" max="11265" width="31.109375" style="1" customWidth="1"/>
    <col min="11266" max="11266" width="15" style="1" customWidth="1"/>
    <col min="11267" max="11267" width="14.44140625" style="1" customWidth="1"/>
    <col min="11268" max="11268" width="14.88671875" style="1" customWidth="1"/>
    <col min="11269" max="11269" width="18.109375" style="1" bestFit="1" customWidth="1"/>
    <col min="11270" max="11270" width="16.88671875" style="1" customWidth="1"/>
    <col min="11271" max="11271" width="14.109375" style="1" customWidth="1"/>
    <col min="11272" max="11272" width="11.44140625" style="1"/>
    <col min="11273" max="11273" width="18.33203125" style="1" customWidth="1"/>
    <col min="11274" max="11274" width="12.44140625" style="1" customWidth="1"/>
    <col min="11275" max="11275" width="20" style="1" customWidth="1"/>
    <col min="11276" max="11519" width="11.44140625" style="1"/>
    <col min="11520" max="11520" width="20.33203125" style="1" customWidth="1"/>
    <col min="11521" max="11521" width="31.109375" style="1" customWidth="1"/>
    <col min="11522" max="11522" width="15" style="1" customWidth="1"/>
    <col min="11523" max="11523" width="14.44140625" style="1" customWidth="1"/>
    <col min="11524" max="11524" width="14.88671875" style="1" customWidth="1"/>
    <col min="11525" max="11525" width="18.109375" style="1" bestFit="1" customWidth="1"/>
    <col min="11526" max="11526" width="16.88671875" style="1" customWidth="1"/>
    <col min="11527" max="11527" width="14.109375" style="1" customWidth="1"/>
    <col min="11528" max="11528" width="11.44140625" style="1"/>
    <col min="11529" max="11529" width="18.33203125" style="1" customWidth="1"/>
    <col min="11530" max="11530" width="12.44140625" style="1" customWidth="1"/>
    <col min="11531" max="11531" width="20" style="1" customWidth="1"/>
    <col min="11532" max="11775" width="11.44140625" style="1"/>
    <col min="11776" max="11776" width="20.33203125" style="1" customWidth="1"/>
    <col min="11777" max="11777" width="31.109375" style="1" customWidth="1"/>
    <col min="11778" max="11778" width="15" style="1" customWidth="1"/>
    <col min="11779" max="11779" width="14.44140625" style="1" customWidth="1"/>
    <col min="11780" max="11780" width="14.88671875" style="1" customWidth="1"/>
    <col min="11781" max="11781" width="18.109375" style="1" bestFit="1" customWidth="1"/>
    <col min="11782" max="11782" width="16.88671875" style="1" customWidth="1"/>
    <col min="11783" max="11783" width="14.109375" style="1" customWidth="1"/>
    <col min="11784" max="11784" width="11.44140625" style="1"/>
    <col min="11785" max="11785" width="18.33203125" style="1" customWidth="1"/>
    <col min="11786" max="11786" width="12.44140625" style="1" customWidth="1"/>
    <col min="11787" max="11787" width="20" style="1" customWidth="1"/>
    <col min="11788" max="12031" width="11.44140625" style="1"/>
    <col min="12032" max="12032" width="20.33203125" style="1" customWidth="1"/>
    <col min="12033" max="12033" width="31.109375" style="1" customWidth="1"/>
    <col min="12034" max="12034" width="15" style="1" customWidth="1"/>
    <col min="12035" max="12035" width="14.44140625" style="1" customWidth="1"/>
    <col min="12036" max="12036" width="14.88671875" style="1" customWidth="1"/>
    <col min="12037" max="12037" width="18.109375" style="1" bestFit="1" customWidth="1"/>
    <col min="12038" max="12038" width="16.88671875" style="1" customWidth="1"/>
    <col min="12039" max="12039" width="14.109375" style="1" customWidth="1"/>
    <col min="12040" max="12040" width="11.44140625" style="1"/>
    <col min="12041" max="12041" width="18.33203125" style="1" customWidth="1"/>
    <col min="12042" max="12042" width="12.44140625" style="1" customWidth="1"/>
    <col min="12043" max="12043" width="20" style="1" customWidth="1"/>
    <col min="12044" max="12287" width="11.44140625" style="1"/>
    <col min="12288" max="12288" width="20.33203125" style="1" customWidth="1"/>
    <col min="12289" max="12289" width="31.109375" style="1" customWidth="1"/>
    <col min="12290" max="12290" width="15" style="1" customWidth="1"/>
    <col min="12291" max="12291" width="14.44140625" style="1" customWidth="1"/>
    <col min="12292" max="12292" width="14.88671875" style="1" customWidth="1"/>
    <col min="12293" max="12293" width="18.109375" style="1" bestFit="1" customWidth="1"/>
    <col min="12294" max="12294" width="16.88671875" style="1" customWidth="1"/>
    <col min="12295" max="12295" width="14.109375" style="1" customWidth="1"/>
    <col min="12296" max="12296" width="11.44140625" style="1"/>
    <col min="12297" max="12297" width="18.33203125" style="1" customWidth="1"/>
    <col min="12298" max="12298" width="12.44140625" style="1" customWidth="1"/>
    <col min="12299" max="12299" width="20" style="1" customWidth="1"/>
    <col min="12300" max="12543" width="11.44140625" style="1"/>
    <col min="12544" max="12544" width="20.33203125" style="1" customWidth="1"/>
    <col min="12545" max="12545" width="31.109375" style="1" customWidth="1"/>
    <col min="12546" max="12546" width="15" style="1" customWidth="1"/>
    <col min="12547" max="12547" width="14.44140625" style="1" customWidth="1"/>
    <col min="12548" max="12548" width="14.88671875" style="1" customWidth="1"/>
    <col min="12549" max="12549" width="18.109375" style="1" bestFit="1" customWidth="1"/>
    <col min="12550" max="12550" width="16.88671875" style="1" customWidth="1"/>
    <col min="12551" max="12551" width="14.109375" style="1" customWidth="1"/>
    <col min="12552" max="12552" width="11.44140625" style="1"/>
    <col min="12553" max="12553" width="18.33203125" style="1" customWidth="1"/>
    <col min="12554" max="12554" width="12.44140625" style="1" customWidth="1"/>
    <col min="12555" max="12555" width="20" style="1" customWidth="1"/>
    <col min="12556" max="12799" width="11.44140625" style="1"/>
    <col min="12800" max="12800" width="20.33203125" style="1" customWidth="1"/>
    <col min="12801" max="12801" width="31.109375" style="1" customWidth="1"/>
    <col min="12802" max="12802" width="15" style="1" customWidth="1"/>
    <col min="12803" max="12803" width="14.44140625" style="1" customWidth="1"/>
    <col min="12804" max="12804" width="14.88671875" style="1" customWidth="1"/>
    <col min="12805" max="12805" width="18.109375" style="1" bestFit="1" customWidth="1"/>
    <col min="12806" max="12806" width="16.88671875" style="1" customWidth="1"/>
    <col min="12807" max="12807" width="14.109375" style="1" customWidth="1"/>
    <col min="12808" max="12808" width="11.44140625" style="1"/>
    <col min="12809" max="12809" width="18.33203125" style="1" customWidth="1"/>
    <col min="12810" max="12810" width="12.44140625" style="1" customWidth="1"/>
    <col min="12811" max="12811" width="20" style="1" customWidth="1"/>
    <col min="12812" max="13055" width="11.44140625" style="1"/>
    <col min="13056" max="13056" width="20.33203125" style="1" customWidth="1"/>
    <col min="13057" max="13057" width="31.109375" style="1" customWidth="1"/>
    <col min="13058" max="13058" width="15" style="1" customWidth="1"/>
    <col min="13059" max="13059" width="14.44140625" style="1" customWidth="1"/>
    <col min="13060" max="13060" width="14.88671875" style="1" customWidth="1"/>
    <col min="13061" max="13061" width="18.109375" style="1" bestFit="1" customWidth="1"/>
    <col min="13062" max="13062" width="16.88671875" style="1" customWidth="1"/>
    <col min="13063" max="13063" width="14.109375" style="1" customWidth="1"/>
    <col min="13064" max="13064" width="11.44140625" style="1"/>
    <col min="13065" max="13065" width="18.33203125" style="1" customWidth="1"/>
    <col min="13066" max="13066" width="12.44140625" style="1" customWidth="1"/>
    <col min="13067" max="13067" width="20" style="1" customWidth="1"/>
    <col min="13068" max="13311" width="11.44140625" style="1"/>
    <col min="13312" max="13312" width="20.33203125" style="1" customWidth="1"/>
    <col min="13313" max="13313" width="31.109375" style="1" customWidth="1"/>
    <col min="13314" max="13314" width="15" style="1" customWidth="1"/>
    <col min="13315" max="13315" width="14.44140625" style="1" customWidth="1"/>
    <col min="13316" max="13316" width="14.88671875" style="1" customWidth="1"/>
    <col min="13317" max="13317" width="18.109375" style="1" bestFit="1" customWidth="1"/>
    <col min="13318" max="13318" width="16.88671875" style="1" customWidth="1"/>
    <col min="13319" max="13319" width="14.109375" style="1" customWidth="1"/>
    <col min="13320" max="13320" width="11.44140625" style="1"/>
    <col min="13321" max="13321" width="18.33203125" style="1" customWidth="1"/>
    <col min="13322" max="13322" width="12.44140625" style="1" customWidth="1"/>
    <col min="13323" max="13323" width="20" style="1" customWidth="1"/>
    <col min="13324" max="13567" width="11.44140625" style="1"/>
    <col min="13568" max="13568" width="20.33203125" style="1" customWidth="1"/>
    <col min="13569" max="13569" width="31.109375" style="1" customWidth="1"/>
    <col min="13570" max="13570" width="15" style="1" customWidth="1"/>
    <col min="13571" max="13571" width="14.44140625" style="1" customWidth="1"/>
    <col min="13572" max="13572" width="14.88671875" style="1" customWidth="1"/>
    <col min="13573" max="13573" width="18.109375" style="1" bestFit="1" customWidth="1"/>
    <col min="13574" max="13574" width="16.88671875" style="1" customWidth="1"/>
    <col min="13575" max="13575" width="14.109375" style="1" customWidth="1"/>
    <col min="13576" max="13576" width="11.44140625" style="1"/>
    <col min="13577" max="13577" width="18.33203125" style="1" customWidth="1"/>
    <col min="13578" max="13578" width="12.44140625" style="1" customWidth="1"/>
    <col min="13579" max="13579" width="20" style="1" customWidth="1"/>
    <col min="13580" max="13823" width="11.44140625" style="1"/>
    <col min="13824" max="13824" width="20.33203125" style="1" customWidth="1"/>
    <col min="13825" max="13825" width="31.109375" style="1" customWidth="1"/>
    <col min="13826" max="13826" width="15" style="1" customWidth="1"/>
    <col min="13827" max="13827" width="14.44140625" style="1" customWidth="1"/>
    <col min="13828" max="13828" width="14.88671875" style="1" customWidth="1"/>
    <col min="13829" max="13829" width="18.109375" style="1" bestFit="1" customWidth="1"/>
    <col min="13830" max="13830" width="16.88671875" style="1" customWidth="1"/>
    <col min="13831" max="13831" width="14.109375" style="1" customWidth="1"/>
    <col min="13832" max="13832" width="11.44140625" style="1"/>
    <col min="13833" max="13833" width="18.33203125" style="1" customWidth="1"/>
    <col min="13834" max="13834" width="12.44140625" style="1" customWidth="1"/>
    <col min="13835" max="13835" width="20" style="1" customWidth="1"/>
    <col min="13836" max="14079" width="11.44140625" style="1"/>
    <col min="14080" max="14080" width="20.33203125" style="1" customWidth="1"/>
    <col min="14081" max="14081" width="31.109375" style="1" customWidth="1"/>
    <col min="14082" max="14082" width="15" style="1" customWidth="1"/>
    <col min="14083" max="14083" width="14.44140625" style="1" customWidth="1"/>
    <col min="14084" max="14084" width="14.88671875" style="1" customWidth="1"/>
    <col min="14085" max="14085" width="18.109375" style="1" bestFit="1" customWidth="1"/>
    <col min="14086" max="14086" width="16.88671875" style="1" customWidth="1"/>
    <col min="14087" max="14087" width="14.109375" style="1" customWidth="1"/>
    <col min="14088" max="14088" width="11.44140625" style="1"/>
    <col min="14089" max="14089" width="18.33203125" style="1" customWidth="1"/>
    <col min="14090" max="14090" width="12.44140625" style="1" customWidth="1"/>
    <col min="14091" max="14091" width="20" style="1" customWidth="1"/>
    <col min="14092" max="14335" width="11.44140625" style="1"/>
    <col min="14336" max="14336" width="20.33203125" style="1" customWidth="1"/>
    <col min="14337" max="14337" width="31.109375" style="1" customWidth="1"/>
    <col min="14338" max="14338" width="15" style="1" customWidth="1"/>
    <col min="14339" max="14339" width="14.44140625" style="1" customWidth="1"/>
    <col min="14340" max="14340" width="14.88671875" style="1" customWidth="1"/>
    <col min="14341" max="14341" width="18.109375" style="1" bestFit="1" customWidth="1"/>
    <col min="14342" max="14342" width="16.88671875" style="1" customWidth="1"/>
    <col min="14343" max="14343" width="14.109375" style="1" customWidth="1"/>
    <col min="14344" max="14344" width="11.44140625" style="1"/>
    <col min="14345" max="14345" width="18.33203125" style="1" customWidth="1"/>
    <col min="14346" max="14346" width="12.44140625" style="1" customWidth="1"/>
    <col min="14347" max="14347" width="20" style="1" customWidth="1"/>
    <col min="14348" max="14591" width="11.44140625" style="1"/>
    <col min="14592" max="14592" width="20.33203125" style="1" customWidth="1"/>
    <col min="14593" max="14593" width="31.109375" style="1" customWidth="1"/>
    <col min="14594" max="14594" width="15" style="1" customWidth="1"/>
    <col min="14595" max="14595" width="14.44140625" style="1" customWidth="1"/>
    <col min="14596" max="14596" width="14.88671875" style="1" customWidth="1"/>
    <col min="14597" max="14597" width="18.109375" style="1" bestFit="1" customWidth="1"/>
    <col min="14598" max="14598" width="16.88671875" style="1" customWidth="1"/>
    <col min="14599" max="14599" width="14.109375" style="1" customWidth="1"/>
    <col min="14600" max="14600" width="11.44140625" style="1"/>
    <col min="14601" max="14601" width="18.33203125" style="1" customWidth="1"/>
    <col min="14602" max="14602" width="12.44140625" style="1" customWidth="1"/>
    <col min="14603" max="14603" width="20" style="1" customWidth="1"/>
    <col min="14604" max="14847" width="11.44140625" style="1"/>
    <col min="14848" max="14848" width="20.33203125" style="1" customWidth="1"/>
    <col min="14849" max="14849" width="31.109375" style="1" customWidth="1"/>
    <col min="14850" max="14850" width="15" style="1" customWidth="1"/>
    <col min="14851" max="14851" width="14.44140625" style="1" customWidth="1"/>
    <col min="14852" max="14852" width="14.88671875" style="1" customWidth="1"/>
    <col min="14853" max="14853" width="18.109375" style="1" bestFit="1" customWidth="1"/>
    <col min="14854" max="14854" width="16.88671875" style="1" customWidth="1"/>
    <col min="14855" max="14855" width="14.109375" style="1" customWidth="1"/>
    <col min="14856" max="14856" width="11.44140625" style="1"/>
    <col min="14857" max="14857" width="18.33203125" style="1" customWidth="1"/>
    <col min="14858" max="14858" width="12.44140625" style="1" customWidth="1"/>
    <col min="14859" max="14859" width="20" style="1" customWidth="1"/>
    <col min="14860" max="15103" width="11.44140625" style="1"/>
    <col min="15104" max="15104" width="20.33203125" style="1" customWidth="1"/>
    <col min="15105" max="15105" width="31.109375" style="1" customWidth="1"/>
    <col min="15106" max="15106" width="15" style="1" customWidth="1"/>
    <col min="15107" max="15107" width="14.44140625" style="1" customWidth="1"/>
    <col min="15108" max="15108" width="14.88671875" style="1" customWidth="1"/>
    <col min="15109" max="15109" width="18.109375" style="1" bestFit="1" customWidth="1"/>
    <col min="15110" max="15110" width="16.88671875" style="1" customWidth="1"/>
    <col min="15111" max="15111" width="14.109375" style="1" customWidth="1"/>
    <col min="15112" max="15112" width="11.44140625" style="1"/>
    <col min="15113" max="15113" width="18.33203125" style="1" customWidth="1"/>
    <col min="15114" max="15114" width="12.44140625" style="1" customWidth="1"/>
    <col min="15115" max="15115" width="20" style="1" customWidth="1"/>
    <col min="15116" max="15359" width="11.44140625" style="1"/>
    <col min="15360" max="15360" width="20.33203125" style="1" customWidth="1"/>
    <col min="15361" max="15361" width="31.109375" style="1" customWidth="1"/>
    <col min="15362" max="15362" width="15" style="1" customWidth="1"/>
    <col min="15363" max="15363" width="14.44140625" style="1" customWidth="1"/>
    <col min="15364" max="15364" width="14.88671875" style="1" customWidth="1"/>
    <col min="15365" max="15365" width="18.109375" style="1" bestFit="1" customWidth="1"/>
    <col min="15366" max="15366" width="16.88671875" style="1" customWidth="1"/>
    <col min="15367" max="15367" width="14.109375" style="1" customWidth="1"/>
    <col min="15368" max="15368" width="11.44140625" style="1"/>
    <col min="15369" max="15369" width="18.33203125" style="1" customWidth="1"/>
    <col min="15370" max="15370" width="12.44140625" style="1" customWidth="1"/>
    <col min="15371" max="15371" width="20" style="1" customWidth="1"/>
    <col min="15372" max="15615" width="11.44140625" style="1"/>
    <col min="15616" max="15616" width="20.33203125" style="1" customWidth="1"/>
    <col min="15617" max="15617" width="31.109375" style="1" customWidth="1"/>
    <col min="15618" max="15618" width="15" style="1" customWidth="1"/>
    <col min="15619" max="15619" width="14.44140625" style="1" customWidth="1"/>
    <col min="15620" max="15620" width="14.88671875" style="1" customWidth="1"/>
    <col min="15621" max="15621" width="18.109375" style="1" bestFit="1" customWidth="1"/>
    <col min="15622" max="15622" width="16.88671875" style="1" customWidth="1"/>
    <col min="15623" max="15623" width="14.109375" style="1" customWidth="1"/>
    <col min="15624" max="15624" width="11.44140625" style="1"/>
    <col min="15625" max="15625" width="18.33203125" style="1" customWidth="1"/>
    <col min="15626" max="15626" width="12.44140625" style="1" customWidth="1"/>
    <col min="15627" max="15627" width="20" style="1" customWidth="1"/>
    <col min="15628" max="15871" width="11.44140625" style="1"/>
    <col min="15872" max="15872" width="20.33203125" style="1" customWidth="1"/>
    <col min="15873" max="15873" width="31.109375" style="1" customWidth="1"/>
    <col min="15874" max="15874" width="15" style="1" customWidth="1"/>
    <col min="15875" max="15875" width="14.44140625" style="1" customWidth="1"/>
    <col min="15876" max="15876" width="14.88671875" style="1" customWidth="1"/>
    <col min="15877" max="15877" width="18.109375" style="1" bestFit="1" customWidth="1"/>
    <col min="15878" max="15878" width="16.88671875" style="1" customWidth="1"/>
    <col min="15879" max="15879" width="14.109375" style="1" customWidth="1"/>
    <col min="15880" max="15880" width="11.44140625" style="1"/>
    <col min="15881" max="15881" width="18.33203125" style="1" customWidth="1"/>
    <col min="15882" max="15882" width="12.44140625" style="1" customWidth="1"/>
    <col min="15883" max="15883" width="20" style="1" customWidth="1"/>
    <col min="15884" max="16127" width="11.44140625" style="1"/>
    <col min="16128" max="16128" width="20.33203125" style="1" customWidth="1"/>
    <col min="16129" max="16129" width="31.109375" style="1" customWidth="1"/>
    <col min="16130" max="16130" width="15" style="1" customWidth="1"/>
    <col min="16131" max="16131" width="14.44140625" style="1" customWidth="1"/>
    <col min="16132" max="16132" width="14.88671875" style="1" customWidth="1"/>
    <col min="16133" max="16133" width="18.109375" style="1" bestFit="1" customWidth="1"/>
    <col min="16134" max="16134" width="16.88671875" style="1" customWidth="1"/>
    <col min="16135" max="16135" width="14.109375" style="1" customWidth="1"/>
    <col min="16136" max="16136" width="11.44140625" style="1"/>
    <col min="16137" max="16137" width="18.33203125" style="1" customWidth="1"/>
    <col min="16138" max="16138" width="12.44140625" style="1" customWidth="1"/>
    <col min="16139" max="16139" width="20" style="1" customWidth="1"/>
    <col min="16140" max="16384" width="11.44140625" style="1"/>
  </cols>
  <sheetData>
    <row r="1" spans="1:19" ht="19.5" customHeight="1" x14ac:dyDescent="0.25">
      <c r="O1" s="358" t="s">
        <v>0</v>
      </c>
      <c r="P1" s="359" t="s">
        <v>1</v>
      </c>
      <c r="R1" s="358" t="s">
        <v>0</v>
      </c>
      <c r="S1" s="359" t="s">
        <v>1</v>
      </c>
    </row>
    <row r="2" spans="1:19" x14ac:dyDescent="0.25">
      <c r="A2" s="690" t="s">
        <v>2</v>
      </c>
      <c r="B2" s="690"/>
      <c r="C2" s="690"/>
      <c r="D2" s="690"/>
      <c r="E2" s="690"/>
      <c r="F2" s="690"/>
      <c r="G2" s="690"/>
      <c r="H2" s="690"/>
      <c r="O2" s="104" t="s">
        <v>3</v>
      </c>
      <c r="P2" s="236">
        <v>57351910458</v>
      </c>
      <c r="R2" s="104" t="s">
        <v>4</v>
      </c>
      <c r="S2" s="236">
        <v>8839360451</v>
      </c>
    </row>
    <row r="3" spans="1:19" x14ac:dyDescent="0.25">
      <c r="A3" s="694" t="s">
        <v>5</v>
      </c>
      <c r="B3" s="694"/>
      <c r="C3" s="694"/>
      <c r="D3" s="694"/>
      <c r="E3" s="694"/>
      <c r="F3" s="694"/>
      <c r="G3" s="694"/>
      <c r="H3" s="694"/>
      <c r="O3" s="104" t="s">
        <v>6</v>
      </c>
      <c r="P3" s="236">
        <v>55961717463</v>
      </c>
      <c r="R3" s="104" t="s">
        <v>7</v>
      </c>
      <c r="S3" s="236">
        <v>8825745517</v>
      </c>
    </row>
    <row r="4" spans="1:19" ht="9.75" customHeight="1" x14ac:dyDescent="0.25">
      <c r="A4" s="296"/>
      <c r="H4" s="11"/>
      <c r="I4" s="11"/>
      <c r="O4" s="104" t="s">
        <v>8</v>
      </c>
      <c r="P4" s="236">
        <v>71379923</v>
      </c>
      <c r="R4" s="104" t="s">
        <v>462</v>
      </c>
      <c r="S4" s="236">
        <v>6703820756</v>
      </c>
    </row>
    <row r="5" spans="1:19" x14ac:dyDescent="0.25">
      <c r="A5" s="12" t="s">
        <v>10</v>
      </c>
      <c r="H5" s="11"/>
      <c r="O5" s="104" t="s">
        <v>16</v>
      </c>
      <c r="P5" s="236">
        <v>71379924</v>
      </c>
      <c r="R5" s="104" t="s">
        <v>28</v>
      </c>
      <c r="S5" s="236">
        <v>6703820756</v>
      </c>
    </row>
    <row r="6" spans="1:19" ht="15" customHeight="1" x14ac:dyDescent="0.25">
      <c r="A6" s="678" t="s">
        <v>463</v>
      </c>
      <c r="B6" s="678"/>
      <c r="C6" s="678"/>
      <c r="D6" s="678"/>
      <c r="E6" s="678"/>
      <c r="F6" s="678"/>
      <c r="G6" s="678"/>
      <c r="H6" s="678"/>
      <c r="O6" s="104" t="s">
        <v>464</v>
      </c>
      <c r="P6" s="236">
        <v>43980025</v>
      </c>
      <c r="R6" s="104" t="s">
        <v>465</v>
      </c>
      <c r="S6" s="236">
        <v>2121924761</v>
      </c>
    </row>
    <row r="7" spans="1:19" ht="15" customHeight="1" x14ac:dyDescent="0.25">
      <c r="A7" s="678"/>
      <c r="B7" s="678"/>
      <c r="C7" s="678"/>
      <c r="D7" s="678"/>
      <c r="E7" s="678"/>
      <c r="F7" s="678"/>
      <c r="G7" s="678"/>
      <c r="H7" s="678"/>
      <c r="O7" s="104" t="s">
        <v>705</v>
      </c>
      <c r="P7" s="236">
        <v>27399899</v>
      </c>
      <c r="R7" s="104" t="s">
        <v>466</v>
      </c>
      <c r="S7" s="236">
        <v>2121924761</v>
      </c>
    </row>
    <row r="8" spans="1:19" ht="13.95" customHeight="1" x14ac:dyDescent="0.25">
      <c r="A8" s="678"/>
      <c r="B8" s="678"/>
      <c r="C8" s="678"/>
      <c r="D8" s="678"/>
      <c r="E8" s="678"/>
      <c r="F8" s="678"/>
      <c r="G8" s="678"/>
      <c r="H8" s="678"/>
      <c r="O8" s="104" t="s">
        <v>370</v>
      </c>
      <c r="P8" s="236">
        <v>55884671285</v>
      </c>
      <c r="R8" s="104" t="s">
        <v>348</v>
      </c>
      <c r="S8" s="236">
        <v>13614933</v>
      </c>
    </row>
    <row r="9" spans="1:19" x14ac:dyDescent="0.25">
      <c r="A9" s="678"/>
      <c r="B9" s="678"/>
      <c r="C9" s="678"/>
      <c r="D9" s="678"/>
      <c r="E9" s="678"/>
      <c r="F9" s="678"/>
      <c r="G9" s="678"/>
      <c r="H9" s="678"/>
      <c r="O9" s="104" t="s">
        <v>706</v>
      </c>
      <c r="P9" s="236">
        <v>28039731</v>
      </c>
      <c r="R9" s="104" t="s">
        <v>349</v>
      </c>
      <c r="S9" s="236">
        <v>13614933</v>
      </c>
    </row>
    <row r="10" spans="1:19" x14ac:dyDescent="0.25">
      <c r="A10" s="678"/>
      <c r="B10" s="678"/>
      <c r="C10" s="678"/>
      <c r="D10" s="678"/>
      <c r="E10" s="678"/>
      <c r="F10" s="678"/>
      <c r="G10" s="678"/>
      <c r="H10" s="678"/>
      <c r="O10" s="104" t="s">
        <v>707</v>
      </c>
      <c r="P10" s="236">
        <v>28039731</v>
      </c>
      <c r="R10" s="104" t="s">
        <v>708</v>
      </c>
      <c r="S10" s="236">
        <v>4160000</v>
      </c>
    </row>
    <row r="11" spans="1:19" x14ac:dyDescent="0.25">
      <c r="I11" s="14"/>
      <c r="O11" s="104" t="s">
        <v>709</v>
      </c>
      <c r="P11" s="236">
        <v>1034219006</v>
      </c>
      <c r="R11" s="104" t="s">
        <v>21</v>
      </c>
      <c r="S11" s="236">
        <v>7932195</v>
      </c>
    </row>
    <row r="12" spans="1:19" x14ac:dyDescent="0.25">
      <c r="A12" s="296" t="s">
        <v>22</v>
      </c>
      <c r="H12" s="11"/>
      <c r="I12" s="11"/>
      <c r="O12" s="104" t="s">
        <v>710</v>
      </c>
      <c r="P12" s="236">
        <v>967432982</v>
      </c>
      <c r="R12" s="104" t="s">
        <v>711</v>
      </c>
      <c r="S12" s="236">
        <v>283</v>
      </c>
    </row>
    <row r="13" spans="1:19" x14ac:dyDescent="0.25">
      <c r="A13" s="296"/>
      <c r="H13" s="11"/>
      <c r="I13" s="11"/>
      <c r="O13" s="104" t="s">
        <v>712</v>
      </c>
      <c r="P13" s="236">
        <v>66786024</v>
      </c>
      <c r="R13" s="104" t="s">
        <v>467</v>
      </c>
      <c r="S13" s="236">
        <v>1522455</v>
      </c>
    </row>
    <row r="14" spans="1:19" ht="15" customHeight="1" x14ac:dyDescent="0.25">
      <c r="A14" s="678" t="s">
        <v>760</v>
      </c>
      <c r="B14" s="678"/>
      <c r="C14" s="678"/>
      <c r="D14" s="678"/>
      <c r="E14" s="678"/>
      <c r="F14" s="678"/>
      <c r="G14" s="678"/>
      <c r="H14" s="678"/>
      <c r="I14" s="11"/>
      <c r="O14" s="104" t="s">
        <v>468</v>
      </c>
      <c r="P14" s="236">
        <v>-10062494522</v>
      </c>
      <c r="R14" s="104" t="s">
        <v>42</v>
      </c>
      <c r="S14" s="236">
        <v>7045253178</v>
      </c>
    </row>
    <row r="15" spans="1:19" ht="14.4" customHeight="1" x14ac:dyDescent="0.25">
      <c r="A15" s="678"/>
      <c r="B15" s="678"/>
      <c r="C15" s="678"/>
      <c r="D15" s="678"/>
      <c r="E15" s="678"/>
      <c r="F15" s="678"/>
      <c r="G15" s="678"/>
      <c r="H15" s="678"/>
      <c r="I15" s="11"/>
      <c r="O15" s="104" t="s">
        <v>469</v>
      </c>
      <c r="P15" s="236">
        <v>6939295082</v>
      </c>
      <c r="R15" s="104" t="s">
        <v>44</v>
      </c>
      <c r="S15" s="236">
        <v>6893090694</v>
      </c>
    </row>
    <row r="16" spans="1:19" ht="12.75" customHeight="1" x14ac:dyDescent="0.25">
      <c r="A16" s="13"/>
      <c r="B16" s="13"/>
      <c r="C16" s="15"/>
      <c r="D16" s="15"/>
      <c r="E16" s="15"/>
      <c r="F16" s="15"/>
      <c r="G16" s="15"/>
      <c r="H16" s="13"/>
      <c r="I16" s="11"/>
      <c r="O16" s="104" t="s">
        <v>470</v>
      </c>
      <c r="P16" s="236">
        <v>-6839184233</v>
      </c>
      <c r="R16" s="104" t="s">
        <v>373</v>
      </c>
      <c r="S16" s="236">
        <v>6893090694</v>
      </c>
    </row>
    <row r="17" spans="1:19" ht="12.75" customHeight="1" x14ac:dyDescent="0.25">
      <c r="A17" s="296" t="s">
        <v>31</v>
      </c>
      <c r="B17" s="13"/>
      <c r="C17" s="15"/>
      <c r="D17" s="15"/>
      <c r="E17" s="15"/>
      <c r="F17" s="15"/>
      <c r="G17" s="15"/>
      <c r="H17" s="13"/>
      <c r="I17" s="11"/>
      <c r="O17" s="104" t="s">
        <v>471</v>
      </c>
      <c r="P17" s="236">
        <v>-10162605371</v>
      </c>
      <c r="R17" s="104" t="s">
        <v>472</v>
      </c>
      <c r="S17" s="236">
        <v>6893090694</v>
      </c>
    </row>
    <row r="18" spans="1:19" x14ac:dyDescent="0.25">
      <c r="I18" s="11"/>
      <c r="O18" s="104" t="s">
        <v>713</v>
      </c>
      <c r="P18" s="236">
        <v>64884907070</v>
      </c>
      <c r="R18" s="104" t="s">
        <v>65</v>
      </c>
      <c r="S18" s="236">
        <v>27420328</v>
      </c>
    </row>
    <row r="19" spans="1:19" ht="21.6" customHeight="1" x14ac:dyDescent="0.25">
      <c r="A19" s="678" t="s">
        <v>714</v>
      </c>
      <c r="B19" s="678"/>
      <c r="C19" s="678"/>
      <c r="D19" s="678"/>
      <c r="E19" s="678"/>
      <c r="F19" s="678"/>
      <c r="G19" s="678"/>
      <c r="H19" s="678"/>
      <c r="I19" s="11"/>
      <c r="O19" s="104" t="s">
        <v>715</v>
      </c>
      <c r="P19" s="236">
        <v>58790000000</v>
      </c>
      <c r="R19" s="104" t="s">
        <v>473</v>
      </c>
      <c r="S19" s="236">
        <v>27420328</v>
      </c>
    </row>
    <row r="20" spans="1:19" ht="12.75" customHeight="1" x14ac:dyDescent="0.25">
      <c r="A20" s="678"/>
      <c r="B20" s="678"/>
      <c r="C20" s="678"/>
      <c r="D20" s="678"/>
      <c r="E20" s="678"/>
      <c r="F20" s="678"/>
      <c r="G20" s="678"/>
      <c r="H20" s="678"/>
      <c r="I20" s="11"/>
      <c r="O20" s="104" t="s">
        <v>716</v>
      </c>
      <c r="P20" s="236">
        <v>6094907070</v>
      </c>
      <c r="R20" s="104" t="s">
        <v>474</v>
      </c>
      <c r="S20" s="236">
        <v>27420328</v>
      </c>
    </row>
    <row r="21" spans="1:19" ht="18.600000000000001" customHeight="1" x14ac:dyDescent="0.25">
      <c r="A21" s="678"/>
      <c r="B21" s="678"/>
      <c r="C21" s="678"/>
      <c r="D21" s="678"/>
      <c r="E21" s="678"/>
      <c r="F21" s="678"/>
      <c r="G21" s="678"/>
      <c r="H21" s="678"/>
      <c r="I21" s="11"/>
      <c r="O21" s="104" t="s">
        <v>27</v>
      </c>
      <c r="P21" s="236">
        <v>4866255</v>
      </c>
      <c r="R21" s="104" t="s">
        <v>72</v>
      </c>
      <c r="S21" s="236">
        <v>216129985</v>
      </c>
    </row>
    <row r="22" spans="1:19" x14ac:dyDescent="0.25">
      <c r="A22" s="16" t="s">
        <v>40</v>
      </c>
      <c r="I22" s="11"/>
      <c r="O22" s="104" t="s">
        <v>29</v>
      </c>
      <c r="P22" s="236">
        <v>4576000</v>
      </c>
      <c r="R22" s="104" t="s">
        <v>96</v>
      </c>
      <c r="S22" s="236">
        <v>216129985</v>
      </c>
    </row>
    <row r="23" spans="1:19" x14ac:dyDescent="0.25">
      <c r="H23" s="11"/>
      <c r="I23" s="11"/>
      <c r="O23" s="104" t="s">
        <v>371</v>
      </c>
      <c r="P23" s="236">
        <v>4576000</v>
      </c>
      <c r="R23" s="104" t="s">
        <v>352</v>
      </c>
      <c r="S23" s="236">
        <v>1764315</v>
      </c>
    </row>
    <row r="24" spans="1:19" ht="15" customHeight="1" x14ac:dyDescent="0.25">
      <c r="A24" s="678" t="s">
        <v>45</v>
      </c>
      <c r="B24" s="678"/>
      <c r="C24" s="678"/>
      <c r="D24" s="678"/>
      <c r="E24" s="678"/>
      <c r="F24" s="678"/>
      <c r="G24" s="678"/>
      <c r="H24" s="678"/>
      <c r="I24" s="11"/>
      <c r="O24" s="104" t="s">
        <v>38</v>
      </c>
      <c r="P24" s="236">
        <v>290255</v>
      </c>
      <c r="R24" s="104" t="s">
        <v>499</v>
      </c>
      <c r="S24" s="236">
        <v>79271654</v>
      </c>
    </row>
    <row r="25" spans="1:19" ht="15" customHeight="1" x14ac:dyDescent="0.25">
      <c r="A25" s="678"/>
      <c r="B25" s="678"/>
      <c r="C25" s="678"/>
      <c r="D25" s="678"/>
      <c r="E25" s="678"/>
      <c r="F25" s="678"/>
      <c r="G25" s="678"/>
      <c r="H25" s="678"/>
      <c r="I25" s="11"/>
      <c r="O25" s="104" t="s">
        <v>475</v>
      </c>
      <c r="P25" s="236">
        <v>290255</v>
      </c>
      <c r="R25" s="104" t="s">
        <v>476</v>
      </c>
      <c r="S25" s="236">
        <v>318182</v>
      </c>
    </row>
    <row r="26" spans="1:19" x14ac:dyDescent="0.25">
      <c r="A26" s="16" t="s">
        <v>50</v>
      </c>
      <c r="H26" s="11"/>
      <c r="I26" s="11"/>
      <c r="O26" s="104" t="s">
        <v>717</v>
      </c>
      <c r="P26" s="236">
        <v>800000</v>
      </c>
      <c r="R26" s="104" t="s">
        <v>477</v>
      </c>
      <c r="S26" s="236">
        <v>8000001</v>
      </c>
    </row>
    <row r="27" spans="1:19" x14ac:dyDescent="0.25">
      <c r="A27" s="1" t="s">
        <v>53</v>
      </c>
      <c r="H27" s="11"/>
      <c r="I27" s="11"/>
      <c r="O27" s="104" t="s">
        <v>494</v>
      </c>
      <c r="P27" s="236">
        <v>800000</v>
      </c>
      <c r="R27" s="104" t="s">
        <v>111</v>
      </c>
      <c r="S27" s="236">
        <v>45455</v>
      </c>
    </row>
    <row r="28" spans="1:19" ht="15" customHeight="1" x14ac:dyDescent="0.25">
      <c r="A28" s="678" t="s">
        <v>718</v>
      </c>
      <c r="B28" s="678"/>
      <c r="C28" s="678"/>
      <c r="D28" s="678"/>
      <c r="E28" s="678"/>
      <c r="F28" s="678"/>
      <c r="G28" s="678"/>
      <c r="H28" s="678"/>
      <c r="I28" s="11"/>
      <c r="O28" s="104" t="s">
        <v>93</v>
      </c>
      <c r="P28" s="236">
        <v>1390192995</v>
      </c>
      <c r="R28" s="104" t="s">
        <v>116</v>
      </c>
      <c r="S28" s="236">
        <v>2119528</v>
      </c>
    </row>
    <row r="29" spans="1:19" ht="15" customHeight="1" x14ac:dyDescent="0.25">
      <c r="A29" s="678"/>
      <c r="B29" s="678"/>
      <c r="C29" s="678"/>
      <c r="D29" s="678"/>
      <c r="E29" s="678"/>
      <c r="F29" s="678"/>
      <c r="G29" s="678"/>
      <c r="H29" s="678"/>
      <c r="I29" s="11"/>
      <c r="O29" s="104" t="s">
        <v>112</v>
      </c>
      <c r="P29" s="236">
        <v>25230174</v>
      </c>
      <c r="R29" s="104" t="s">
        <v>118</v>
      </c>
      <c r="S29" s="236">
        <v>1385804</v>
      </c>
    </row>
    <row r="30" spans="1:19" x14ac:dyDescent="0.25">
      <c r="A30" s="678"/>
      <c r="B30" s="678"/>
      <c r="C30" s="678"/>
      <c r="D30" s="678"/>
      <c r="E30" s="678"/>
      <c r="F30" s="678"/>
      <c r="G30" s="678"/>
      <c r="H30" s="678"/>
      <c r="I30" s="11"/>
      <c r="O30" s="104" t="s">
        <v>478</v>
      </c>
      <c r="P30" s="236">
        <v>25230174</v>
      </c>
      <c r="R30" s="104" t="s">
        <v>121</v>
      </c>
      <c r="S30" s="236">
        <v>100094</v>
      </c>
    </row>
    <row r="31" spans="1:19" x14ac:dyDescent="0.25">
      <c r="A31" s="16" t="s">
        <v>63</v>
      </c>
      <c r="H31" s="11"/>
      <c r="I31" s="11"/>
      <c r="O31" s="104" t="s">
        <v>132</v>
      </c>
      <c r="P31" s="236">
        <v>1364962821</v>
      </c>
      <c r="R31" s="104" t="s">
        <v>457</v>
      </c>
      <c r="S31" s="236">
        <v>160455</v>
      </c>
    </row>
    <row r="32" spans="1:19" x14ac:dyDescent="0.25">
      <c r="H32" s="11"/>
      <c r="I32" s="11"/>
      <c r="O32" s="104" t="s">
        <v>134</v>
      </c>
      <c r="P32" s="236">
        <v>301638452</v>
      </c>
      <c r="R32" s="104" t="s">
        <v>480</v>
      </c>
      <c r="S32" s="236">
        <v>228363</v>
      </c>
    </row>
    <row r="33" spans="1:19" ht="15" customHeight="1" x14ac:dyDescent="0.25">
      <c r="A33" s="678" t="s">
        <v>68</v>
      </c>
      <c r="B33" s="678"/>
      <c r="C33" s="678"/>
      <c r="D33" s="678"/>
      <c r="E33" s="678"/>
      <c r="F33" s="678"/>
      <c r="G33" s="678"/>
      <c r="H33" s="678"/>
      <c r="I33" s="11"/>
      <c r="O33" s="104" t="s">
        <v>479</v>
      </c>
      <c r="P33" s="236">
        <v>1119670516</v>
      </c>
      <c r="R33" s="104" t="s">
        <v>383</v>
      </c>
      <c r="S33" s="236">
        <v>1295909</v>
      </c>
    </row>
    <row r="34" spans="1:19" x14ac:dyDescent="0.25">
      <c r="H34" s="11"/>
      <c r="I34" s="11"/>
      <c r="O34" s="104" t="s">
        <v>137</v>
      </c>
      <c r="P34" s="236">
        <v>-56346147</v>
      </c>
      <c r="R34" s="104" t="s">
        <v>130</v>
      </c>
      <c r="S34" s="236">
        <v>288599</v>
      </c>
    </row>
    <row r="35" spans="1:19" x14ac:dyDescent="0.25">
      <c r="A35" s="16" t="s">
        <v>73</v>
      </c>
      <c r="H35" s="11"/>
      <c r="I35" s="11"/>
      <c r="O35" s="104" t="s">
        <v>148</v>
      </c>
      <c r="P35" s="236">
        <v>25567978</v>
      </c>
      <c r="R35" s="104" t="s">
        <v>133</v>
      </c>
      <c r="S35" s="236">
        <v>640000</v>
      </c>
    </row>
    <row r="36" spans="1:19" x14ac:dyDescent="0.25">
      <c r="H36" s="11"/>
      <c r="I36" s="11"/>
      <c r="O36" s="104" t="s">
        <v>151</v>
      </c>
      <c r="P36" s="236">
        <v>25567978</v>
      </c>
      <c r="R36" s="104" t="s">
        <v>355</v>
      </c>
      <c r="S36" s="236">
        <v>1808246</v>
      </c>
    </row>
    <row r="37" spans="1:19" ht="15.75" customHeight="1" x14ac:dyDescent="0.25">
      <c r="A37" s="687" t="s">
        <v>78</v>
      </c>
      <c r="B37" s="687"/>
      <c r="C37" s="687"/>
      <c r="D37" s="687"/>
      <c r="E37" s="687"/>
      <c r="F37" s="687"/>
      <c r="G37" s="687"/>
      <c r="H37" s="687"/>
      <c r="I37" s="11"/>
      <c r="O37" s="104" t="s">
        <v>155</v>
      </c>
      <c r="P37" s="236">
        <v>2074015</v>
      </c>
      <c r="R37" s="104" t="s">
        <v>482</v>
      </c>
      <c r="S37" s="236">
        <v>118703380</v>
      </c>
    </row>
    <row r="38" spans="1:19" x14ac:dyDescent="0.25">
      <c r="A38" s="687"/>
      <c r="B38" s="687"/>
      <c r="C38" s="687"/>
      <c r="D38" s="687"/>
      <c r="E38" s="687"/>
      <c r="F38" s="687"/>
      <c r="G38" s="687"/>
      <c r="H38" s="687"/>
      <c r="I38" s="11"/>
      <c r="O38" s="104" t="s">
        <v>481</v>
      </c>
      <c r="P38" s="236">
        <v>2074015</v>
      </c>
      <c r="R38" s="104" t="s">
        <v>159</v>
      </c>
      <c r="S38" s="236">
        <v>240000</v>
      </c>
    </row>
    <row r="39" spans="1:19" x14ac:dyDescent="0.25">
      <c r="A39" s="11"/>
      <c r="H39" s="11"/>
      <c r="I39" s="11"/>
      <c r="O39" s="104" t="s">
        <v>158</v>
      </c>
      <c r="P39" s="236">
        <v>2074015</v>
      </c>
      <c r="R39" s="104" t="s">
        <v>162</v>
      </c>
      <c r="S39" s="236">
        <v>240000</v>
      </c>
    </row>
    <row r="40" spans="1:19" x14ac:dyDescent="0.25">
      <c r="A40" s="16" t="s">
        <v>85</v>
      </c>
      <c r="H40" s="11"/>
      <c r="I40" s="11"/>
      <c r="O40" s="104" t="s">
        <v>193</v>
      </c>
      <c r="P40" s="236">
        <v>23493963</v>
      </c>
      <c r="R40" s="104" t="s">
        <v>159</v>
      </c>
      <c r="S40" s="236">
        <v>240000</v>
      </c>
    </row>
    <row r="41" spans="1:19" x14ac:dyDescent="0.25">
      <c r="H41" s="11"/>
      <c r="I41" s="11"/>
      <c r="O41" s="104" t="s">
        <v>483</v>
      </c>
      <c r="P41" s="236">
        <v>23493963</v>
      </c>
      <c r="R41" s="104" t="s">
        <v>169</v>
      </c>
      <c r="S41" s="236">
        <v>-152133977</v>
      </c>
    </row>
    <row r="42" spans="1:19" ht="12.75" customHeight="1" x14ac:dyDescent="0.25">
      <c r="A42" s="687" t="s">
        <v>380</v>
      </c>
      <c r="B42" s="687"/>
      <c r="C42" s="687"/>
      <c r="D42" s="687"/>
      <c r="E42" s="687"/>
      <c r="F42" s="687"/>
      <c r="G42" s="17"/>
      <c r="H42" s="18"/>
      <c r="I42" s="11"/>
      <c r="O42" s="104" t="s">
        <v>484</v>
      </c>
      <c r="P42" s="236">
        <v>23493963</v>
      </c>
      <c r="R42" s="104" t="s">
        <v>169</v>
      </c>
      <c r="S42" s="236">
        <v>-152133977</v>
      </c>
    </row>
    <row r="43" spans="1:19" x14ac:dyDescent="0.25">
      <c r="A43" s="693"/>
      <c r="B43" s="693"/>
      <c r="C43" s="693"/>
      <c r="D43" s="693"/>
      <c r="E43" s="693"/>
      <c r="F43" s="693"/>
      <c r="G43" s="693"/>
      <c r="H43" s="693"/>
      <c r="I43" s="11"/>
      <c r="O43" s="104" t="s">
        <v>203</v>
      </c>
      <c r="P43" s="236">
        <v>57326342479.589996</v>
      </c>
      <c r="R43" s="104" t="s">
        <v>173</v>
      </c>
      <c r="S43" s="236">
        <v>-181058931</v>
      </c>
    </row>
    <row r="44" spans="1:19" x14ac:dyDescent="0.25">
      <c r="A44" s="19" t="s">
        <v>94</v>
      </c>
      <c r="I44" s="11"/>
      <c r="O44" s="104" t="s">
        <v>206</v>
      </c>
      <c r="P44" s="236">
        <v>55445000000</v>
      </c>
      <c r="R44" s="104" t="s">
        <v>175</v>
      </c>
      <c r="S44" s="236">
        <v>28924954</v>
      </c>
    </row>
    <row r="45" spans="1:19" x14ac:dyDescent="0.25">
      <c r="A45" s="11"/>
      <c r="H45" s="11"/>
      <c r="I45" s="11"/>
      <c r="O45" s="104" t="s">
        <v>207</v>
      </c>
      <c r="P45" s="236">
        <v>55445000000</v>
      </c>
      <c r="R45" s="104" t="s">
        <v>178</v>
      </c>
      <c r="S45" s="236">
        <v>56713614</v>
      </c>
    </row>
    <row r="46" spans="1:19" ht="19.5" customHeight="1" x14ac:dyDescent="0.25">
      <c r="A46" s="678" t="s">
        <v>99</v>
      </c>
      <c r="B46" s="678"/>
      <c r="C46" s="678"/>
      <c r="D46" s="678"/>
      <c r="E46" s="678"/>
      <c r="F46" s="678"/>
      <c r="G46" s="678"/>
      <c r="H46" s="678"/>
      <c r="I46" s="11"/>
      <c r="O46" s="104" t="s">
        <v>209</v>
      </c>
      <c r="P46" s="236">
        <v>70000000000</v>
      </c>
      <c r="R46" s="104" t="s">
        <v>178</v>
      </c>
      <c r="S46" s="236">
        <v>56713614</v>
      </c>
    </row>
    <row r="47" spans="1:19" x14ac:dyDescent="0.25">
      <c r="I47" s="14"/>
      <c r="O47" s="104" t="s">
        <v>485</v>
      </c>
      <c r="P47" s="236">
        <v>-29545000000</v>
      </c>
      <c r="R47" s="104" t="s">
        <v>180</v>
      </c>
      <c r="S47" s="236">
        <v>367467</v>
      </c>
    </row>
    <row r="48" spans="1:19" ht="12.75" customHeight="1" x14ac:dyDescent="0.25">
      <c r="A48" s="296" t="s">
        <v>104</v>
      </c>
      <c r="I48" s="11"/>
      <c r="O48" s="104" t="s">
        <v>486</v>
      </c>
      <c r="P48" s="236">
        <v>14990000000</v>
      </c>
      <c r="R48" s="104" t="s">
        <v>185</v>
      </c>
      <c r="S48" s="236">
        <v>56346147</v>
      </c>
    </row>
    <row r="49" spans="1:19" x14ac:dyDescent="0.25">
      <c r="H49" s="11"/>
      <c r="I49" s="11"/>
      <c r="O49" s="104" t="s">
        <v>210</v>
      </c>
      <c r="P49" s="236">
        <v>87235207</v>
      </c>
      <c r="R49" s="104" t="s">
        <v>188</v>
      </c>
      <c r="S49" s="236">
        <v>3792533</v>
      </c>
    </row>
    <row r="50" spans="1:19" x14ac:dyDescent="0.25">
      <c r="A50" s="687" t="s">
        <v>109</v>
      </c>
      <c r="B50" s="687"/>
      <c r="C50" s="687"/>
      <c r="D50" s="687"/>
      <c r="E50" s="687"/>
      <c r="F50" s="687"/>
      <c r="G50" s="687"/>
      <c r="H50" s="18"/>
      <c r="I50" s="11"/>
      <c r="O50" s="104" t="s">
        <v>202</v>
      </c>
      <c r="P50" s="236">
        <v>4363060</v>
      </c>
      <c r="R50" s="104" t="s">
        <v>191</v>
      </c>
      <c r="S50" s="236">
        <v>3792533</v>
      </c>
    </row>
    <row r="51" spans="1:19" ht="13.5" customHeight="1" x14ac:dyDescent="0.25">
      <c r="A51" s="18"/>
      <c r="B51" s="18"/>
      <c r="C51" s="17"/>
      <c r="D51" s="17"/>
      <c r="E51" s="17"/>
      <c r="F51" s="17"/>
      <c r="G51" s="17"/>
      <c r="H51" s="18"/>
      <c r="I51" s="11"/>
      <c r="O51" s="104" t="s">
        <v>202</v>
      </c>
      <c r="P51" s="236">
        <v>4363060</v>
      </c>
      <c r="R51" s="104" t="s">
        <v>719</v>
      </c>
      <c r="S51" s="236">
        <v>3792533</v>
      </c>
    </row>
    <row r="52" spans="1:19" ht="13.5" customHeight="1" x14ac:dyDescent="0.25">
      <c r="A52" s="296" t="s">
        <v>114</v>
      </c>
      <c r="B52" s="297"/>
      <c r="C52" s="20"/>
      <c r="D52" s="20"/>
      <c r="E52" s="20"/>
      <c r="F52" s="20"/>
      <c r="G52" s="20"/>
      <c r="H52" s="297"/>
      <c r="I52" s="11"/>
      <c r="O52" s="104" t="s">
        <v>487</v>
      </c>
      <c r="P52" s="236">
        <v>82872147</v>
      </c>
    </row>
    <row r="53" spans="1:19" ht="13.5" customHeight="1" x14ac:dyDescent="0.25">
      <c r="A53" s="297"/>
      <c r="B53" s="297"/>
      <c r="C53" s="20"/>
      <c r="D53" s="20"/>
      <c r="E53" s="20"/>
      <c r="F53" s="20"/>
      <c r="G53" s="20"/>
      <c r="H53" s="297"/>
      <c r="I53" s="11"/>
      <c r="O53" s="104" t="s">
        <v>488</v>
      </c>
      <c r="P53" s="236">
        <v>82872147</v>
      </c>
    </row>
    <row r="54" spans="1:19" ht="13.5" customHeight="1" x14ac:dyDescent="0.25">
      <c r="A54" s="21" t="s">
        <v>119</v>
      </c>
      <c r="B54" s="297"/>
      <c r="C54" s="20"/>
      <c r="D54" s="20"/>
      <c r="E54" s="20"/>
      <c r="F54" s="20"/>
      <c r="G54" s="20"/>
      <c r="H54" s="297"/>
      <c r="I54" s="11"/>
      <c r="O54" s="104" t="s">
        <v>213</v>
      </c>
      <c r="P54" s="236">
        <v>1794107272.5899999</v>
      </c>
    </row>
    <row r="55" spans="1:19" ht="13.5" customHeight="1" x14ac:dyDescent="0.25">
      <c r="A55" s="21"/>
      <c r="B55" s="297"/>
      <c r="C55" s="20"/>
      <c r="D55" s="20"/>
      <c r="E55" s="20"/>
      <c r="F55" s="20"/>
      <c r="G55" s="20"/>
      <c r="H55" s="297"/>
      <c r="I55" s="11"/>
      <c r="O55" s="104" t="s">
        <v>214</v>
      </c>
      <c r="P55" s="236">
        <v>1794107272.5899999</v>
      </c>
    </row>
    <row r="56" spans="1:19" x14ac:dyDescent="0.25">
      <c r="A56" s="22"/>
      <c r="B56" s="13"/>
      <c r="C56" s="15"/>
      <c r="D56" s="15"/>
      <c r="E56" s="15"/>
      <c r="F56" s="15"/>
      <c r="G56" s="15"/>
      <c r="H56" s="13"/>
      <c r="I56" s="11"/>
      <c r="O56" s="144"/>
      <c r="P56" s="243"/>
    </row>
    <row r="57" spans="1:19" x14ac:dyDescent="0.25">
      <c r="B57" s="688"/>
      <c r="C57" s="689"/>
      <c r="D57" s="23" t="s">
        <v>124</v>
      </c>
      <c r="E57" s="23" t="s">
        <v>125</v>
      </c>
      <c r="G57" s="15"/>
      <c r="H57" s="13"/>
      <c r="I57" s="11"/>
      <c r="O57" s="144"/>
      <c r="P57" s="243"/>
    </row>
    <row r="58" spans="1:19" x14ac:dyDescent="0.25">
      <c r="B58" s="688" t="s">
        <v>128</v>
      </c>
      <c r="C58" s="689"/>
      <c r="D58" s="360">
        <v>7078.87</v>
      </c>
      <c r="E58" s="361">
        <v>6895.8</v>
      </c>
      <c r="G58" s="15"/>
      <c r="H58" s="13"/>
      <c r="I58" s="11"/>
      <c r="O58" s="144"/>
      <c r="P58" s="243"/>
    </row>
    <row r="59" spans="1:19" x14ac:dyDescent="0.25">
      <c r="B59" s="688" t="s">
        <v>131</v>
      </c>
      <c r="C59" s="689"/>
      <c r="D59" s="362">
        <v>7090.2</v>
      </c>
      <c r="E59" s="36">
        <v>6918.66</v>
      </c>
      <c r="G59" s="15"/>
      <c r="H59" s="13"/>
      <c r="I59" s="11"/>
      <c r="O59" s="144"/>
      <c r="P59" s="243"/>
    </row>
    <row r="60" spans="1:19" ht="13.5" customHeight="1" x14ac:dyDescent="0.25">
      <c r="A60" s="13"/>
      <c r="B60" s="13"/>
      <c r="C60" s="15"/>
      <c r="D60" s="15"/>
      <c r="E60" s="15"/>
      <c r="F60" s="15"/>
      <c r="G60" s="15"/>
      <c r="H60" s="13"/>
      <c r="I60" s="11"/>
      <c r="O60" s="144"/>
      <c r="P60" s="243"/>
    </row>
    <row r="61" spans="1:19" ht="13.5" customHeight="1" x14ac:dyDescent="0.25">
      <c r="A61" s="21" t="s">
        <v>136</v>
      </c>
      <c r="B61" s="13"/>
      <c r="C61" s="15"/>
      <c r="D61" s="15"/>
      <c r="E61" s="15"/>
      <c r="F61" s="15"/>
      <c r="G61" s="15"/>
      <c r="H61" s="13"/>
      <c r="I61" s="11"/>
      <c r="O61" s="144"/>
      <c r="P61" s="243"/>
    </row>
    <row r="62" spans="1:19" ht="13.5" customHeight="1" x14ac:dyDescent="0.25">
      <c r="A62" s="21"/>
      <c r="B62" s="297"/>
      <c r="C62" s="20"/>
      <c r="D62" s="20"/>
      <c r="E62" s="20"/>
      <c r="F62" s="20"/>
      <c r="G62" s="20"/>
      <c r="H62" s="297"/>
      <c r="I62" s="11"/>
      <c r="O62" s="144"/>
      <c r="P62" s="243"/>
    </row>
    <row r="63" spans="1:19" ht="13.5" customHeight="1" x14ac:dyDescent="0.25">
      <c r="A63" s="22"/>
      <c r="B63" s="297"/>
      <c r="C63" s="20"/>
      <c r="D63" s="20"/>
      <c r="E63" s="20"/>
      <c r="F63" s="20"/>
      <c r="G63" s="20"/>
      <c r="H63" s="297"/>
      <c r="I63" s="11"/>
      <c r="O63" s="144"/>
      <c r="P63" s="243"/>
    </row>
    <row r="64" spans="1:19" ht="13.5" customHeight="1" x14ac:dyDescent="0.25">
      <c r="A64" s="21"/>
      <c r="B64" s="690" t="s">
        <v>141</v>
      </c>
      <c r="C64" s="690"/>
      <c r="D64" s="690"/>
      <c r="E64" s="690"/>
      <c r="F64" s="690"/>
      <c r="G64" s="20"/>
      <c r="H64" s="297"/>
      <c r="I64" s="11"/>
      <c r="O64" s="144"/>
      <c r="P64" s="243"/>
    </row>
    <row r="65" spans="1:16" s="29" customFormat="1" ht="24" x14ac:dyDescent="0.25">
      <c r="A65" s="25"/>
      <c r="B65" s="26" t="s">
        <v>143</v>
      </c>
      <c r="C65" s="23" t="s">
        <v>144</v>
      </c>
      <c r="D65" s="23" t="s">
        <v>145</v>
      </c>
      <c r="E65" s="23" t="s">
        <v>146</v>
      </c>
      <c r="F65" s="23" t="s">
        <v>147</v>
      </c>
      <c r="G65" s="27"/>
      <c r="H65" s="28"/>
      <c r="I65" s="295"/>
      <c r="O65" s="144"/>
      <c r="P65" s="243"/>
    </row>
    <row r="66" spans="1:16" ht="13.5" customHeight="1" x14ac:dyDescent="0.25">
      <c r="A66" s="296"/>
      <c r="B66" s="30" t="s">
        <v>150</v>
      </c>
      <c r="C66" s="31"/>
      <c r="D66" s="32"/>
      <c r="E66" s="32"/>
      <c r="F66" s="32"/>
      <c r="G66" s="44"/>
      <c r="H66" s="33"/>
      <c r="I66" s="11"/>
      <c r="O66" s="144"/>
      <c r="P66" s="243"/>
    </row>
    <row r="67" spans="1:16" ht="13.5" customHeight="1" x14ac:dyDescent="0.25">
      <c r="A67" s="296"/>
      <c r="B67" s="30" t="s">
        <v>153</v>
      </c>
      <c r="C67" s="34" t="s">
        <v>154</v>
      </c>
      <c r="D67" s="35"/>
      <c r="E67" s="36">
        <f>+D58</f>
        <v>7078.87</v>
      </c>
      <c r="F67" s="37">
        <f>+D67*E67</f>
        <v>0</v>
      </c>
      <c r="G67" s="41"/>
      <c r="H67" s="39"/>
      <c r="I67" s="11"/>
      <c r="O67" s="144"/>
      <c r="P67" s="243"/>
    </row>
    <row r="68" spans="1:16" ht="13.5" customHeight="1" x14ac:dyDescent="0.25">
      <c r="A68" s="296"/>
      <c r="B68" s="40" t="s">
        <v>157</v>
      </c>
      <c r="C68" s="34" t="s">
        <v>154</v>
      </c>
      <c r="D68" s="35"/>
      <c r="E68" s="36">
        <f>+D58</f>
        <v>7078.87</v>
      </c>
      <c r="F68" s="37">
        <f>+D68*E68</f>
        <v>0</v>
      </c>
      <c r="G68" s="41"/>
      <c r="H68" s="39"/>
      <c r="I68" s="11"/>
      <c r="O68" s="144"/>
      <c r="P68" s="243"/>
    </row>
    <row r="69" spans="1:16" ht="13.5" customHeight="1" x14ac:dyDescent="0.25">
      <c r="A69" s="296"/>
      <c r="B69" s="30" t="s">
        <v>160</v>
      </c>
      <c r="C69" s="31"/>
      <c r="D69" s="37"/>
      <c r="E69" s="42"/>
      <c r="F69" s="37"/>
      <c r="G69" s="41"/>
      <c r="H69" s="33"/>
      <c r="I69" s="11"/>
      <c r="O69" s="144"/>
      <c r="P69" s="243"/>
    </row>
    <row r="70" spans="1:16" ht="13.5" customHeight="1" x14ac:dyDescent="0.25">
      <c r="A70" s="296"/>
      <c r="B70" s="30" t="s">
        <v>163</v>
      </c>
      <c r="C70" s="31"/>
      <c r="D70" s="32"/>
      <c r="E70" s="43"/>
      <c r="F70" s="32"/>
      <c r="G70" s="44"/>
      <c r="H70" s="33"/>
      <c r="I70" s="11"/>
      <c r="O70" s="144"/>
      <c r="P70" s="243"/>
    </row>
    <row r="71" spans="1:16" ht="13.5" customHeight="1" x14ac:dyDescent="0.25">
      <c r="A71" s="296"/>
      <c r="B71" s="30" t="s">
        <v>165</v>
      </c>
      <c r="C71" s="34" t="s">
        <v>154</v>
      </c>
      <c r="D71" s="35">
        <v>0</v>
      </c>
      <c r="E71" s="36">
        <f>+D59</f>
        <v>7090.2</v>
      </c>
      <c r="F71" s="37">
        <f>+D71*E71</f>
        <v>0</v>
      </c>
      <c r="G71" s="41"/>
      <c r="H71" s="39"/>
      <c r="I71" s="11"/>
      <c r="O71" s="144"/>
      <c r="P71" s="243"/>
    </row>
    <row r="72" spans="1:16" ht="13.5" customHeight="1" x14ac:dyDescent="0.25">
      <c r="A72" s="296"/>
      <c r="B72" s="30" t="s">
        <v>163</v>
      </c>
      <c r="C72" s="32"/>
      <c r="D72" s="32"/>
      <c r="E72" s="43"/>
      <c r="F72" s="32"/>
      <c r="G72" s="44"/>
      <c r="H72" s="33"/>
      <c r="I72" s="11"/>
      <c r="O72" s="144"/>
      <c r="P72" s="243"/>
    </row>
    <row r="73" spans="1:16" ht="13.5" customHeight="1" x14ac:dyDescent="0.25">
      <c r="A73" s="296"/>
      <c r="B73" s="30" t="s">
        <v>170</v>
      </c>
      <c r="C73" s="34" t="s">
        <v>154</v>
      </c>
      <c r="D73" s="35">
        <v>0</v>
      </c>
      <c r="E73" s="36">
        <f>+D59</f>
        <v>7090.2</v>
      </c>
      <c r="F73" s="32"/>
      <c r="G73" s="44"/>
      <c r="H73" s="33"/>
      <c r="I73" s="11"/>
    </row>
    <row r="74" spans="1:16" ht="13.5" customHeight="1" x14ac:dyDescent="0.25">
      <c r="A74" s="296"/>
      <c r="B74" s="30" t="s">
        <v>163</v>
      </c>
      <c r="C74" s="32"/>
      <c r="D74" s="32"/>
      <c r="E74" s="43"/>
      <c r="F74" s="32"/>
      <c r="G74" s="44"/>
      <c r="H74" s="33"/>
      <c r="I74" s="11"/>
    </row>
    <row r="75" spans="1:16" ht="13.5" customHeight="1" x14ac:dyDescent="0.25">
      <c r="A75" s="296"/>
      <c r="B75" s="45"/>
      <c r="C75" s="46"/>
      <c r="D75" s="46"/>
      <c r="E75" s="46"/>
      <c r="F75" s="46"/>
      <c r="G75" s="46"/>
      <c r="H75" s="14"/>
      <c r="I75" s="11"/>
    </row>
    <row r="76" spans="1:16" ht="13.5" customHeight="1" x14ac:dyDescent="0.25">
      <c r="A76" s="21" t="s">
        <v>176</v>
      </c>
      <c r="B76" s="45"/>
      <c r="C76" s="46"/>
      <c r="D76" s="46"/>
      <c r="E76" s="46"/>
      <c r="F76" s="46"/>
      <c r="G76" s="46"/>
      <c r="H76" s="14"/>
      <c r="I76" s="11"/>
    </row>
    <row r="77" spans="1:16" ht="13.5" customHeight="1" x14ac:dyDescent="0.25">
      <c r="A77" s="21"/>
      <c r="B77" s="45"/>
      <c r="C77" s="46"/>
      <c r="D77" s="46"/>
      <c r="E77" s="46"/>
      <c r="F77" s="46"/>
      <c r="G77" s="46"/>
      <c r="H77" s="14"/>
      <c r="I77" s="11"/>
    </row>
    <row r="78" spans="1:16" ht="13.5" customHeight="1" x14ac:dyDescent="0.25">
      <c r="A78" s="22"/>
      <c r="B78" s="45"/>
      <c r="C78" s="46"/>
      <c r="D78" s="46"/>
      <c r="E78" s="46"/>
      <c r="F78" s="46"/>
      <c r="G78" s="46"/>
      <c r="H78" s="14"/>
      <c r="I78" s="11"/>
    </row>
    <row r="79" spans="1:16" ht="24" x14ac:dyDescent="0.25">
      <c r="A79" s="296"/>
      <c r="B79" s="26" t="s">
        <v>181</v>
      </c>
      <c r="C79" s="23" t="s">
        <v>182</v>
      </c>
      <c r="D79" s="23" t="s">
        <v>183</v>
      </c>
      <c r="E79" s="27"/>
      <c r="F79" s="27"/>
      <c r="G79" s="46"/>
      <c r="H79" s="14"/>
      <c r="I79" s="11"/>
    </row>
    <row r="80" spans="1:16" ht="24" x14ac:dyDescent="0.25">
      <c r="A80" s="296"/>
      <c r="B80" s="47" t="s">
        <v>186</v>
      </c>
      <c r="C80" s="36">
        <f>+D58</f>
        <v>7078.87</v>
      </c>
      <c r="D80" s="237">
        <f>+'[8]Estados de Resultados 2022'!D50</f>
        <v>-181058931</v>
      </c>
      <c r="E80" s="49"/>
      <c r="F80" s="49"/>
      <c r="G80" s="46"/>
      <c r="H80" s="14"/>
      <c r="I80" s="11"/>
    </row>
    <row r="81" spans="1:9" ht="24" x14ac:dyDescent="0.25">
      <c r="A81" s="296"/>
      <c r="B81" s="47" t="s">
        <v>189</v>
      </c>
      <c r="C81" s="36"/>
      <c r="D81" s="237"/>
      <c r="E81" s="49"/>
      <c r="F81" s="49"/>
      <c r="G81" s="46"/>
      <c r="H81" s="14"/>
      <c r="I81" s="11"/>
    </row>
    <row r="82" spans="1:9" ht="24" x14ac:dyDescent="0.25">
      <c r="A82" s="296"/>
      <c r="B82" s="47" t="s">
        <v>192</v>
      </c>
      <c r="C82" s="36">
        <f>+D59</f>
        <v>7090.2</v>
      </c>
      <c r="D82" s="237">
        <f>+'[8]Estados de Resultados 2022'!D51</f>
        <v>28924954</v>
      </c>
      <c r="E82" s="49"/>
      <c r="F82" s="49"/>
      <c r="G82" s="46"/>
      <c r="H82" s="14"/>
      <c r="I82" s="11"/>
    </row>
    <row r="83" spans="1:9" ht="24" x14ac:dyDescent="0.25">
      <c r="A83" s="296"/>
      <c r="B83" s="47" t="s">
        <v>195</v>
      </c>
      <c r="C83" s="48"/>
      <c r="D83" s="48"/>
      <c r="E83" s="49"/>
      <c r="F83" s="49"/>
      <c r="G83" s="46"/>
      <c r="H83" s="14"/>
      <c r="I83" s="11"/>
    </row>
    <row r="84" spans="1:9" ht="25.5" customHeight="1" x14ac:dyDescent="0.25">
      <c r="A84" s="296"/>
      <c r="B84" s="691"/>
      <c r="C84" s="691"/>
      <c r="D84" s="691"/>
      <c r="E84" s="692"/>
      <c r="F84" s="692"/>
      <c r="G84" s="46"/>
      <c r="H84" s="14"/>
      <c r="I84" s="11"/>
    </row>
    <row r="85" spans="1:9" x14ac:dyDescent="0.25">
      <c r="A85" s="11"/>
      <c r="H85" s="11"/>
      <c r="I85" s="11"/>
    </row>
    <row r="86" spans="1:9" x14ac:dyDescent="0.25">
      <c r="A86" s="16" t="s">
        <v>200</v>
      </c>
      <c r="H86" s="11"/>
      <c r="I86" s="11"/>
    </row>
    <row r="87" spans="1:9" x14ac:dyDescent="0.25">
      <c r="A87" s="11"/>
      <c r="H87" s="11"/>
      <c r="I87" s="11"/>
    </row>
    <row r="88" spans="1:9" x14ac:dyDescent="0.25">
      <c r="A88" s="21" t="s">
        <v>205</v>
      </c>
      <c r="H88" s="11"/>
      <c r="I88" s="11"/>
    </row>
    <row r="89" spans="1:9" x14ac:dyDescent="0.25">
      <c r="A89" s="11"/>
      <c r="H89" s="11"/>
      <c r="I89" s="11"/>
    </row>
    <row r="90" spans="1:9" ht="15" customHeight="1" x14ac:dyDescent="0.25">
      <c r="A90" s="678" t="s">
        <v>208</v>
      </c>
      <c r="B90" s="678"/>
      <c r="C90" s="678"/>
      <c r="D90" s="678"/>
      <c r="E90" s="678"/>
      <c r="F90" s="678"/>
      <c r="G90" s="678"/>
      <c r="H90" s="678"/>
      <c r="I90" s="11"/>
    </row>
    <row r="91" spans="1:9" x14ac:dyDescent="0.25">
      <c r="A91" s="11"/>
      <c r="H91" s="11"/>
      <c r="I91" s="11"/>
    </row>
    <row r="92" spans="1:9" ht="23.25" customHeight="1" x14ac:dyDescent="0.25">
      <c r="A92" s="11"/>
      <c r="B92" s="680" t="s">
        <v>211</v>
      </c>
      <c r="C92" s="681"/>
      <c r="D92" s="681"/>
      <c r="E92" s="682"/>
      <c r="G92" s="52"/>
      <c r="H92" s="11"/>
    </row>
    <row r="93" spans="1:9" ht="43.5" customHeight="1" x14ac:dyDescent="0.25">
      <c r="A93" s="11"/>
      <c r="B93" s="658" t="s">
        <v>259</v>
      </c>
      <c r="C93" s="659"/>
      <c r="D93" s="679">
        <v>44834</v>
      </c>
      <c r="E93" s="659"/>
      <c r="G93" s="52"/>
      <c r="H93" s="11"/>
    </row>
    <row r="94" spans="1:9" x14ac:dyDescent="0.25">
      <c r="A94" s="11"/>
      <c r="B94" s="685" t="s">
        <v>390</v>
      </c>
      <c r="C94" s="686"/>
      <c r="D94" s="53">
        <v>0</v>
      </c>
      <c r="E94" s="54"/>
      <c r="G94" s="52"/>
      <c r="H94" s="11"/>
    </row>
    <row r="95" spans="1:9" x14ac:dyDescent="0.25">
      <c r="A95" s="11"/>
      <c r="B95" s="672" t="s">
        <v>16</v>
      </c>
      <c r="C95" s="673"/>
      <c r="D95" s="53">
        <f>+P5</f>
        <v>71379924</v>
      </c>
      <c r="E95" s="54"/>
      <c r="G95" s="52"/>
      <c r="H95" s="11"/>
    </row>
    <row r="96" spans="1:9" x14ac:dyDescent="0.25">
      <c r="A96" s="11"/>
      <c r="B96" s="674" t="s">
        <v>215</v>
      </c>
      <c r="C96" s="675"/>
      <c r="D96" s="53">
        <v>0</v>
      </c>
      <c r="E96" s="54"/>
      <c r="G96" s="52"/>
      <c r="H96" s="11"/>
    </row>
    <row r="97" spans="1:9" x14ac:dyDescent="0.25">
      <c r="A97" s="11"/>
      <c r="B97" s="658" t="s">
        <v>216</v>
      </c>
      <c r="C97" s="659"/>
      <c r="D97" s="676">
        <f>SUM(D94:D96)</f>
        <v>71379924</v>
      </c>
      <c r="E97" s="677"/>
      <c r="G97" s="52"/>
      <c r="H97" s="59"/>
    </row>
    <row r="98" spans="1:9" x14ac:dyDescent="0.25">
      <c r="A98" s="11"/>
      <c r="B98" s="56"/>
      <c r="C98" s="57"/>
      <c r="D98" s="58"/>
      <c r="E98" s="57"/>
      <c r="G98" s="52"/>
      <c r="H98" s="11"/>
    </row>
    <row r="99" spans="1:9" ht="33.75" customHeight="1" x14ac:dyDescent="0.25">
      <c r="A99" s="11"/>
      <c r="B99" s="658" t="s">
        <v>217</v>
      </c>
      <c r="C99" s="659"/>
      <c r="D99" s="679">
        <f>+D93</f>
        <v>44834</v>
      </c>
      <c r="E99" s="659"/>
      <c r="G99" s="52"/>
      <c r="H99" s="11"/>
    </row>
    <row r="100" spans="1:9" x14ac:dyDescent="0.25">
      <c r="A100" s="11"/>
      <c r="B100" s="298" t="s">
        <v>367</v>
      </c>
      <c r="C100" s="299"/>
      <c r="D100" s="53">
        <f>+P6</f>
        <v>43980025</v>
      </c>
      <c r="E100" s="54"/>
      <c r="G100" s="52"/>
      <c r="H100" s="11"/>
    </row>
    <row r="101" spans="1:9" x14ac:dyDescent="0.25">
      <c r="A101" s="11"/>
      <c r="B101" s="298" t="s">
        <v>705</v>
      </c>
      <c r="C101" s="299"/>
      <c r="D101" s="53">
        <f>+P7</f>
        <v>27399899</v>
      </c>
      <c r="E101" s="54"/>
      <c r="G101" s="52"/>
      <c r="H101" s="11"/>
    </row>
    <row r="102" spans="1:9" x14ac:dyDescent="0.25">
      <c r="A102" s="11"/>
      <c r="B102" s="298" t="s">
        <v>393</v>
      </c>
      <c r="C102" s="299"/>
      <c r="D102" s="53">
        <v>0</v>
      </c>
      <c r="E102" s="54"/>
      <c r="G102" s="52"/>
      <c r="H102" s="11"/>
    </row>
    <row r="103" spans="1:9" x14ac:dyDescent="0.25">
      <c r="A103" s="11"/>
      <c r="B103" s="298" t="s">
        <v>394</v>
      </c>
      <c r="C103" s="299"/>
      <c r="D103" s="53">
        <v>0</v>
      </c>
      <c r="E103" s="54"/>
      <c r="H103" s="11"/>
    </row>
    <row r="104" spans="1:9" x14ac:dyDescent="0.25">
      <c r="A104" s="11"/>
      <c r="B104" s="298" t="s">
        <v>369</v>
      </c>
      <c r="C104" s="299"/>
      <c r="D104" s="53">
        <v>0</v>
      </c>
      <c r="E104" s="54"/>
      <c r="H104" s="11"/>
    </row>
    <row r="105" spans="1:9" x14ac:dyDescent="0.25">
      <c r="A105" s="11"/>
      <c r="B105" s="658" t="s">
        <v>216</v>
      </c>
      <c r="C105" s="659"/>
      <c r="D105" s="676">
        <f>SUM(D100:E104)</f>
        <v>71379924</v>
      </c>
      <c r="E105" s="677"/>
      <c r="G105" s="52"/>
      <c r="H105" s="11"/>
    </row>
    <row r="106" spans="1:9" x14ac:dyDescent="0.25">
      <c r="A106" s="11"/>
      <c r="B106" s="56"/>
      <c r="C106" s="57"/>
      <c r="D106" s="58"/>
      <c r="E106" s="57"/>
      <c r="G106" s="52"/>
      <c r="H106" s="11"/>
    </row>
    <row r="107" spans="1:9" ht="30" customHeight="1" x14ac:dyDescent="0.25">
      <c r="A107" s="11"/>
      <c r="B107" s="658" t="s">
        <v>215</v>
      </c>
      <c r="C107" s="659"/>
      <c r="D107" s="679">
        <f>+D99</f>
        <v>44834</v>
      </c>
      <c r="E107" s="659"/>
      <c r="G107" s="52"/>
      <c r="H107" s="11"/>
    </row>
    <row r="108" spans="1:9" x14ac:dyDescent="0.25">
      <c r="A108" s="11"/>
      <c r="B108" s="272" t="s">
        <v>397</v>
      </c>
      <c r="C108" s="54"/>
      <c r="D108" s="702">
        <f>+P9</f>
        <v>28039731</v>
      </c>
      <c r="E108" s="703"/>
      <c r="G108" s="52"/>
      <c r="H108" s="11"/>
    </row>
    <row r="109" spans="1:9" x14ac:dyDescent="0.25">
      <c r="A109" s="11"/>
      <c r="B109" s="272" t="s">
        <v>398</v>
      </c>
      <c r="C109" s="54"/>
      <c r="D109" s="312"/>
      <c r="E109" s="313">
        <v>0</v>
      </c>
      <c r="G109" s="52"/>
      <c r="H109" s="11"/>
    </row>
    <row r="110" spans="1:9" x14ac:dyDescent="0.25">
      <c r="A110" s="11"/>
      <c r="B110" s="302" t="s">
        <v>216</v>
      </c>
      <c r="C110" s="70"/>
      <c r="D110" s="713">
        <f>+E109+D108</f>
        <v>28039731</v>
      </c>
      <c r="E110" s="714"/>
      <c r="G110" s="52"/>
      <c r="H110" s="11"/>
    </row>
    <row r="111" spans="1:9" x14ac:dyDescent="0.25">
      <c r="A111" s="11"/>
      <c r="H111" s="11"/>
      <c r="I111" s="11"/>
    </row>
    <row r="112" spans="1:9" x14ac:dyDescent="0.25">
      <c r="A112" s="21" t="s">
        <v>222</v>
      </c>
      <c r="H112" s="11"/>
      <c r="I112" s="11"/>
    </row>
    <row r="113" spans="1:15" x14ac:dyDescent="0.25">
      <c r="A113" s="11"/>
      <c r="H113" s="11"/>
      <c r="I113" s="11"/>
    </row>
    <row r="114" spans="1:15" ht="14.25" customHeight="1" x14ac:dyDescent="0.25">
      <c r="A114" s="678" t="s">
        <v>223</v>
      </c>
      <c r="B114" s="678"/>
      <c r="C114" s="678"/>
      <c r="D114" s="678"/>
      <c r="E114" s="678"/>
      <c r="F114" s="678"/>
      <c r="G114" s="678"/>
      <c r="H114" s="678"/>
      <c r="I114" s="11"/>
    </row>
    <row r="115" spans="1:15" ht="13.5" customHeight="1" x14ac:dyDescent="0.25">
      <c r="A115" s="184"/>
      <c r="B115" s="238"/>
      <c r="C115" s="142"/>
      <c r="D115" s="142"/>
      <c r="E115" s="142"/>
      <c r="F115" s="142"/>
      <c r="G115" s="142"/>
      <c r="H115" s="238"/>
      <c r="I115" s="238"/>
    </row>
    <row r="116" spans="1:15" ht="13.5" customHeight="1" x14ac:dyDescent="0.25">
      <c r="A116" s="295"/>
      <c r="B116" s="295"/>
      <c r="C116" s="102"/>
      <c r="D116" s="102"/>
      <c r="E116" s="102"/>
      <c r="F116" s="102"/>
      <c r="G116" s="102"/>
      <c r="H116" s="295"/>
      <c r="I116" s="11"/>
    </row>
    <row r="117" spans="1:15" x14ac:dyDescent="0.25">
      <c r="A117" s="21" t="s">
        <v>229</v>
      </c>
    </row>
    <row r="118" spans="1:15" x14ac:dyDescent="0.25">
      <c r="A118" s="11"/>
    </row>
    <row r="119" spans="1:15" ht="21.75" customHeight="1" x14ac:dyDescent="0.25">
      <c r="B119" s="670" t="s">
        <v>230</v>
      </c>
      <c r="C119" s="670"/>
      <c r="D119" s="670"/>
      <c r="E119" s="81">
        <f>+D107</f>
        <v>44834</v>
      </c>
      <c r="F119" s="66" t="s">
        <v>225</v>
      </c>
      <c r="G119" s="66" t="s">
        <v>226</v>
      </c>
      <c r="J119" s="22"/>
    </row>
    <row r="120" spans="1:15" x14ac:dyDescent="0.25">
      <c r="B120" s="363" t="s">
        <v>231</v>
      </c>
      <c r="C120" s="364"/>
      <c r="D120" s="365"/>
      <c r="E120" s="366">
        <f t="shared" ref="E120:E125" si="0">+F120+G120</f>
        <v>39843907070</v>
      </c>
      <c r="F120" s="367">
        <f>+'[8]Portafolio 1514- Bonos '!I27</f>
        <v>39843907070</v>
      </c>
      <c r="G120" s="367">
        <v>0</v>
      </c>
      <c r="K120" s="671"/>
      <c r="L120" s="671"/>
      <c r="M120" s="671"/>
      <c r="N120" s="671"/>
    </row>
    <row r="121" spans="1:15" x14ac:dyDescent="0.25">
      <c r="B121" s="272" t="s">
        <v>232</v>
      </c>
      <c r="C121" s="368"/>
      <c r="D121" s="369"/>
      <c r="E121" s="370">
        <f t="shared" si="0"/>
        <v>-10062494522</v>
      </c>
      <c r="F121" s="371">
        <f>+P15+P16+P17</f>
        <v>-10062494522</v>
      </c>
      <c r="G121" s="371">
        <v>0</v>
      </c>
      <c r="K121" s="75"/>
      <c r="L121" s="75"/>
      <c r="M121" s="75"/>
      <c r="N121" s="75"/>
      <c r="O121" s="75"/>
    </row>
    <row r="122" spans="1:15" x14ac:dyDescent="0.25">
      <c r="B122" s="272" t="s">
        <v>233</v>
      </c>
      <c r="C122" s="368"/>
      <c r="D122" s="369"/>
      <c r="E122" s="370">
        <f t="shared" si="0"/>
        <v>0</v>
      </c>
      <c r="F122" s="371">
        <v>0</v>
      </c>
      <c r="G122" s="371">
        <v>0</v>
      </c>
    </row>
    <row r="123" spans="1:15" x14ac:dyDescent="0.25">
      <c r="B123" s="272" t="s">
        <v>234</v>
      </c>
      <c r="C123" s="368"/>
      <c r="D123" s="369"/>
      <c r="E123" s="370">
        <f t="shared" si="0"/>
        <v>0</v>
      </c>
      <c r="F123" s="371">
        <v>0</v>
      </c>
      <c r="G123" s="371">
        <v>0</v>
      </c>
    </row>
    <row r="124" spans="1:15" x14ac:dyDescent="0.25">
      <c r="B124" s="272" t="s">
        <v>399</v>
      </c>
      <c r="C124" s="368"/>
      <c r="D124" s="369"/>
      <c r="E124" s="370">
        <f t="shared" si="0"/>
        <v>25041000000</v>
      </c>
      <c r="F124" s="371">
        <f>+'[8]Portafolio 1514 I CDAs'!H71</f>
        <v>25041000000</v>
      </c>
      <c r="G124" s="371">
        <v>0</v>
      </c>
    </row>
    <row r="125" spans="1:15" x14ac:dyDescent="0.25">
      <c r="B125" s="372" t="s">
        <v>240</v>
      </c>
      <c r="C125" s="373"/>
      <c r="D125" s="374"/>
      <c r="E125" s="370">
        <f t="shared" si="0"/>
        <v>0</v>
      </c>
      <c r="F125" s="375"/>
      <c r="G125" s="375">
        <v>0</v>
      </c>
    </row>
    <row r="126" spans="1:15" x14ac:dyDescent="0.25">
      <c r="B126" s="670" t="s">
        <v>237</v>
      </c>
      <c r="C126" s="670"/>
      <c r="D126" s="670"/>
      <c r="E126" s="77">
        <f>SUM(E120:E125)</f>
        <v>54822412548</v>
      </c>
      <c r="F126" s="77">
        <f>SUM(F120:F125)</f>
        <v>54822412548</v>
      </c>
      <c r="G126" s="77">
        <f>SUM(G120:G125)</f>
        <v>0</v>
      </c>
    </row>
    <row r="127" spans="1:15" x14ac:dyDescent="0.25">
      <c r="A127" s="11"/>
    </row>
    <row r="128" spans="1:15" x14ac:dyDescent="0.25">
      <c r="B128" s="79"/>
      <c r="C128" s="80"/>
      <c r="D128" s="80"/>
      <c r="E128" s="80"/>
      <c r="F128" s="80"/>
      <c r="G128" s="80"/>
    </row>
    <row r="129" spans="1:9" x14ac:dyDescent="0.25">
      <c r="A129" s="21" t="s">
        <v>238</v>
      </c>
    </row>
    <row r="130" spans="1:9" x14ac:dyDescent="0.25">
      <c r="A130" s="11"/>
    </row>
    <row r="131" spans="1:9" x14ac:dyDescent="0.25">
      <c r="B131" s="670" t="s">
        <v>230</v>
      </c>
      <c r="C131" s="670"/>
      <c r="D131" s="670"/>
      <c r="E131" s="81">
        <f>+E119</f>
        <v>44834</v>
      </c>
      <c r="F131" s="66" t="s">
        <v>225</v>
      </c>
      <c r="G131" s="66" t="s">
        <v>226</v>
      </c>
    </row>
    <row r="132" spans="1:9" x14ac:dyDescent="0.25">
      <c r="B132" s="363" t="s">
        <v>400</v>
      </c>
      <c r="C132" s="364"/>
      <c r="D132" s="365"/>
      <c r="E132" s="367">
        <v>0</v>
      </c>
      <c r="F132" s="367">
        <f>+E132</f>
        <v>0</v>
      </c>
      <c r="G132" s="367"/>
    </row>
    <row r="133" spans="1:9" x14ac:dyDescent="0.25">
      <c r="B133" s="272" t="s">
        <v>239</v>
      </c>
      <c r="C133" s="368"/>
      <c r="D133" s="369"/>
      <c r="E133" s="371">
        <v>0</v>
      </c>
      <c r="F133" s="371"/>
      <c r="G133" s="371"/>
    </row>
    <row r="134" spans="1:9" x14ac:dyDescent="0.25">
      <c r="B134" s="272" t="s">
        <v>239</v>
      </c>
      <c r="C134" s="368"/>
      <c r="D134" s="369"/>
      <c r="E134" s="371">
        <v>0</v>
      </c>
      <c r="F134" s="371"/>
      <c r="G134" s="371"/>
    </row>
    <row r="135" spans="1:9" x14ac:dyDescent="0.25">
      <c r="B135" s="372" t="s">
        <v>240</v>
      </c>
      <c r="C135" s="373"/>
      <c r="D135" s="374"/>
      <c r="E135" s="371">
        <v>0</v>
      </c>
      <c r="F135" s="375"/>
      <c r="G135" s="375"/>
    </row>
    <row r="136" spans="1:9" x14ac:dyDescent="0.25">
      <c r="B136" s="670" t="s">
        <v>241</v>
      </c>
      <c r="C136" s="670"/>
      <c r="D136" s="670"/>
      <c r="E136" s="77">
        <f>SUM(E132:E135)</f>
        <v>0</v>
      </c>
      <c r="F136" s="77">
        <f>SUM(F132:F135)</f>
        <v>0</v>
      </c>
      <c r="G136" s="77">
        <f>SUM(G132:G135)</f>
        <v>0</v>
      </c>
    </row>
    <row r="137" spans="1:9" x14ac:dyDescent="0.25">
      <c r="B137" s="79"/>
      <c r="C137" s="80"/>
      <c r="D137" s="80"/>
      <c r="E137" s="80"/>
      <c r="F137" s="80"/>
      <c r="G137" s="80"/>
      <c r="I137" s="1" t="str">
        <f>PROPER(B137)</f>
        <v/>
      </c>
    </row>
    <row r="138" spans="1:9" x14ac:dyDescent="0.25">
      <c r="A138" s="21" t="s">
        <v>242</v>
      </c>
      <c r="I138" s="1" t="str">
        <f>PROPER(B138)</f>
        <v/>
      </c>
    </row>
    <row r="139" spans="1:9" x14ac:dyDescent="0.25">
      <c r="A139" s="11"/>
      <c r="I139" s="1" t="str">
        <f>PROPER(B139)</f>
        <v/>
      </c>
    </row>
    <row r="140" spans="1:9" x14ac:dyDescent="0.25">
      <c r="B140" s="670" t="s">
        <v>230</v>
      </c>
      <c r="C140" s="670"/>
      <c r="D140" s="670"/>
      <c r="E140" s="81">
        <f>+E131</f>
        <v>44834</v>
      </c>
      <c r="F140" s="66" t="s">
        <v>225</v>
      </c>
      <c r="G140" s="66" t="s">
        <v>226</v>
      </c>
    </row>
    <row r="141" spans="1:9" x14ac:dyDescent="0.25">
      <c r="B141" s="363" t="s">
        <v>489</v>
      </c>
      <c r="C141" s="364"/>
      <c r="D141" s="365"/>
      <c r="E141" s="367">
        <v>0</v>
      </c>
      <c r="F141" s="367"/>
      <c r="G141" s="367">
        <f>+E141</f>
        <v>0</v>
      </c>
    </row>
    <row r="142" spans="1:9" x14ac:dyDescent="0.25">
      <c r="B142" s="272" t="s">
        <v>244</v>
      </c>
      <c r="C142" s="368"/>
      <c r="D142" s="369"/>
      <c r="E142" s="371">
        <v>0</v>
      </c>
      <c r="F142" s="371"/>
      <c r="G142" s="371">
        <v>0</v>
      </c>
    </row>
    <row r="143" spans="1:9" x14ac:dyDescent="0.25">
      <c r="B143" s="670" t="s">
        <v>237</v>
      </c>
      <c r="C143" s="670"/>
      <c r="D143" s="670"/>
      <c r="E143" s="77">
        <f>SUM(E141:E142)</f>
        <v>0</v>
      </c>
      <c r="F143" s="77">
        <f>SUM(F141:F142)</f>
        <v>0</v>
      </c>
      <c r="G143" s="77">
        <f>SUM(G141:G142)</f>
        <v>0</v>
      </c>
      <c r="H143" s="11"/>
    </row>
    <row r="144" spans="1:9" x14ac:dyDescent="0.25">
      <c r="A144" s="11"/>
      <c r="H144" s="11"/>
      <c r="I144" s="1" t="str">
        <f>PROPER(B144)</f>
        <v/>
      </c>
    </row>
    <row r="145" spans="1:9" ht="13.95" customHeight="1" x14ac:dyDescent="0.25">
      <c r="A145" s="21" t="s">
        <v>404</v>
      </c>
      <c r="B145" s="21"/>
      <c r="C145" s="21"/>
      <c r="D145" s="21"/>
      <c r="E145" s="21"/>
      <c r="F145" s="21"/>
      <c r="G145" s="21"/>
      <c r="H145" s="21"/>
      <c r="I145" s="1" t="str">
        <f>PROPER(B145)</f>
        <v/>
      </c>
    </row>
    <row r="146" spans="1:9" x14ac:dyDescent="0.25">
      <c r="A146" s="11"/>
      <c r="H146" s="11"/>
      <c r="I146" s="1" t="str">
        <f>PROPER(B146)</f>
        <v/>
      </c>
    </row>
    <row r="147" spans="1:9" x14ac:dyDescent="0.25">
      <c r="A147" s="11"/>
      <c r="B147" s="670" t="s">
        <v>248</v>
      </c>
      <c r="C147" s="670"/>
      <c r="D147" s="670"/>
      <c r="E147" s="670"/>
      <c r="F147" s="66" t="s">
        <v>225</v>
      </c>
      <c r="G147" s="66" t="s">
        <v>226</v>
      </c>
    </row>
    <row r="148" spans="1:9" x14ac:dyDescent="0.25">
      <c r="A148" s="11"/>
      <c r="B148" s="685" t="s">
        <v>249</v>
      </c>
      <c r="C148" s="712"/>
      <c r="D148" s="712"/>
      <c r="E148" s="686"/>
      <c r="F148" s="376">
        <f>+P23</f>
        <v>4576000</v>
      </c>
      <c r="G148" s="376">
        <v>0</v>
      </c>
    </row>
    <row r="149" spans="1:9" x14ac:dyDescent="0.25">
      <c r="A149" s="11"/>
      <c r="B149" s="298" t="s">
        <v>250</v>
      </c>
      <c r="C149" s="312"/>
      <c r="D149" s="312"/>
      <c r="E149" s="313">
        <v>0</v>
      </c>
      <c r="F149" s="377">
        <v>0</v>
      </c>
      <c r="G149" s="377">
        <v>0</v>
      </c>
    </row>
    <row r="150" spans="1:9" x14ac:dyDescent="0.25">
      <c r="A150" s="11"/>
      <c r="B150" s="298" t="s">
        <v>405</v>
      </c>
      <c r="C150" s="312"/>
      <c r="D150" s="312"/>
      <c r="E150" s="313"/>
      <c r="F150" s="377">
        <v>0</v>
      </c>
      <c r="G150" s="377">
        <v>0</v>
      </c>
    </row>
    <row r="151" spans="1:9" x14ac:dyDescent="0.25">
      <c r="A151" s="11"/>
      <c r="B151" s="672" t="s">
        <v>406</v>
      </c>
      <c r="C151" s="660"/>
      <c r="D151" s="660"/>
      <c r="E151" s="673"/>
      <c r="F151" s="377">
        <v>0</v>
      </c>
      <c r="G151" s="377">
        <v>0</v>
      </c>
    </row>
    <row r="152" spans="1:9" x14ac:dyDescent="0.25">
      <c r="A152" s="11"/>
      <c r="B152" s="298" t="s">
        <v>407</v>
      </c>
      <c r="C152" s="378"/>
      <c r="D152" s="378"/>
      <c r="E152" s="313"/>
      <c r="F152" s="377">
        <f>+P25</f>
        <v>290255</v>
      </c>
      <c r="G152" s="377">
        <v>0</v>
      </c>
    </row>
    <row r="153" spans="1:9" x14ac:dyDescent="0.25">
      <c r="A153" s="11"/>
      <c r="B153" s="298" t="s">
        <v>490</v>
      </c>
      <c r="C153" s="378"/>
      <c r="D153" s="378"/>
      <c r="E153" s="313"/>
      <c r="F153" s="377">
        <v>0</v>
      </c>
      <c r="G153" s="377">
        <v>0</v>
      </c>
    </row>
    <row r="154" spans="1:9" x14ac:dyDescent="0.25">
      <c r="A154" s="11"/>
      <c r="B154" s="298" t="s">
        <v>491</v>
      </c>
      <c r="C154" s="378"/>
      <c r="D154" s="378"/>
      <c r="E154" s="313"/>
      <c r="F154" s="377">
        <v>0</v>
      </c>
      <c r="G154" s="377">
        <v>0</v>
      </c>
    </row>
    <row r="155" spans="1:9" x14ac:dyDescent="0.25">
      <c r="A155" s="11"/>
      <c r="B155" s="298" t="s">
        <v>411</v>
      </c>
      <c r="C155" s="378"/>
      <c r="D155" s="378"/>
      <c r="E155" s="313"/>
      <c r="F155" s="377">
        <v>0</v>
      </c>
      <c r="G155" s="377">
        <v>0</v>
      </c>
    </row>
    <row r="156" spans="1:9" x14ac:dyDescent="0.25">
      <c r="A156" s="11"/>
      <c r="B156" s="298" t="s">
        <v>412</v>
      </c>
      <c r="C156" s="378"/>
      <c r="D156" s="378"/>
      <c r="E156" s="313"/>
      <c r="F156" s="377">
        <v>0</v>
      </c>
      <c r="G156" s="377">
        <v>0</v>
      </c>
    </row>
    <row r="157" spans="1:9" x14ac:dyDescent="0.25">
      <c r="A157" s="11"/>
      <c r="B157" s="658" t="s">
        <v>216</v>
      </c>
      <c r="C157" s="664"/>
      <c r="D157" s="664"/>
      <c r="E157" s="659"/>
      <c r="F157" s="77">
        <f>SUM(F148:F156)</f>
        <v>4866255</v>
      </c>
      <c r="G157" s="77">
        <f>SUM(G148:G156)</f>
        <v>0</v>
      </c>
    </row>
    <row r="158" spans="1:9" x14ac:dyDescent="0.25">
      <c r="A158" s="11"/>
      <c r="H158" s="11"/>
      <c r="I158" s="1" t="str">
        <f>PROPER(B158)</f>
        <v/>
      </c>
    </row>
    <row r="159" spans="1:9" x14ac:dyDescent="0.25">
      <c r="A159" s="678"/>
      <c r="B159" s="678"/>
      <c r="C159" s="678"/>
      <c r="D159" s="678"/>
      <c r="E159" s="678"/>
      <c r="F159" s="678"/>
      <c r="G159" s="678"/>
      <c r="H159" s="678"/>
      <c r="I159" s="1" t="str">
        <f>PROPER(B159)</f>
        <v/>
      </c>
    </row>
    <row r="160" spans="1:9" x14ac:dyDescent="0.25">
      <c r="B160" s="79"/>
      <c r="C160" s="80"/>
      <c r="D160" s="80"/>
      <c r="E160" s="80"/>
      <c r="F160" s="80"/>
      <c r="G160" s="80"/>
    </row>
    <row r="161" spans="1:16" x14ac:dyDescent="0.25">
      <c r="A161" s="21" t="s">
        <v>258</v>
      </c>
    </row>
    <row r="163" spans="1:16" x14ac:dyDescent="0.25">
      <c r="B163" s="665" t="s">
        <v>259</v>
      </c>
      <c r="C163" s="667" t="s">
        <v>260</v>
      </c>
      <c r="D163" s="667"/>
      <c r="E163" s="667"/>
      <c r="F163" s="667"/>
      <c r="G163" s="667"/>
      <c r="H163" s="667" t="s">
        <v>261</v>
      </c>
      <c r="I163" s="667"/>
      <c r="J163" s="667"/>
      <c r="K163" s="667"/>
      <c r="L163" s="667" t="s">
        <v>262</v>
      </c>
      <c r="M163" s="239"/>
    </row>
    <row r="164" spans="1:16" ht="24" x14ac:dyDescent="0.25">
      <c r="B164" s="666"/>
      <c r="C164" s="66" t="s">
        <v>263</v>
      </c>
      <c r="D164" s="66" t="s">
        <v>264</v>
      </c>
      <c r="E164" s="66" t="s">
        <v>265</v>
      </c>
      <c r="F164" s="66" t="s">
        <v>266</v>
      </c>
      <c r="G164" s="66" t="s">
        <v>267</v>
      </c>
      <c r="H164" s="309" t="s">
        <v>261</v>
      </c>
      <c r="I164" s="309"/>
      <c r="J164" s="309"/>
      <c r="K164" s="309" t="s">
        <v>268</v>
      </c>
      <c r="L164" s="667"/>
      <c r="M164" s="239"/>
    </row>
    <row r="165" spans="1:16" x14ac:dyDescent="0.25">
      <c r="B165" s="379" t="s">
        <v>269</v>
      </c>
      <c r="C165" s="380">
        <v>0</v>
      </c>
      <c r="D165" s="381">
        <v>0</v>
      </c>
      <c r="E165" s="381"/>
      <c r="F165" s="381"/>
      <c r="G165" s="382">
        <v>0</v>
      </c>
      <c r="H165" s="241">
        <v>0</v>
      </c>
      <c r="I165" s="241">
        <v>0</v>
      </c>
      <c r="J165" s="241">
        <v>0</v>
      </c>
      <c r="K165" s="241">
        <f t="shared" ref="K165:K170" si="1">+H165+I165+J165</f>
        <v>0</v>
      </c>
      <c r="L165" s="383">
        <f t="shared" ref="L165:L170" si="2">+G165-K165</f>
        <v>0</v>
      </c>
      <c r="M165" s="241"/>
    </row>
    <row r="166" spans="1:16" x14ac:dyDescent="0.25">
      <c r="B166" s="384" t="s">
        <v>270</v>
      </c>
      <c r="C166" s="385">
        <v>0</v>
      </c>
      <c r="D166" s="386">
        <v>0</v>
      </c>
      <c r="E166" s="386">
        <v>0</v>
      </c>
      <c r="F166" s="386">
        <v>0</v>
      </c>
      <c r="G166" s="387">
        <v>0</v>
      </c>
      <c r="H166" s="241">
        <v>0</v>
      </c>
      <c r="I166" s="241">
        <v>0</v>
      </c>
      <c r="J166" s="241">
        <v>0</v>
      </c>
      <c r="K166" s="241">
        <f t="shared" si="1"/>
        <v>0</v>
      </c>
      <c r="L166" s="383">
        <f t="shared" si="2"/>
        <v>0</v>
      </c>
      <c r="M166" s="241"/>
      <c r="N166" s="60"/>
    </row>
    <row r="167" spans="1:16" x14ac:dyDescent="0.25">
      <c r="B167" s="384" t="s">
        <v>414</v>
      </c>
      <c r="C167" s="385">
        <v>0</v>
      </c>
      <c r="D167" s="386">
        <v>0</v>
      </c>
      <c r="E167" s="386">
        <v>0</v>
      </c>
      <c r="F167" s="386">
        <v>0</v>
      </c>
      <c r="G167" s="387">
        <v>0</v>
      </c>
      <c r="H167" s="241">
        <v>0</v>
      </c>
      <c r="I167" s="241">
        <v>0</v>
      </c>
      <c r="J167" s="241">
        <v>0</v>
      </c>
      <c r="K167" s="241">
        <f t="shared" si="1"/>
        <v>0</v>
      </c>
      <c r="L167" s="383">
        <f t="shared" si="2"/>
        <v>0</v>
      </c>
      <c r="M167" s="241"/>
    </row>
    <row r="168" spans="1:16" x14ac:dyDescent="0.25">
      <c r="B168" s="384" t="s">
        <v>120</v>
      </c>
      <c r="C168" s="385">
        <v>21145525</v>
      </c>
      <c r="D168" s="386">
        <v>8244649</v>
      </c>
      <c r="E168" s="386">
        <v>4160000</v>
      </c>
      <c r="F168" s="386">
        <v>0</v>
      </c>
      <c r="G168" s="387">
        <f>+C168+D168-E168</f>
        <v>25230174</v>
      </c>
      <c r="H168" s="241">
        <v>0</v>
      </c>
      <c r="I168" s="241">
        <v>0</v>
      </c>
      <c r="J168" s="241">
        <v>0</v>
      </c>
      <c r="K168" s="241">
        <f t="shared" si="1"/>
        <v>0</v>
      </c>
      <c r="L168" s="383">
        <f t="shared" si="2"/>
        <v>25230174</v>
      </c>
      <c r="M168" s="241"/>
      <c r="N168" s="60"/>
    </row>
    <row r="169" spans="1:16" x14ac:dyDescent="0.25">
      <c r="B169" s="384" t="s">
        <v>492</v>
      </c>
      <c r="C169" s="385">
        <v>0</v>
      </c>
      <c r="D169" s="386">
        <v>0</v>
      </c>
      <c r="E169" s="386">
        <v>0</v>
      </c>
      <c r="F169" s="386">
        <v>0</v>
      </c>
      <c r="G169" s="387">
        <v>0</v>
      </c>
      <c r="H169" s="241">
        <v>0</v>
      </c>
      <c r="I169" s="241">
        <v>0</v>
      </c>
      <c r="J169" s="241">
        <v>0</v>
      </c>
      <c r="K169" s="241">
        <f t="shared" si="1"/>
        <v>0</v>
      </c>
      <c r="L169" s="383">
        <f t="shared" si="2"/>
        <v>0</v>
      </c>
      <c r="M169" s="241"/>
    </row>
    <row r="170" spans="1:16" x14ac:dyDescent="0.25">
      <c r="B170" s="388" t="s">
        <v>274</v>
      </c>
      <c r="C170" s="389">
        <v>0</v>
      </c>
      <c r="D170" s="390">
        <v>0</v>
      </c>
      <c r="E170" s="390">
        <v>0</v>
      </c>
      <c r="F170" s="390">
        <v>0</v>
      </c>
      <c r="G170" s="391">
        <v>0</v>
      </c>
      <c r="H170" s="392">
        <v>0</v>
      </c>
      <c r="I170" s="392">
        <v>0</v>
      </c>
      <c r="J170" s="392">
        <v>0</v>
      </c>
      <c r="K170" s="392">
        <f t="shared" si="1"/>
        <v>0</v>
      </c>
      <c r="L170" s="383">
        <f t="shared" si="2"/>
        <v>0</v>
      </c>
      <c r="M170" s="241"/>
    </row>
    <row r="171" spans="1:16" x14ac:dyDescent="0.25">
      <c r="B171" s="90" t="s">
        <v>216</v>
      </c>
      <c r="C171" s="91">
        <f t="shared" ref="C171:L171" si="3">SUM(C165:C170)</f>
        <v>21145525</v>
      </c>
      <c r="D171" s="91">
        <f t="shared" si="3"/>
        <v>8244649</v>
      </c>
      <c r="E171" s="91">
        <f t="shared" si="3"/>
        <v>4160000</v>
      </c>
      <c r="F171" s="91">
        <f t="shared" si="3"/>
        <v>0</v>
      </c>
      <c r="G171" s="92">
        <f t="shared" si="3"/>
        <v>25230174</v>
      </c>
      <c r="H171" s="91">
        <f t="shared" si="3"/>
        <v>0</v>
      </c>
      <c r="I171" s="91">
        <f t="shared" si="3"/>
        <v>0</v>
      </c>
      <c r="J171" s="91">
        <f t="shared" si="3"/>
        <v>0</v>
      </c>
      <c r="K171" s="201">
        <f t="shared" si="3"/>
        <v>0</v>
      </c>
      <c r="L171" s="92">
        <f t="shared" si="3"/>
        <v>25230174</v>
      </c>
      <c r="M171" s="242"/>
    </row>
    <row r="172" spans="1:16" x14ac:dyDescent="0.25">
      <c r="L172" s="2">
        <f>+P30-L171</f>
        <v>0</v>
      </c>
      <c r="M172" s="2"/>
    </row>
    <row r="173" spans="1:16" x14ac:dyDescent="0.25">
      <c r="A173" s="21" t="s">
        <v>275</v>
      </c>
      <c r="L173" s="60"/>
      <c r="M173" s="60"/>
    </row>
    <row r="174" spans="1:16" x14ac:dyDescent="0.25">
      <c r="J174" s="94"/>
      <c r="K174" s="60"/>
      <c r="L174" s="60"/>
      <c r="M174" s="60"/>
    </row>
    <row r="176" spans="1:16" s="2" customFormat="1" x14ac:dyDescent="0.25">
      <c r="A176" s="29"/>
      <c r="B176" s="26" t="s">
        <v>276</v>
      </c>
      <c r="C176" s="23" t="s">
        <v>277</v>
      </c>
      <c r="D176" s="23" t="s">
        <v>278</v>
      </c>
      <c r="E176" s="23" t="s">
        <v>279</v>
      </c>
      <c r="F176" s="23" t="s">
        <v>280</v>
      </c>
      <c r="H176" s="1"/>
      <c r="I176" s="1"/>
      <c r="J176" s="1"/>
      <c r="K176" s="1"/>
      <c r="L176" s="1"/>
      <c r="M176" s="1"/>
      <c r="N176" s="1"/>
      <c r="O176" s="1"/>
      <c r="P176" s="243"/>
    </row>
    <row r="177" spans="1:16" s="2" customFormat="1" x14ac:dyDescent="0.25">
      <c r="A177" s="29"/>
      <c r="B177" s="47" t="s">
        <v>134</v>
      </c>
      <c r="C177" s="97">
        <v>301638452</v>
      </c>
      <c r="D177" s="97">
        <v>0</v>
      </c>
      <c r="E177" s="97">
        <v>-45245767.799999997</v>
      </c>
      <c r="F177" s="97">
        <f>+C177+D177+E177</f>
        <v>256392684.19999999</v>
      </c>
      <c r="H177" s="1"/>
      <c r="I177" s="1"/>
      <c r="J177" s="1"/>
      <c r="K177" s="1"/>
      <c r="L177" s="1"/>
      <c r="M177" s="1"/>
      <c r="N177" s="1"/>
      <c r="O177" s="1"/>
      <c r="P177" s="243"/>
    </row>
    <row r="178" spans="1:16" s="2" customFormat="1" x14ac:dyDescent="0.25">
      <c r="A178" s="29"/>
      <c r="B178" s="47" t="s">
        <v>493</v>
      </c>
      <c r="C178" s="97">
        <v>749952042</v>
      </c>
      <c r="D178" s="97">
        <v>369718474</v>
      </c>
      <c r="E178" s="97">
        <v>-11100378.75</v>
      </c>
      <c r="F178" s="97">
        <f>+C178+D178+E178</f>
        <v>1108570137.25</v>
      </c>
      <c r="H178" s="1"/>
      <c r="I178" s="1"/>
      <c r="J178" s="1"/>
      <c r="K178" s="1"/>
      <c r="L178" s="1"/>
      <c r="M178" s="1"/>
      <c r="N178" s="1"/>
      <c r="O178" s="1"/>
      <c r="P178" s="243"/>
    </row>
    <row r="179" spans="1:16" s="2" customFormat="1" x14ac:dyDescent="0.25">
      <c r="A179" s="1"/>
      <c r="B179" s="98" t="s">
        <v>282</v>
      </c>
      <c r="C179" s="99">
        <f>SUM(C177:C178)</f>
        <v>1051590494</v>
      </c>
      <c r="D179" s="99">
        <f>SUM(D177:D178)</f>
        <v>369718474</v>
      </c>
      <c r="E179" s="99">
        <f>SUM(E177:E178)</f>
        <v>-56346146.549999997</v>
      </c>
      <c r="F179" s="99">
        <f>SUM(F177:F178)</f>
        <v>1364962821.45</v>
      </c>
      <c r="H179" s="1"/>
      <c r="I179" s="1"/>
      <c r="J179" s="1"/>
      <c r="K179" s="1"/>
      <c r="L179" s="1"/>
      <c r="M179" s="1"/>
      <c r="N179" s="1"/>
      <c r="O179" s="1"/>
      <c r="P179" s="243"/>
    </row>
    <row r="180" spans="1:16" s="2" customFormat="1" hidden="1" x14ac:dyDescent="0.25">
      <c r="A180" s="1"/>
      <c r="B180" s="98" t="s">
        <v>283</v>
      </c>
      <c r="C180" s="99">
        <v>28353133</v>
      </c>
      <c r="D180" s="99">
        <v>0</v>
      </c>
      <c r="E180" s="99">
        <v>12631374</v>
      </c>
      <c r="F180" s="99">
        <f>+C180-E180</f>
        <v>15721759</v>
      </c>
      <c r="H180" s="1"/>
      <c r="I180" s="1"/>
      <c r="J180" s="1"/>
      <c r="K180" s="1"/>
      <c r="L180" s="1"/>
      <c r="M180" s="1"/>
      <c r="N180" s="1"/>
      <c r="O180" s="1"/>
      <c r="P180" s="243"/>
    </row>
    <row r="181" spans="1:16" s="2" customFormat="1" x14ac:dyDescent="0.25">
      <c r="A181" s="1"/>
      <c r="B181" s="1"/>
      <c r="C181" s="100"/>
      <c r="D181" s="100"/>
      <c r="E181" s="100"/>
      <c r="F181" s="100"/>
      <c r="H181" s="1"/>
      <c r="I181" s="1"/>
      <c r="J181" s="1"/>
      <c r="K181" s="1"/>
      <c r="L181" s="1"/>
      <c r="M181" s="1"/>
      <c r="N181" s="1"/>
      <c r="O181" s="1"/>
      <c r="P181" s="243"/>
    </row>
    <row r="182" spans="1:16" s="2" customFormat="1" x14ac:dyDescent="0.25">
      <c r="A182" s="21" t="s">
        <v>284</v>
      </c>
      <c r="B182" s="1"/>
      <c r="H182" s="1"/>
      <c r="I182" s="1"/>
      <c r="J182" s="1"/>
      <c r="K182" s="1"/>
      <c r="L182" s="1"/>
      <c r="M182" s="1"/>
      <c r="N182" s="1"/>
      <c r="O182" s="1"/>
      <c r="P182" s="243"/>
    </row>
    <row r="185" spans="1:16" s="2" customFormat="1" ht="15" customHeight="1" x14ac:dyDescent="0.25">
      <c r="A185" s="1"/>
      <c r="B185" s="658" t="s">
        <v>285</v>
      </c>
      <c r="C185" s="659"/>
      <c r="D185" s="708">
        <f>+D93</f>
        <v>44834</v>
      </c>
      <c r="E185" s="709"/>
      <c r="H185" s="1"/>
      <c r="I185" s="1"/>
      <c r="J185" s="1"/>
      <c r="K185" s="1"/>
      <c r="L185" s="1"/>
      <c r="M185" s="1"/>
      <c r="N185" s="1"/>
      <c r="O185" s="1"/>
      <c r="P185" s="243"/>
    </row>
    <row r="186" spans="1:16" s="2" customFormat="1" x14ac:dyDescent="0.25">
      <c r="A186" s="1"/>
      <c r="B186" s="363" t="s">
        <v>139</v>
      </c>
      <c r="C186" s="393"/>
      <c r="D186" s="394">
        <v>0</v>
      </c>
      <c r="E186" s="395"/>
      <c r="H186" s="1"/>
      <c r="I186" s="1"/>
      <c r="J186" s="1"/>
      <c r="K186" s="1"/>
      <c r="L186" s="1"/>
      <c r="M186" s="1"/>
      <c r="N186" s="1"/>
      <c r="O186" s="1"/>
      <c r="P186" s="243"/>
    </row>
    <row r="187" spans="1:16" s="2" customFormat="1" x14ac:dyDescent="0.25">
      <c r="A187" s="1"/>
      <c r="B187" s="272" t="s">
        <v>286</v>
      </c>
      <c r="C187" s="54"/>
      <c r="D187" s="396">
        <v>0</v>
      </c>
      <c r="E187" s="397"/>
      <c r="H187" s="1"/>
      <c r="I187" s="1"/>
      <c r="J187" s="1"/>
      <c r="K187" s="1"/>
      <c r="L187" s="1"/>
      <c r="M187" s="1"/>
      <c r="N187" s="1"/>
      <c r="O187" s="1"/>
      <c r="P187" s="243"/>
    </row>
    <row r="188" spans="1:16" s="2" customFormat="1" x14ac:dyDescent="0.25">
      <c r="A188" s="1"/>
      <c r="B188" s="298" t="s">
        <v>287</v>
      </c>
      <c r="C188" s="313"/>
      <c r="D188" s="396">
        <v>0</v>
      </c>
      <c r="E188" s="397"/>
      <c r="H188" s="1"/>
      <c r="I188" s="1"/>
      <c r="J188" s="1"/>
      <c r="K188" s="1"/>
      <c r="L188" s="1"/>
      <c r="M188" s="1"/>
      <c r="N188" s="1"/>
      <c r="O188" s="1"/>
      <c r="P188" s="243"/>
    </row>
    <row r="189" spans="1:16" s="2" customFormat="1" x14ac:dyDescent="0.25">
      <c r="A189" s="1"/>
      <c r="B189" s="372" t="s">
        <v>415</v>
      </c>
      <c r="C189" s="374"/>
      <c r="D189" s="398">
        <v>0</v>
      </c>
      <c r="E189" s="399"/>
      <c r="H189" s="1"/>
      <c r="I189" s="1"/>
      <c r="J189" s="1"/>
      <c r="K189" s="1"/>
      <c r="L189" s="1"/>
      <c r="M189" s="1"/>
      <c r="N189" s="1"/>
      <c r="O189" s="1"/>
      <c r="P189" s="243"/>
    </row>
    <row r="190" spans="1:16" s="2" customFormat="1" x14ac:dyDescent="0.25">
      <c r="A190" s="1"/>
      <c r="B190" s="658" t="s">
        <v>216</v>
      </c>
      <c r="C190" s="659"/>
      <c r="D190" s="710">
        <f>SUM(D186:E189)</f>
        <v>0</v>
      </c>
      <c r="E190" s="711"/>
      <c r="H190" s="1"/>
      <c r="I190" s="1"/>
      <c r="J190" s="1"/>
      <c r="K190" s="1"/>
      <c r="L190" s="1"/>
      <c r="M190" s="1"/>
      <c r="N190" s="1"/>
      <c r="O190" s="1"/>
      <c r="P190" s="243"/>
    </row>
    <row r="191" spans="1:16" s="2" customFormat="1" x14ac:dyDescent="0.25">
      <c r="A191" s="1"/>
      <c r="B191" s="79"/>
      <c r="C191" s="80"/>
      <c r="D191" s="80"/>
      <c r="E191" s="80"/>
      <c r="H191" s="1"/>
      <c r="I191" s="1"/>
      <c r="J191" s="1"/>
      <c r="K191" s="1"/>
      <c r="L191" s="1"/>
      <c r="M191" s="1"/>
      <c r="N191" s="1"/>
      <c r="O191" s="1"/>
      <c r="P191" s="243"/>
    </row>
    <row r="192" spans="1:16" s="2" customFormat="1" x14ac:dyDescent="0.25">
      <c r="A192" s="21" t="s">
        <v>289</v>
      </c>
      <c r="B192" s="295"/>
      <c r="C192" s="102"/>
      <c r="D192" s="102"/>
      <c r="E192" s="102"/>
      <c r="F192" s="102"/>
      <c r="H192" s="1"/>
      <c r="I192" s="1"/>
      <c r="J192" s="1"/>
      <c r="K192" s="1"/>
      <c r="L192" s="1"/>
      <c r="M192" s="1"/>
      <c r="N192" s="1"/>
      <c r="O192" s="1"/>
      <c r="P192" s="243"/>
    </row>
    <row r="193" spans="1:16" s="2" customFormat="1" x14ac:dyDescent="0.25">
      <c r="A193" s="21"/>
      <c r="B193" s="295"/>
      <c r="C193" s="102"/>
      <c r="D193" s="102"/>
      <c r="E193" s="102"/>
      <c r="F193" s="102"/>
      <c r="H193" s="1"/>
      <c r="I193" s="1"/>
      <c r="J193" s="1"/>
      <c r="K193" s="1"/>
      <c r="L193" s="1"/>
      <c r="M193" s="1"/>
      <c r="N193" s="1"/>
      <c r="O193" s="1"/>
      <c r="P193" s="243"/>
    </row>
    <row r="194" spans="1:16" s="2" customFormat="1" x14ac:dyDescent="0.25">
      <c r="A194" s="21"/>
      <c r="B194" s="658" t="s">
        <v>720</v>
      </c>
      <c r="C194" s="659"/>
      <c r="D194" s="708">
        <f>+D185</f>
        <v>44834</v>
      </c>
      <c r="E194" s="709"/>
      <c r="F194" s="102"/>
      <c r="H194" s="1"/>
      <c r="I194" s="1"/>
      <c r="J194" s="1"/>
      <c r="K194" s="1"/>
      <c r="L194" s="1"/>
      <c r="M194" s="1"/>
      <c r="N194" s="1"/>
      <c r="O194" s="1"/>
      <c r="P194" s="243"/>
    </row>
    <row r="195" spans="1:16" s="2" customFormat="1" x14ac:dyDescent="0.25">
      <c r="A195" s="21"/>
      <c r="B195" s="363" t="s">
        <v>494</v>
      </c>
      <c r="C195" s="393"/>
      <c r="D195" s="394">
        <f>+P27</f>
        <v>800000</v>
      </c>
      <c r="E195" s="393"/>
      <c r="F195" s="102"/>
      <c r="H195" s="1"/>
      <c r="I195" s="1"/>
      <c r="J195" s="1"/>
      <c r="K195" s="1"/>
      <c r="L195" s="1"/>
      <c r="M195" s="1"/>
      <c r="N195" s="1"/>
      <c r="O195" s="1"/>
      <c r="P195" s="243"/>
    </row>
    <row r="196" spans="1:16" s="2" customFormat="1" x14ac:dyDescent="0.25">
      <c r="A196" s="21"/>
      <c r="B196" s="272"/>
      <c r="C196" s="54"/>
      <c r="D196" s="396">
        <v>0</v>
      </c>
      <c r="E196" s="54"/>
      <c r="F196" s="102"/>
      <c r="H196" s="1"/>
      <c r="I196" s="1"/>
      <c r="J196" s="1"/>
      <c r="K196" s="1"/>
      <c r="L196" s="1"/>
      <c r="M196" s="1"/>
      <c r="N196" s="1"/>
      <c r="O196" s="1"/>
      <c r="P196" s="243"/>
    </row>
    <row r="197" spans="1:16" s="2" customFormat="1" x14ac:dyDescent="0.25">
      <c r="A197" s="21"/>
      <c r="B197" s="298" t="s">
        <v>495</v>
      </c>
      <c r="C197" s="313"/>
      <c r="D197" s="396">
        <v>0</v>
      </c>
      <c r="E197" s="54"/>
      <c r="F197" s="102"/>
      <c r="H197" s="1"/>
      <c r="I197" s="1"/>
      <c r="J197" s="1"/>
      <c r="K197" s="1"/>
      <c r="L197" s="1"/>
      <c r="M197" s="1"/>
      <c r="N197" s="1"/>
      <c r="O197" s="1"/>
      <c r="P197" s="243"/>
    </row>
    <row r="198" spans="1:16" s="2" customFormat="1" x14ac:dyDescent="0.25">
      <c r="A198" s="21"/>
      <c r="B198" s="372"/>
      <c r="C198" s="374"/>
      <c r="D198" s="398">
        <v>0</v>
      </c>
      <c r="E198" s="400"/>
      <c r="F198" s="102"/>
      <c r="H198" s="1"/>
      <c r="I198" s="1"/>
      <c r="J198" s="1"/>
      <c r="K198" s="1"/>
      <c r="L198" s="1"/>
      <c r="M198" s="1"/>
      <c r="N198" s="1"/>
      <c r="O198" s="1"/>
      <c r="P198" s="243"/>
    </row>
    <row r="199" spans="1:16" s="2" customFormat="1" x14ac:dyDescent="0.25">
      <c r="A199" s="21"/>
      <c r="B199" s="658" t="s">
        <v>216</v>
      </c>
      <c r="C199" s="659"/>
      <c r="D199" s="710">
        <f>SUM(D195:E198)</f>
        <v>800000</v>
      </c>
      <c r="E199" s="711"/>
      <c r="F199" s="102"/>
      <c r="H199" s="1"/>
      <c r="I199" s="1"/>
      <c r="J199" s="1"/>
      <c r="K199" s="1"/>
      <c r="L199" s="1"/>
      <c r="M199" s="1"/>
      <c r="N199" s="1"/>
      <c r="O199" s="1"/>
      <c r="P199" s="243"/>
    </row>
    <row r="200" spans="1:16" s="2" customFormat="1" x14ac:dyDescent="0.25">
      <c r="A200" s="79"/>
      <c r="B200" s="79"/>
      <c r="C200" s="80"/>
      <c r="D200" s="80"/>
      <c r="E200" s="80"/>
      <c r="H200" s="1"/>
      <c r="I200" s="1"/>
      <c r="J200" s="1"/>
      <c r="K200" s="1"/>
      <c r="L200" s="1"/>
      <c r="M200" s="1"/>
      <c r="N200" s="1"/>
      <c r="O200" s="1"/>
      <c r="P200" s="243"/>
    </row>
    <row r="201" spans="1:16" s="2" customFormat="1" x14ac:dyDescent="0.25">
      <c r="A201" s="21" t="s">
        <v>291</v>
      </c>
      <c r="B201" s="295"/>
      <c r="C201" s="102"/>
      <c r="D201" s="102"/>
      <c r="E201" s="102"/>
      <c r="F201" s="102"/>
      <c r="H201" s="1"/>
      <c r="I201" s="1"/>
      <c r="J201" s="1"/>
      <c r="K201" s="1"/>
      <c r="L201" s="1"/>
      <c r="M201" s="1"/>
      <c r="N201" s="1"/>
      <c r="O201" s="1"/>
      <c r="P201" s="243"/>
    </row>
    <row r="202" spans="1:16" s="2" customFormat="1" x14ac:dyDescent="0.25">
      <c r="A202" s="22"/>
      <c r="B202" s="79"/>
      <c r="C202" s="80"/>
      <c r="D202" s="80"/>
      <c r="E202" s="80"/>
      <c r="H202" s="1"/>
      <c r="I202" s="1"/>
      <c r="J202" s="1"/>
      <c r="K202" s="1"/>
      <c r="L202" s="1"/>
      <c r="M202" s="1"/>
      <c r="N202" s="1"/>
      <c r="O202" s="1"/>
      <c r="P202" s="243"/>
    </row>
    <row r="203" spans="1:16" s="2" customFormat="1" ht="15" customHeight="1" x14ac:dyDescent="0.25">
      <c r="A203" s="79"/>
      <c r="B203" s="308" t="s">
        <v>292</v>
      </c>
      <c r="C203" s="77" t="s">
        <v>225</v>
      </c>
      <c r="D203" s="103" t="s">
        <v>226</v>
      </c>
      <c r="E203" s="80"/>
      <c r="H203" s="1"/>
      <c r="I203" s="1"/>
      <c r="J203" s="1"/>
      <c r="K203" s="1"/>
      <c r="L203" s="1"/>
      <c r="M203" s="1"/>
      <c r="N203" s="1"/>
      <c r="O203" s="1"/>
      <c r="P203" s="243"/>
    </row>
    <row r="204" spans="1:16" s="2" customFormat="1" x14ac:dyDescent="0.25">
      <c r="A204" s="79"/>
      <c r="B204" s="245"/>
      <c r="C204" s="73">
        <v>0</v>
      </c>
      <c r="D204" s="73">
        <v>0</v>
      </c>
      <c r="E204" s="80"/>
      <c r="H204" s="1"/>
      <c r="I204" s="1"/>
      <c r="J204" s="1"/>
      <c r="K204" s="1"/>
      <c r="L204" s="1"/>
      <c r="M204" s="1"/>
      <c r="N204" s="1"/>
      <c r="O204" s="1"/>
      <c r="P204" s="243"/>
    </row>
    <row r="205" spans="1:16" s="2" customFormat="1" x14ac:dyDescent="0.25">
      <c r="A205" s="79"/>
      <c r="B205" s="245"/>
      <c r="C205" s="73">
        <v>0</v>
      </c>
      <c r="D205" s="73">
        <v>0</v>
      </c>
      <c r="E205" s="80"/>
      <c r="H205" s="1"/>
      <c r="I205" s="1"/>
      <c r="J205" s="1"/>
      <c r="K205" s="1"/>
      <c r="L205" s="1"/>
      <c r="M205" s="1"/>
      <c r="N205" s="1"/>
      <c r="O205" s="1"/>
      <c r="P205" s="243"/>
    </row>
    <row r="206" spans="1:16" s="2" customFormat="1" x14ac:dyDescent="0.25">
      <c r="A206" s="79"/>
      <c r="B206" s="245"/>
      <c r="C206" s="73">
        <v>0</v>
      </c>
      <c r="D206" s="73">
        <v>0</v>
      </c>
      <c r="E206" s="80"/>
      <c r="H206" s="1"/>
      <c r="I206" s="1"/>
      <c r="J206" s="1"/>
      <c r="K206" s="1"/>
      <c r="L206" s="1"/>
      <c r="M206" s="1"/>
      <c r="N206" s="1"/>
      <c r="O206" s="1"/>
      <c r="P206" s="243"/>
    </row>
    <row r="207" spans="1:16" s="2" customFormat="1" x14ac:dyDescent="0.25">
      <c r="A207" s="79"/>
      <c r="B207" s="245"/>
      <c r="C207" s="73">
        <v>0</v>
      </c>
      <c r="D207" s="73">
        <v>0</v>
      </c>
      <c r="E207" s="80"/>
      <c r="H207" s="1"/>
      <c r="I207" s="1"/>
      <c r="J207" s="1"/>
      <c r="K207" s="1"/>
      <c r="L207" s="1"/>
      <c r="M207" s="1"/>
      <c r="N207" s="1"/>
      <c r="O207" s="1"/>
      <c r="P207" s="243"/>
    </row>
    <row r="208" spans="1:16" s="109" customFormat="1" x14ac:dyDescent="0.25">
      <c r="A208" s="79"/>
      <c r="B208" s="308" t="s">
        <v>282</v>
      </c>
      <c r="C208" s="77">
        <f>SUM(C204:C207)</f>
        <v>0</v>
      </c>
      <c r="D208" s="77">
        <f>SUM(D204:D207)</f>
        <v>0</v>
      </c>
      <c r="E208" s="80"/>
      <c r="G208" s="2"/>
      <c r="H208" s="19"/>
      <c r="I208" s="19"/>
      <c r="J208" s="19"/>
      <c r="K208" s="19"/>
      <c r="L208" s="19"/>
      <c r="M208" s="19"/>
      <c r="N208" s="19"/>
      <c r="O208" s="19"/>
      <c r="P208" s="246"/>
    </row>
    <row r="209" spans="1:16" s="2" customFormat="1" x14ac:dyDescent="0.25">
      <c r="A209" s="79"/>
      <c r="B209" s="79"/>
      <c r="C209" s="80"/>
      <c r="D209" s="80"/>
      <c r="E209" s="80"/>
      <c r="H209" s="1"/>
      <c r="I209" s="1"/>
      <c r="J209" s="1"/>
      <c r="K209" s="1"/>
      <c r="L209" s="1"/>
      <c r="M209" s="1"/>
      <c r="N209" s="1"/>
      <c r="O209" s="1"/>
      <c r="P209" s="243"/>
    </row>
    <row r="210" spans="1:16" s="2" customFormat="1" x14ac:dyDescent="0.25">
      <c r="A210" s="21" t="s">
        <v>296</v>
      </c>
      <c r="B210" s="295"/>
      <c r="C210" s="102"/>
      <c r="D210" s="102"/>
      <c r="E210" s="102"/>
      <c r="F210" s="102"/>
      <c r="H210" s="1"/>
      <c r="I210" s="1"/>
      <c r="J210" s="1"/>
      <c r="K210" s="1"/>
      <c r="L210" s="1"/>
      <c r="M210" s="1"/>
      <c r="N210" s="1"/>
      <c r="O210" s="1"/>
      <c r="P210" s="243"/>
    </row>
    <row r="211" spans="1:16" s="2" customFormat="1" x14ac:dyDescent="0.25">
      <c r="A211" s="22"/>
      <c r="B211" s="79"/>
      <c r="C211" s="80"/>
      <c r="D211" s="80"/>
      <c r="E211" s="80"/>
      <c r="G211" s="2" t="str">
        <f>PROPER(B211)</f>
        <v/>
      </c>
      <c r="H211" s="1"/>
      <c r="I211" s="1"/>
      <c r="J211" s="1"/>
      <c r="K211" s="1"/>
      <c r="L211" s="1"/>
      <c r="M211" s="1"/>
      <c r="N211" s="1"/>
      <c r="O211" s="1"/>
      <c r="P211" s="243"/>
    </row>
    <row r="212" spans="1:16" s="2" customFormat="1" x14ac:dyDescent="0.25">
      <c r="A212" s="79"/>
      <c r="B212" s="309" t="s">
        <v>297</v>
      </c>
      <c r="C212" s="66" t="s">
        <v>225</v>
      </c>
      <c r="D212" s="103" t="s">
        <v>226</v>
      </c>
      <c r="E212" s="80"/>
      <c r="H212" s="1"/>
      <c r="I212" s="1"/>
      <c r="J212" s="1"/>
      <c r="K212" s="1"/>
      <c r="L212" s="1"/>
      <c r="M212" s="1"/>
      <c r="N212" s="1"/>
      <c r="O212" s="1"/>
      <c r="P212" s="243"/>
    </row>
    <row r="213" spans="1:16" s="2" customFormat="1" x14ac:dyDescent="0.25">
      <c r="A213" s="79"/>
      <c r="B213" s="680" t="s">
        <v>420</v>
      </c>
      <c r="C213" s="681"/>
      <c r="D213" s="682"/>
      <c r="E213" s="80"/>
      <c r="H213" s="1"/>
      <c r="I213" s="1"/>
      <c r="J213" s="1"/>
      <c r="K213" s="1"/>
      <c r="L213" s="1"/>
      <c r="M213" s="1"/>
      <c r="N213" s="1"/>
      <c r="O213" s="1"/>
      <c r="P213" s="243"/>
    </row>
    <row r="214" spans="1:16" s="2" customFormat="1" x14ac:dyDescent="0.25">
      <c r="A214" s="79"/>
      <c r="B214" s="696"/>
      <c r="C214" s="697"/>
      <c r="D214" s="698"/>
      <c r="E214" s="80"/>
      <c r="H214" s="1"/>
      <c r="I214" s="1"/>
      <c r="J214" s="1"/>
      <c r="K214" s="1"/>
      <c r="L214" s="1"/>
      <c r="M214" s="1"/>
      <c r="N214" s="1"/>
      <c r="O214" s="1"/>
      <c r="P214" s="243"/>
    </row>
    <row r="215" spans="1:16" s="2" customFormat="1" x14ac:dyDescent="0.25">
      <c r="A215" s="79"/>
      <c r="B215" s="245" t="s">
        <v>282</v>
      </c>
      <c r="C215" s="77"/>
      <c r="D215" s="77"/>
      <c r="E215" s="80"/>
      <c r="H215" s="1"/>
      <c r="I215" s="1"/>
      <c r="J215" s="1"/>
      <c r="K215" s="1"/>
      <c r="L215" s="1"/>
      <c r="M215" s="1"/>
      <c r="N215" s="1"/>
      <c r="O215" s="1"/>
      <c r="P215" s="243"/>
    </row>
    <row r="216" spans="1:16" s="2" customFormat="1" x14ac:dyDescent="0.25">
      <c r="A216" s="1"/>
      <c r="B216" s="245" t="s">
        <v>421</v>
      </c>
      <c r="C216" s="77"/>
      <c r="D216" s="77"/>
      <c r="H216" s="1"/>
      <c r="I216" s="1"/>
      <c r="J216" s="1"/>
      <c r="K216" s="1"/>
      <c r="L216" s="1"/>
      <c r="M216" s="1"/>
      <c r="N216" s="1"/>
      <c r="O216" s="1"/>
      <c r="P216" s="243"/>
    </row>
    <row r="217" spans="1:16" s="2" customFormat="1" x14ac:dyDescent="0.25">
      <c r="A217" s="1"/>
      <c r="B217" s="113"/>
      <c r="C217" s="80"/>
      <c r="D217" s="80"/>
      <c r="G217" s="2" t="str">
        <f>PROPER(B217)</f>
        <v/>
      </c>
      <c r="H217" s="1"/>
      <c r="I217" s="1"/>
      <c r="J217" s="1"/>
      <c r="K217" s="1"/>
      <c r="L217" s="1"/>
      <c r="M217" s="1"/>
      <c r="N217" s="1"/>
      <c r="O217" s="1"/>
      <c r="P217" s="243"/>
    </row>
    <row r="218" spans="1:16" s="2" customFormat="1" x14ac:dyDescent="0.25">
      <c r="A218" s="16" t="s">
        <v>301</v>
      </c>
      <c r="B218" s="1"/>
      <c r="G218" s="2" t="str">
        <f>PROPER(B218)</f>
        <v/>
      </c>
      <c r="H218" s="1"/>
      <c r="I218" s="1"/>
      <c r="J218" s="1"/>
      <c r="K218" s="1"/>
      <c r="L218" s="1"/>
      <c r="M218" s="1"/>
      <c r="N218" s="1"/>
      <c r="O218" s="1"/>
      <c r="P218" s="243"/>
    </row>
    <row r="219" spans="1:16" x14ac:dyDescent="0.25">
      <c r="G219" s="2" t="str">
        <f>PROPER(B219)</f>
        <v/>
      </c>
    </row>
    <row r="220" spans="1:16" s="2" customFormat="1" ht="30.75" customHeight="1" x14ac:dyDescent="0.25">
      <c r="A220" s="1"/>
      <c r="B220" s="658" t="s">
        <v>442</v>
      </c>
      <c r="C220" s="659"/>
      <c r="D220" s="708">
        <f>+D93</f>
        <v>44834</v>
      </c>
      <c r="E220" s="709"/>
      <c r="H220" s="1"/>
      <c r="I220" s="1"/>
      <c r="J220" s="1"/>
      <c r="K220" s="1"/>
      <c r="L220" s="1"/>
      <c r="M220" s="1"/>
      <c r="N220" s="1"/>
      <c r="O220" s="1"/>
      <c r="P220" s="243"/>
    </row>
    <row r="221" spans="1:16" s="2" customFormat="1" x14ac:dyDescent="0.25">
      <c r="A221" s="1"/>
      <c r="B221" s="300"/>
      <c r="C221" s="301"/>
      <c r="D221" s="247" t="s">
        <v>422</v>
      </c>
      <c r="E221" s="248" t="s">
        <v>423</v>
      </c>
      <c r="H221" s="1"/>
      <c r="I221" s="1"/>
      <c r="J221" s="1"/>
      <c r="K221" s="1"/>
      <c r="L221" s="1"/>
      <c r="M221" s="1"/>
      <c r="N221" s="1"/>
      <c r="O221" s="1"/>
      <c r="P221" s="243"/>
    </row>
    <row r="222" spans="1:16" s="2" customFormat="1" x14ac:dyDescent="0.25">
      <c r="A222" s="1"/>
      <c r="B222" s="363" t="s">
        <v>303</v>
      </c>
      <c r="C222" s="365"/>
      <c r="D222" s="401">
        <f>+P39</f>
        <v>2074015</v>
      </c>
      <c r="E222" s="54">
        <v>0</v>
      </c>
      <c r="H222" s="1"/>
      <c r="I222" s="1"/>
      <c r="J222" s="1"/>
      <c r="K222" s="1"/>
      <c r="L222" s="1"/>
      <c r="M222" s="1"/>
      <c r="N222" s="1"/>
      <c r="O222" s="1"/>
      <c r="P222" s="243"/>
    </row>
    <row r="223" spans="1:16" s="2" customFormat="1" x14ac:dyDescent="0.25">
      <c r="A223" s="1"/>
      <c r="B223" s="272" t="s">
        <v>304</v>
      </c>
      <c r="C223" s="369"/>
      <c r="D223" s="402">
        <v>0</v>
      </c>
      <c r="E223" s="54">
        <v>0</v>
      </c>
      <c r="H223" s="1"/>
      <c r="I223" s="1"/>
      <c r="J223" s="1"/>
      <c r="K223" s="1"/>
      <c r="L223" s="1"/>
      <c r="M223" s="1"/>
      <c r="N223" s="1"/>
      <c r="O223" s="1"/>
      <c r="P223" s="243"/>
    </row>
    <row r="224" spans="1:16" s="2" customFormat="1" x14ac:dyDescent="0.25">
      <c r="A224" s="1"/>
      <c r="B224" s="298" t="s">
        <v>424</v>
      </c>
      <c r="C224" s="313"/>
      <c r="D224" s="402">
        <v>0</v>
      </c>
      <c r="E224" s="54">
        <v>0</v>
      </c>
      <c r="H224" s="1"/>
      <c r="I224" s="1"/>
      <c r="J224" s="1"/>
      <c r="K224" s="1"/>
      <c r="L224" s="1"/>
      <c r="M224" s="1"/>
      <c r="N224" s="1"/>
      <c r="O224" s="1"/>
      <c r="P224" s="243"/>
    </row>
    <row r="225" spans="1:16" s="2" customFormat="1" x14ac:dyDescent="0.25">
      <c r="A225" s="1"/>
      <c r="B225" s="298" t="s">
        <v>425</v>
      </c>
      <c r="C225" s="313"/>
      <c r="D225" s="377">
        <v>0</v>
      </c>
      <c r="E225" s="54">
        <v>0</v>
      </c>
      <c r="H225" s="1"/>
      <c r="I225" s="1"/>
      <c r="J225" s="1"/>
      <c r="K225" s="1"/>
      <c r="L225" s="1"/>
      <c r="M225" s="1"/>
      <c r="N225" s="1"/>
      <c r="O225" s="1"/>
      <c r="P225" s="243"/>
    </row>
    <row r="226" spans="1:16" s="2" customFormat="1" x14ac:dyDescent="0.25">
      <c r="A226" s="1"/>
      <c r="B226" s="298" t="s">
        <v>426</v>
      </c>
      <c r="C226" s="369"/>
      <c r="D226" s="377">
        <v>0</v>
      </c>
      <c r="E226" s="54">
        <v>0</v>
      </c>
      <c r="H226" s="1"/>
      <c r="I226" s="1"/>
      <c r="J226" s="1"/>
      <c r="K226" s="1"/>
      <c r="L226" s="1"/>
      <c r="M226" s="1"/>
      <c r="N226" s="1"/>
      <c r="O226" s="1"/>
      <c r="P226" s="243"/>
    </row>
    <row r="227" spans="1:16" s="2" customFormat="1" x14ac:dyDescent="0.25">
      <c r="A227" s="1"/>
      <c r="B227" s="298" t="s">
        <v>427</v>
      </c>
      <c r="C227" s="369"/>
      <c r="D227" s="377">
        <v>0</v>
      </c>
      <c r="E227" s="54">
        <v>0</v>
      </c>
      <c r="H227" s="1"/>
      <c r="I227" s="1"/>
      <c r="J227" s="1"/>
      <c r="K227" s="1"/>
      <c r="L227" s="1"/>
      <c r="M227" s="1"/>
      <c r="N227" s="1"/>
      <c r="O227" s="1"/>
      <c r="P227" s="243"/>
    </row>
    <row r="228" spans="1:16" s="2" customFormat="1" x14ac:dyDescent="0.25">
      <c r="A228" s="1"/>
      <c r="B228" s="272"/>
      <c r="C228" s="369"/>
      <c r="D228" s="403"/>
      <c r="E228" s="54"/>
      <c r="H228" s="1"/>
      <c r="I228" s="1"/>
      <c r="J228" s="1"/>
      <c r="K228" s="1"/>
      <c r="L228" s="1"/>
      <c r="M228" s="1"/>
      <c r="N228" s="1"/>
      <c r="O228" s="1"/>
      <c r="P228" s="243"/>
    </row>
    <row r="229" spans="1:16" s="2" customFormat="1" x14ac:dyDescent="0.25">
      <c r="A229" s="1"/>
      <c r="B229" s="658" t="s">
        <v>216</v>
      </c>
      <c r="C229" s="659"/>
      <c r="D229" s="115">
        <f>SUM(D222:D228)</f>
        <v>2074015</v>
      </c>
      <c r="E229" s="71">
        <f>SUM(E222:E228)</f>
        <v>0</v>
      </c>
      <c r="F229" s="249"/>
      <c r="H229" s="1"/>
      <c r="I229" s="1"/>
      <c r="J229" s="1"/>
      <c r="K229" s="1"/>
      <c r="L229" s="1"/>
      <c r="M229" s="1"/>
      <c r="N229" s="1"/>
      <c r="O229" s="1"/>
      <c r="P229" s="243"/>
    </row>
    <row r="230" spans="1:16" x14ac:dyDescent="0.25">
      <c r="G230" s="2" t="str">
        <f>PROPER(B230)</f>
        <v/>
      </c>
    </row>
    <row r="231" spans="1:16" s="2" customFormat="1" x14ac:dyDescent="0.25">
      <c r="A231" s="16" t="s">
        <v>310</v>
      </c>
      <c r="B231" s="1"/>
      <c r="G231" s="2" t="str">
        <f>PROPER(B231)</f>
        <v/>
      </c>
      <c r="H231" s="1"/>
      <c r="I231" s="1"/>
      <c r="J231" s="1"/>
      <c r="K231" s="1"/>
      <c r="L231" s="1"/>
      <c r="M231" s="1"/>
      <c r="N231" s="1"/>
      <c r="O231" s="1"/>
      <c r="P231" s="243"/>
    </row>
    <row r="232" spans="1:16" x14ac:dyDescent="0.25">
      <c r="G232" s="2" t="str">
        <f>PROPER(B232)</f>
        <v/>
      </c>
    </row>
    <row r="233" spans="1:16" s="2" customFormat="1" ht="30.75" customHeight="1" x14ac:dyDescent="0.25">
      <c r="A233" s="1"/>
      <c r="B233" s="658" t="s">
        <v>311</v>
      </c>
      <c r="C233" s="659"/>
      <c r="D233" s="708">
        <f>+D220</f>
        <v>44834</v>
      </c>
      <c r="E233" s="709"/>
      <c r="H233" s="1"/>
      <c r="I233" s="1"/>
      <c r="J233" s="1"/>
      <c r="K233" s="1"/>
      <c r="L233" s="1"/>
      <c r="M233" s="1"/>
      <c r="N233" s="1"/>
      <c r="O233" s="1"/>
      <c r="P233" s="243"/>
    </row>
    <row r="234" spans="1:16" x14ac:dyDescent="0.25">
      <c r="B234" s="363" t="s">
        <v>496</v>
      </c>
      <c r="C234" s="365"/>
      <c r="D234" s="404"/>
      <c r="E234" s="393">
        <v>0</v>
      </c>
    </row>
    <row r="235" spans="1:16" x14ac:dyDescent="0.25">
      <c r="B235" s="298" t="s">
        <v>429</v>
      </c>
      <c r="C235" s="313"/>
      <c r="D235" s="249"/>
      <c r="E235" s="405">
        <v>0</v>
      </c>
      <c r="H235" s="60"/>
    </row>
    <row r="236" spans="1:16" x14ac:dyDescent="0.25">
      <c r="B236" s="372" t="s">
        <v>430</v>
      </c>
      <c r="C236" s="374"/>
      <c r="D236" s="406"/>
      <c r="E236" s="400">
        <v>0</v>
      </c>
    </row>
    <row r="237" spans="1:16" x14ac:dyDescent="0.25">
      <c r="B237" s="658" t="s">
        <v>216</v>
      </c>
      <c r="C237" s="659"/>
      <c r="D237" s="115"/>
      <c r="E237" s="70">
        <f>SUM(E234:E236)</f>
        <v>0</v>
      </c>
    </row>
    <row r="239" spans="1:16" x14ac:dyDescent="0.25">
      <c r="A239" s="21" t="s">
        <v>312</v>
      </c>
    </row>
    <row r="241" spans="1:16" x14ac:dyDescent="0.25">
      <c r="B241" s="309" t="s">
        <v>276</v>
      </c>
      <c r="C241" s="309" t="s">
        <v>314</v>
      </c>
      <c r="D241" s="66" t="s">
        <v>315</v>
      </c>
      <c r="E241" s="77" t="s">
        <v>316</v>
      </c>
      <c r="H241" s="2"/>
    </row>
    <row r="242" spans="1:16" x14ac:dyDescent="0.25">
      <c r="B242" s="117"/>
      <c r="C242" s="117"/>
      <c r="D242" s="217"/>
      <c r="E242" s="218"/>
      <c r="H242" s="2"/>
    </row>
    <row r="243" spans="1:16" s="2" customFormat="1" x14ac:dyDescent="0.25">
      <c r="A243" s="1"/>
      <c r="B243" s="117"/>
      <c r="C243" s="117"/>
      <c r="D243" s="217"/>
      <c r="E243" s="218"/>
      <c r="I243" s="1"/>
      <c r="J243" s="1"/>
      <c r="K243" s="1"/>
      <c r="L243" s="1"/>
      <c r="M243" s="1"/>
      <c r="N243" s="1"/>
      <c r="O243" s="1"/>
      <c r="P243" s="1"/>
    </row>
    <row r="244" spans="1:16" s="2" customFormat="1" x14ac:dyDescent="0.25">
      <c r="A244" s="1"/>
      <c r="B244" s="117"/>
      <c r="C244" s="117"/>
      <c r="D244" s="217"/>
      <c r="E244" s="218"/>
      <c r="I244" s="1"/>
      <c r="J244" s="1"/>
      <c r="K244" s="1"/>
      <c r="L244" s="1"/>
      <c r="M244" s="1"/>
      <c r="N244" s="1"/>
      <c r="O244" s="1"/>
      <c r="P244" s="1"/>
    </row>
    <row r="245" spans="1:16" s="2" customFormat="1" x14ac:dyDescent="0.25">
      <c r="A245" s="1"/>
      <c r="B245" s="308" t="s">
        <v>282</v>
      </c>
      <c r="C245" s="308"/>
      <c r="D245" s="71">
        <f>SUM(D242:D244)</f>
        <v>0</v>
      </c>
      <c r="E245" s="71">
        <f>SUM(E242:E244)</f>
        <v>0</v>
      </c>
      <c r="I245" s="1"/>
      <c r="J245" s="1"/>
      <c r="K245" s="1"/>
      <c r="L245" s="1"/>
      <c r="M245" s="1"/>
      <c r="N245" s="1"/>
      <c r="O245" s="1"/>
      <c r="P245" s="1"/>
    </row>
    <row r="246" spans="1:16" s="2" customFormat="1" x14ac:dyDescent="0.25">
      <c r="A246" s="21"/>
      <c r="B246" s="113"/>
      <c r="C246" s="80"/>
      <c r="D246" s="80"/>
      <c r="F246" s="2" t="str">
        <f>PROPER(B246)</f>
        <v/>
      </c>
      <c r="H246" s="1"/>
      <c r="I246" s="1"/>
      <c r="J246" s="1"/>
      <c r="K246" s="1"/>
      <c r="L246" s="1"/>
      <c r="M246" s="1"/>
      <c r="N246" s="1"/>
      <c r="O246" s="1"/>
      <c r="P246" s="243"/>
    </row>
    <row r="247" spans="1:16" s="2" customFormat="1" x14ac:dyDescent="0.25">
      <c r="A247" s="21" t="s">
        <v>318</v>
      </c>
      <c r="B247" s="113"/>
      <c r="C247" s="80"/>
      <c r="D247" s="80"/>
      <c r="F247" s="2" t="str">
        <f>PROPER(B247)</f>
        <v/>
      </c>
      <c r="H247" s="1"/>
      <c r="I247" s="1"/>
      <c r="J247" s="1"/>
      <c r="K247" s="1"/>
      <c r="L247" s="1"/>
      <c r="M247" s="1"/>
      <c r="N247" s="1"/>
      <c r="O247" s="1"/>
      <c r="P247" s="243"/>
    </row>
    <row r="248" spans="1:16" s="2" customFormat="1" x14ac:dyDescent="0.25">
      <c r="A248" s="21"/>
      <c r="B248" s="113"/>
      <c r="C248" s="80"/>
      <c r="D248" s="80"/>
      <c r="F248" s="2" t="str">
        <f>PROPER(B248)</f>
        <v/>
      </c>
      <c r="H248" s="1"/>
      <c r="I248" s="1"/>
      <c r="J248" s="1"/>
      <c r="K248" s="1"/>
      <c r="L248" s="1"/>
      <c r="M248" s="1"/>
      <c r="N248" s="1"/>
      <c r="O248" s="1"/>
      <c r="P248" s="243"/>
    </row>
    <row r="249" spans="1:16" s="2" customFormat="1" x14ac:dyDescent="0.25">
      <c r="A249" s="21"/>
      <c r="B249" s="658" t="s">
        <v>442</v>
      </c>
      <c r="C249" s="659"/>
      <c r="D249" s="708">
        <f>+D233</f>
        <v>44834</v>
      </c>
      <c r="E249" s="709"/>
      <c r="H249" s="1"/>
      <c r="I249" s="1"/>
      <c r="J249" s="1"/>
      <c r="K249" s="1"/>
      <c r="L249" s="1"/>
      <c r="M249" s="1"/>
      <c r="N249" s="1"/>
      <c r="O249" s="1"/>
      <c r="P249" s="243"/>
    </row>
    <row r="250" spans="1:16" s="2" customFormat="1" x14ac:dyDescent="0.25">
      <c r="A250" s="21"/>
      <c r="B250" s="298" t="s">
        <v>484</v>
      </c>
      <c r="C250" s="313"/>
      <c r="D250" s="116"/>
      <c r="E250" s="405">
        <f>+P42</f>
        <v>23493963</v>
      </c>
      <c r="H250" s="1"/>
      <c r="I250" s="1"/>
      <c r="J250" s="1"/>
      <c r="K250" s="1"/>
      <c r="L250" s="1"/>
      <c r="M250" s="1"/>
      <c r="N250" s="1"/>
      <c r="O250" s="1"/>
      <c r="P250" s="243"/>
    </row>
    <row r="251" spans="1:16" s="2" customFormat="1" x14ac:dyDescent="0.25">
      <c r="A251" s="21"/>
      <c r="B251" s="372"/>
      <c r="C251" s="374"/>
      <c r="D251" s="396"/>
      <c r="E251" s="54">
        <v>0</v>
      </c>
      <c r="H251" s="1"/>
      <c r="I251" s="1"/>
      <c r="J251" s="1"/>
      <c r="K251" s="1"/>
      <c r="L251" s="1"/>
      <c r="M251" s="1"/>
      <c r="N251" s="1"/>
      <c r="O251" s="1"/>
      <c r="P251" s="243"/>
    </row>
    <row r="252" spans="1:16" s="2" customFormat="1" x14ac:dyDescent="0.25">
      <c r="A252" s="21"/>
      <c r="B252" s="658" t="s">
        <v>216</v>
      </c>
      <c r="C252" s="659"/>
      <c r="D252" s="115"/>
      <c r="E252" s="70">
        <f>SUM(D250:E251)</f>
        <v>23493963</v>
      </c>
      <c r="H252" s="1"/>
      <c r="I252" s="1"/>
      <c r="J252" s="1"/>
      <c r="K252" s="1"/>
      <c r="L252" s="1"/>
      <c r="M252" s="1"/>
      <c r="N252" s="1"/>
      <c r="O252" s="1"/>
      <c r="P252" s="243"/>
    </row>
    <row r="253" spans="1:16" s="2" customFormat="1" x14ac:dyDescent="0.25">
      <c r="A253" s="21"/>
      <c r="B253" s="113"/>
      <c r="C253" s="80"/>
      <c r="D253" s="80"/>
      <c r="F253" s="2" t="str">
        <f>PROPER(B253)</f>
        <v/>
      </c>
      <c r="H253" s="1"/>
      <c r="I253" s="1"/>
      <c r="J253" s="1"/>
      <c r="K253" s="1"/>
      <c r="L253" s="1"/>
      <c r="M253" s="1"/>
      <c r="N253" s="1"/>
      <c r="O253" s="1"/>
      <c r="P253" s="243"/>
    </row>
    <row r="254" spans="1:16" s="2" customFormat="1" x14ac:dyDescent="0.25">
      <c r="A254" s="21" t="s">
        <v>319</v>
      </c>
      <c r="B254" s="113"/>
      <c r="F254" s="2" t="str">
        <f>PROPER(B254)</f>
        <v/>
      </c>
      <c r="H254" s="1"/>
      <c r="I254" s="1"/>
      <c r="J254" s="1"/>
      <c r="K254" s="1"/>
      <c r="L254" s="1"/>
      <c r="M254" s="1"/>
      <c r="N254" s="1"/>
      <c r="O254" s="1"/>
      <c r="P254" s="243"/>
    </row>
    <row r="255" spans="1:16" s="2" customFormat="1" ht="16.5" customHeight="1" x14ac:dyDescent="0.25">
      <c r="A255" s="21"/>
      <c r="B255" s="113"/>
      <c r="F255" s="2" t="str">
        <f>PROPER(B255)</f>
        <v/>
      </c>
      <c r="H255" s="1"/>
      <c r="I255" s="1"/>
      <c r="J255" s="1"/>
      <c r="K255" s="1"/>
      <c r="L255" s="1"/>
      <c r="M255" s="1"/>
      <c r="N255" s="1"/>
      <c r="O255" s="1"/>
      <c r="P255" s="243"/>
    </row>
    <row r="256" spans="1:16" s="2" customFormat="1" x14ac:dyDescent="0.25">
      <c r="A256" s="121"/>
      <c r="B256" s="1"/>
      <c r="F256" s="2" t="str">
        <f>PROPER(B256)</f>
        <v/>
      </c>
      <c r="H256" s="1"/>
      <c r="I256" s="1"/>
      <c r="J256" s="1"/>
      <c r="K256" s="1"/>
      <c r="L256" s="1"/>
      <c r="M256" s="1"/>
      <c r="N256" s="1"/>
      <c r="O256" s="1"/>
      <c r="P256" s="243"/>
    </row>
    <row r="257" spans="1:16" s="2" customFormat="1" x14ac:dyDescent="0.25">
      <c r="A257" s="1"/>
      <c r="B257" s="309" t="s">
        <v>326</v>
      </c>
      <c r="C257" s="66" t="s">
        <v>314</v>
      </c>
      <c r="D257" s="66" t="s">
        <v>315</v>
      </c>
      <c r="E257" s="66" t="s">
        <v>316</v>
      </c>
      <c r="H257" s="1"/>
      <c r="I257" s="1"/>
      <c r="J257" s="1"/>
      <c r="K257" s="1"/>
      <c r="L257" s="1"/>
      <c r="M257" s="1"/>
      <c r="N257" s="1"/>
      <c r="O257" s="1"/>
      <c r="P257" s="243"/>
    </row>
    <row r="258" spans="1:16" s="2" customFormat="1" x14ac:dyDescent="0.25">
      <c r="A258" s="1"/>
      <c r="B258" s="407"/>
      <c r="C258" s="223"/>
      <c r="D258" s="217"/>
      <c r="E258" s="217"/>
      <c r="H258" s="1"/>
      <c r="I258" s="1"/>
      <c r="J258" s="1"/>
      <c r="K258" s="1"/>
      <c r="L258" s="1"/>
      <c r="M258" s="1"/>
      <c r="N258" s="1"/>
      <c r="O258" s="1"/>
      <c r="P258" s="243"/>
    </row>
    <row r="259" spans="1:16" s="2" customFormat="1" x14ac:dyDescent="0.25">
      <c r="A259" s="1"/>
      <c r="B259" s="407"/>
      <c r="C259" s="223"/>
      <c r="D259" s="217"/>
      <c r="E259" s="217"/>
      <c r="H259" s="1"/>
      <c r="I259" s="1"/>
      <c r="J259" s="1"/>
      <c r="K259" s="1"/>
      <c r="L259" s="1"/>
      <c r="M259" s="1"/>
      <c r="N259" s="1"/>
      <c r="O259" s="1"/>
      <c r="P259" s="243"/>
    </row>
    <row r="260" spans="1:16" s="2" customFormat="1" x14ac:dyDescent="0.25">
      <c r="A260" s="1"/>
      <c r="B260" s="308" t="s">
        <v>216</v>
      </c>
      <c r="C260" s="77"/>
      <c r="D260" s="77">
        <f>SUM(D258:D259)</f>
        <v>0</v>
      </c>
      <c r="E260" s="77">
        <v>0</v>
      </c>
      <c r="H260" s="1"/>
      <c r="I260" s="1"/>
      <c r="J260" s="1"/>
      <c r="K260" s="1"/>
      <c r="L260" s="1"/>
      <c r="M260" s="1"/>
      <c r="N260" s="1"/>
      <c r="O260" s="1"/>
      <c r="P260" s="243"/>
    </row>
    <row r="262" spans="1:16" s="2" customFormat="1" x14ac:dyDescent="0.25">
      <c r="A262" s="21" t="s">
        <v>325</v>
      </c>
      <c r="B262" s="113"/>
      <c r="F262" s="2" t="str">
        <f>PROPER(B262)</f>
        <v/>
      </c>
      <c r="H262" s="1"/>
      <c r="I262" s="1"/>
      <c r="J262" s="1"/>
      <c r="K262" s="1"/>
      <c r="L262" s="1"/>
      <c r="M262" s="1"/>
      <c r="N262" s="1"/>
      <c r="O262" s="1"/>
      <c r="P262" s="243"/>
    </row>
    <row r="263" spans="1:16" x14ac:dyDescent="0.25">
      <c r="F263" s="2" t="str">
        <f>PROPER(B263)</f>
        <v/>
      </c>
    </row>
    <row r="264" spans="1:16" x14ac:dyDescent="0.25">
      <c r="F264" s="2" t="str">
        <f>PROPER(B264)</f>
        <v/>
      </c>
    </row>
    <row r="265" spans="1:16" ht="24" x14ac:dyDescent="0.25">
      <c r="B265" s="309" t="s">
        <v>326</v>
      </c>
      <c r="C265" s="66" t="s">
        <v>327</v>
      </c>
      <c r="D265" s="66" t="s">
        <v>328</v>
      </c>
      <c r="E265" s="66" t="s">
        <v>329</v>
      </c>
    </row>
    <row r="266" spans="1:16" x14ac:dyDescent="0.25">
      <c r="B266" s="408" t="s">
        <v>497</v>
      </c>
      <c r="C266" s="402">
        <v>1316251</v>
      </c>
      <c r="D266" s="402">
        <v>475000000</v>
      </c>
      <c r="E266" s="402">
        <f>+C266-D266</f>
        <v>-473683749</v>
      </c>
    </row>
    <row r="267" spans="1:16" hidden="1" x14ac:dyDescent="0.25">
      <c r="B267" s="408"/>
      <c r="C267" s="402"/>
      <c r="D267" s="402"/>
      <c r="E267" s="402">
        <f>+C267-D267</f>
        <v>0</v>
      </c>
    </row>
    <row r="268" spans="1:16" hidden="1" x14ac:dyDescent="0.25">
      <c r="B268" s="408"/>
      <c r="C268" s="402"/>
      <c r="D268" s="402"/>
      <c r="E268" s="402">
        <f>+C268-D268</f>
        <v>0</v>
      </c>
    </row>
    <row r="269" spans="1:16" x14ac:dyDescent="0.25">
      <c r="B269" s="125" t="s">
        <v>216</v>
      </c>
      <c r="C269" s="126">
        <f>SUM(C266:C268)</f>
        <v>1316251</v>
      </c>
      <c r="D269" s="126">
        <f>SUM(D266:D268)</f>
        <v>475000000</v>
      </c>
      <c r="E269" s="126">
        <f>SUM(E266:E268)</f>
        <v>-473683749</v>
      </c>
    </row>
    <row r="271" spans="1:16" x14ac:dyDescent="0.25">
      <c r="A271" s="21" t="s">
        <v>334</v>
      </c>
      <c r="B271" s="113"/>
    </row>
    <row r="272" spans="1:16" x14ac:dyDescent="0.25">
      <c r="A272" s="22"/>
      <c r="B272" s="113"/>
    </row>
    <row r="273" spans="1:13" ht="24" x14ac:dyDescent="0.25">
      <c r="B273" s="309" t="s">
        <v>276</v>
      </c>
      <c r="C273" s="23" t="s">
        <v>335</v>
      </c>
      <c r="D273" s="23" t="s">
        <v>336</v>
      </c>
      <c r="E273" s="23" t="s">
        <v>337</v>
      </c>
      <c r="F273" s="23" t="s">
        <v>267</v>
      </c>
    </row>
    <row r="274" spans="1:13" x14ac:dyDescent="0.25">
      <c r="B274" s="127" t="s">
        <v>207</v>
      </c>
      <c r="C274" s="128">
        <v>31975000000</v>
      </c>
      <c r="D274" s="128">
        <v>8480000000</v>
      </c>
      <c r="E274" s="128">
        <v>0</v>
      </c>
      <c r="F274" s="128">
        <f>+C274+D274-E274</f>
        <v>40455000000</v>
      </c>
      <c r="H274" s="60"/>
      <c r="I274" s="60"/>
      <c r="M274" s="94"/>
    </row>
    <row r="275" spans="1:13" x14ac:dyDescent="0.25">
      <c r="A275" s="21"/>
      <c r="B275" s="127" t="s">
        <v>446</v>
      </c>
      <c r="C275" s="128">
        <v>0</v>
      </c>
      <c r="D275" s="128">
        <v>14990000000</v>
      </c>
      <c r="E275" s="128">
        <v>0</v>
      </c>
      <c r="F275" s="128">
        <f>SUM(C275:E275)</f>
        <v>14990000000</v>
      </c>
      <c r="H275" s="60"/>
      <c r="M275" s="94"/>
    </row>
    <row r="276" spans="1:13" x14ac:dyDescent="0.25">
      <c r="B276" s="127" t="s">
        <v>210</v>
      </c>
      <c r="C276" s="128">
        <v>4363060</v>
      </c>
      <c r="D276" s="128">
        <v>0</v>
      </c>
      <c r="E276" s="128">
        <v>0</v>
      </c>
      <c r="F276" s="128">
        <f>+C276+D276-E276</f>
        <v>4363060</v>
      </c>
      <c r="H276" s="60"/>
      <c r="M276" s="60"/>
    </row>
    <row r="277" spans="1:13" x14ac:dyDescent="0.25">
      <c r="B277" s="127" t="s">
        <v>338</v>
      </c>
      <c r="C277" s="128">
        <v>82898147</v>
      </c>
      <c r="D277" s="128">
        <v>0</v>
      </c>
      <c r="E277" s="128">
        <v>26000</v>
      </c>
      <c r="F277" s="128">
        <f>+C277+D277-E277</f>
        <v>82872147</v>
      </c>
      <c r="H277" s="60"/>
      <c r="M277" s="94"/>
    </row>
    <row r="278" spans="1:13" x14ac:dyDescent="0.25">
      <c r="B278" s="127" t="s">
        <v>339</v>
      </c>
      <c r="C278" s="128">
        <v>0</v>
      </c>
      <c r="D278" s="128">
        <v>1794107273</v>
      </c>
      <c r="E278" s="128">
        <v>0</v>
      </c>
      <c r="F278" s="128">
        <f>+D278</f>
        <v>1794107273</v>
      </c>
      <c r="H278" s="60"/>
      <c r="M278" s="94"/>
    </row>
    <row r="279" spans="1:13" x14ac:dyDescent="0.25">
      <c r="B279" s="129" t="s">
        <v>216</v>
      </c>
      <c r="C279" s="130">
        <f>SUM(C274:C278)</f>
        <v>32062261207</v>
      </c>
      <c r="D279" s="130">
        <f>SUM(D274:D278)</f>
        <v>25264107273</v>
      </c>
      <c r="E279" s="130">
        <f>SUM(E274:E278)</f>
        <v>26000</v>
      </c>
      <c r="F279" s="130">
        <f>SUM(F274:F278)</f>
        <v>57326342480</v>
      </c>
      <c r="H279" s="60"/>
      <c r="I279" s="60"/>
    </row>
    <row r="281" spans="1:13" x14ac:dyDescent="0.25">
      <c r="A281" s="21" t="s">
        <v>340</v>
      </c>
      <c r="M281" s="60"/>
    </row>
    <row r="282" spans="1:13" x14ac:dyDescent="0.25">
      <c r="A282" s="22"/>
    </row>
    <row r="283" spans="1:13" ht="24" x14ac:dyDescent="0.25">
      <c r="B283" s="131" t="s">
        <v>259</v>
      </c>
      <c r="C283" s="23" t="s">
        <v>335</v>
      </c>
      <c r="D283" s="132" t="s">
        <v>336</v>
      </c>
      <c r="E283" s="132" t="s">
        <v>337</v>
      </c>
      <c r="F283" s="23" t="s">
        <v>341</v>
      </c>
      <c r="G283" s="23" t="s">
        <v>342</v>
      </c>
      <c r="H283" s="45"/>
    </row>
    <row r="284" spans="1:13" x14ac:dyDescent="0.25">
      <c r="B284" s="133" t="s">
        <v>343</v>
      </c>
      <c r="C284" s="89">
        <v>0</v>
      </c>
      <c r="D284" s="89">
        <v>0</v>
      </c>
      <c r="E284" s="89"/>
      <c r="F284" s="89">
        <f>+C284+D284-E284</f>
        <v>0</v>
      </c>
      <c r="G284" s="89">
        <v>0</v>
      </c>
    </row>
    <row r="285" spans="1:13" x14ac:dyDescent="0.25">
      <c r="B285" s="127"/>
      <c r="C285" s="89"/>
      <c r="D285" s="89"/>
      <c r="E285" s="89"/>
      <c r="F285" s="89"/>
      <c r="G285" s="89"/>
    </row>
    <row r="286" spans="1:13" x14ac:dyDescent="0.25">
      <c r="B286" s="127"/>
      <c r="C286" s="89"/>
      <c r="D286" s="89"/>
      <c r="E286" s="89"/>
      <c r="F286" s="89"/>
      <c r="G286" s="89"/>
    </row>
    <row r="287" spans="1:13" x14ac:dyDescent="0.25">
      <c r="B287" s="133" t="s">
        <v>344</v>
      </c>
      <c r="C287" s="89">
        <v>0</v>
      </c>
      <c r="D287" s="89">
        <f>+E236</f>
        <v>0</v>
      </c>
      <c r="E287" s="89"/>
      <c r="F287" s="89">
        <f>+C287+D287-E287</f>
        <v>0</v>
      </c>
      <c r="G287" s="89">
        <v>0</v>
      </c>
    </row>
    <row r="288" spans="1:13" x14ac:dyDescent="0.25">
      <c r="B288" s="127"/>
      <c r="C288" s="89"/>
      <c r="D288" s="89"/>
      <c r="E288" s="89"/>
      <c r="F288" s="89"/>
      <c r="G288" s="89"/>
    </row>
    <row r="289" spans="1:7" x14ac:dyDescent="0.25">
      <c r="B289" s="127"/>
      <c r="C289" s="89"/>
      <c r="D289" s="89"/>
      <c r="E289" s="89"/>
      <c r="F289" s="89"/>
      <c r="G289" s="89"/>
    </row>
    <row r="290" spans="1:7" x14ac:dyDescent="0.25">
      <c r="B290" s="127" t="s">
        <v>345</v>
      </c>
      <c r="C290" s="134">
        <f>SUM(C284:C288)</f>
        <v>0</v>
      </c>
      <c r="D290" s="134">
        <f>SUM(D284:D288)</f>
        <v>0</v>
      </c>
      <c r="E290" s="134">
        <f>SUM(E284:E288)</f>
        <v>0</v>
      </c>
      <c r="F290" s="134">
        <f>SUM(F284:F288)</f>
        <v>0</v>
      </c>
      <c r="G290" s="134">
        <f>SUM(G284:G289)</f>
        <v>0</v>
      </c>
    </row>
    <row r="292" spans="1:7" x14ac:dyDescent="0.25">
      <c r="A292" s="21" t="s">
        <v>346</v>
      </c>
    </row>
    <row r="293" spans="1:7" x14ac:dyDescent="0.25">
      <c r="A293" s="21"/>
    </row>
    <row r="294" spans="1:7" ht="12.6" thickBot="1" x14ac:dyDescent="0.3">
      <c r="A294" s="21"/>
      <c r="B294" s="229" t="s">
        <v>0</v>
      </c>
      <c r="C294" s="230">
        <f>+D233</f>
        <v>44834</v>
      </c>
    </row>
    <row r="295" spans="1:7" s="19" customFormat="1" x14ac:dyDescent="0.25">
      <c r="A295" s="21"/>
      <c r="B295" s="250" t="s">
        <v>4</v>
      </c>
      <c r="C295" s="251">
        <f>+C296+C301</f>
        <v>8839360450</v>
      </c>
      <c r="D295" s="109"/>
      <c r="E295" s="109"/>
      <c r="F295" s="109"/>
      <c r="G295" s="109"/>
    </row>
    <row r="296" spans="1:7" s="19" customFormat="1" x14ac:dyDescent="0.25">
      <c r="A296" s="21"/>
      <c r="B296" s="252" t="s">
        <v>7</v>
      </c>
      <c r="C296" s="253">
        <f>+C297+C299</f>
        <v>8825745517</v>
      </c>
      <c r="D296" s="109"/>
      <c r="E296" s="109"/>
      <c r="F296" s="109"/>
      <c r="G296" s="109"/>
    </row>
    <row r="297" spans="1:7" s="19" customFormat="1" x14ac:dyDescent="0.25">
      <c r="A297" s="21"/>
      <c r="B297" s="250" t="s">
        <v>462</v>
      </c>
      <c r="C297" s="251">
        <f>+C298</f>
        <v>6703820756</v>
      </c>
      <c r="D297" s="109"/>
      <c r="E297" s="109"/>
      <c r="F297" s="109"/>
      <c r="G297" s="109"/>
    </row>
    <row r="298" spans="1:7" x14ac:dyDescent="0.25">
      <c r="A298" s="21"/>
      <c r="B298" s="254" t="s">
        <v>28</v>
      </c>
      <c r="C298" s="255">
        <f>+S5</f>
        <v>6703820756</v>
      </c>
    </row>
    <row r="299" spans="1:7" s="19" customFormat="1" x14ac:dyDescent="0.25">
      <c r="A299" s="21"/>
      <c r="B299" s="250" t="s">
        <v>465</v>
      </c>
      <c r="C299" s="251">
        <f>+C300</f>
        <v>2121924761</v>
      </c>
      <c r="D299" s="109"/>
      <c r="E299" s="109"/>
      <c r="F299" s="109"/>
      <c r="G299" s="109"/>
    </row>
    <row r="300" spans="1:7" x14ac:dyDescent="0.25">
      <c r="A300" s="21"/>
      <c r="B300" s="254" t="s">
        <v>466</v>
      </c>
      <c r="C300" s="255">
        <f>+S7</f>
        <v>2121924761</v>
      </c>
    </row>
    <row r="301" spans="1:7" x14ac:dyDescent="0.25">
      <c r="A301" s="21"/>
      <c r="B301" s="250" t="s">
        <v>498</v>
      </c>
      <c r="C301" s="251">
        <f>+C302+C303+C304+C305</f>
        <v>13614933</v>
      </c>
    </row>
    <row r="302" spans="1:7" x14ac:dyDescent="0.25">
      <c r="A302" s="21"/>
      <c r="B302" s="254" t="str">
        <f t="shared" ref="B302:C305" si="4">+R10</f>
        <v>Venta De Activos Fijos</v>
      </c>
      <c r="C302" s="255">
        <f t="shared" si="4"/>
        <v>4160000</v>
      </c>
    </row>
    <row r="303" spans="1:7" x14ac:dyDescent="0.25">
      <c r="A303" s="21"/>
      <c r="B303" s="256" t="str">
        <f t="shared" si="4"/>
        <v>Recupero De Gastos</v>
      </c>
      <c r="C303" s="257">
        <f t="shared" si="4"/>
        <v>7932195</v>
      </c>
    </row>
    <row r="304" spans="1:7" x14ac:dyDescent="0.25">
      <c r="A304" s="21"/>
      <c r="B304" s="254" t="str">
        <f t="shared" si="4"/>
        <v>Intereses cobrados Caja de Ahorro</v>
      </c>
      <c r="C304" s="255">
        <f t="shared" si="4"/>
        <v>283</v>
      </c>
    </row>
    <row r="305" spans="1:16" x14ac:dyDescent="0.25">
      <c r="A305" s="21"/>
      <c r="B305" s="256" t="str">
        <f t="shared" si="4"/>
        <v>Intereses Cobrados por Préstamos</v>
      </c>
      <c r="C305" s="257">
        <f t="shared" si="4"/>
        <v>1522455</v>
      </c>
    </row>
    <row r="306" spans="1:16" x14ac:dyDescent="0.25">
      <c r="A306" s="21"/>
      <c r="B306" s="104"/>
      <c r="C306" s="231"/>
    </row>
    <row r="307" spans="1:16" s="2" customFormat="1" x14ac:dyDescent="0.25">
      <c r="A307" s="21" t="s">
        <v>350</v>
      </c>
      <c r="B307" s="1"/>
      <c r="H307" s="1"/>
      <c r="I307" s="1"/>
      <c r="J307" s="1"/>
      <c r="K307" s="1"/>
      <c r="L307" s="1"/>
      <c r="M307" s="1"/>
      <c r="N307" s="1"/>
      <c r="O307" s="1"/>
      <c r="P307" s="243"/>
    </row>
    <row r="308" spans="1:16" s="2" customFormat="1" x14ac:dyDescent="0.25">
      <c r="A308" s="21"/>
      <c r="B308" s="1"/>
      <c r="H308" s="1"/>
      <c r="I308" s="1"/>
      <c r="J308" s="1"/>
      <c r="K308" s="1"/>
      <c r="L308" s="1"/>
      <c r="M308" s="1"/>
      <c r="N308" s="1"/>
      <c r="O308" s="1"/>
      <c r="P308" s="243"/>
    </row>
    <row r="309" spans="1:16" s="2" customFormat="1" x14ac:dyDescent="0.25">
      <c r="A309" s="21"/>
      <c r="B309" s="233" t="s">
        <v>450</v>
      </c>
      <c r="C309" s="234" t="s">
        <v>703</v>
      </c>
      <c r="H309" s="1"/>
      <c r="I309" s="1"/>
      <c r="J309" s="1"/>
      <c r="K309" s="1"/>
      <c r="L309" s="1"/>
      <c r="M309" s="1"/>
      <c r="N309" s="1"/>
      <c r="O309" s="1"/>
      <c r="P309" s="243"/>
    </row>
    <row r="310" spans="1:16" s="109" customFormat="1" x14ac:dyDescent="0.25">
      <c r="A310" s="21"/>
      <c r="B310" s="138" t="s">
        <v>42</v>
      </c>
      <c r="C310" s="141">
        <f>+C311+C314+C317+C337+C341+C334+C345</f>
        <v>7045253177</v>
      </c>
      <c r="H310" s="19"/>
      <c r="I310" s="19"/>
      <c r="J310" s="19"/>
      <c r="K310" s="19"/>
      <c r="L310" s="19"/>
      <c r="M310" s="19"/>
      <c r="N310" s="19"/>
      <c r="O310" s="19"/>
      <c r="P310" s="246"/>
    </row>
    <row r="311" spans="1:16" s="109" customFormat="1" x14ac:dyDescent="0.25">
      <c r="A311" s="21"/>
      <c r="B311" s="138" t="s">
        <v>44</v>
      </c>
      <c r="C311" s="141">
        <f>+C312</f>
        <v>6893090694</v>
      </c>
      <c r="H311" s="19"/>
      <c r="I311" s="19"/>
      <c r="J311" s="19"/>
      <c r="K311" s="19"/>
      <c r="L311" s="19"/>
      <c r="M311" s="19"/>
      <c r="N311" s="19"/>
      <c r="O311" s="19"/>
      <c r="P311" s="246"/>
    </row>
    <row r="312" spans="1:16" s="2" customFormat="1" x14ac:dyDescent="0.25">
      <c r="A312" s="21"/>
      <c r="B312" s="138" t="s">
        <v>373</v>
      </c>
      <c r="C312" s="141">
        <f>+C313</f>
        <v>6893090694</v>
      </c>
      <c r="H312" s="1"/>
      <c r="I312" s="1"/>
      <c r="J312" s="1"/>
      <c r="K312" s="1"/>
      <c r="L312" s="1"/>
      <c r="M312" s="1"/>
      <c r="N312" s="1"/>
      <c r="O312" s="1"/>
      <c r="P312" s="243"/>
    </row>
    <row r="313" spans="1:16" s="2" customFormat="1" x14ac:dyDescent="0.25">
      <c r="A313" s="21"/>
      <c r="B313" s="104" t="s">
        <v>472</v>
      </c>
      <c r="C313" s="142">
        <f>+S15</f>
        <v>6893090694</v>
      </c>
      <c r="H313" s="1"/>
      <c r="I313" s="1"/>
      <c r="J313" s="1"/>
      <c r="K313" s="1"/>
      <c r="L313" s="1"/>
      <c r="M313" s="1"/>
      <c r="N313" s="1"/>
      <c r="O313" s="1"/>
      <c r="P313" s="243"/>
    </row>
    <row r="314" spans="1:16" s="2" customFormat="1" x14ac:dyDescent="0.25">
      <c r="A314" s="21"/>
      <c r="B314" s="138" t="s">
        <v>65</v>
      </c>
      <c r="C314" s="141">
        <f>+C315</f>
        <v>27420328</v>
      </c>
      <c r="H314" s="1"/>
      <c r="I314" s="1"/>
      <c r="J314" s="1"/>
      <c r="K314" s="1"/>
      <c r="L314" s="1"/>
      <c r="M314" s="1"/>
      <c r="N314" s="1"/>
      <c r="O314" s="1"/>
      <c r="P314" s="243"/>
    </row>
    <row r="315" spans="1:16" s="2" customFormat="1" x14ac:dyDescent="0.25">
      <c r="A315" s="21"/>
      <c r="B315" s="138" t="s">
        <v>473</v>
      </c>
      <c r="C315" s="141">
        <f>+C316</f>
        <v>27420328</v>
      </c>
      <c r="H315" s="1"/>
      <c r="I315" s="1"/>
      <c r="J315" s="1"/>
      <c r="K315" s="1"/>
      <c r="L315" s="1"/>
      <c r="M315" s="1"/>
      <c r="N315" s="1"/>
      <c r="O315" s="1"/>
      <c r="P315" s="243"/>
    </row>
    <row r="316" spans="1:16" s="2" customFormat="1" x14ac:dyDescent="0.25">
      <c r="A316" s="21"/>
      <c r="B316" s="104" t="s">
        <v>474</v>
      </c>
      <c r="C316" s="142">
        <f>+S18</f>
        <v>27420328</v>
      </c>
      <c r="H316" s="1"/>
      <c r="I316" s="1"/>
      <c r="J316" s="1"/>
      <c r="K316" s="1"/>
      <c r="L316" s="1"/>
      <c r="M316" s="1"/>
      <c r="N316" s="1"/>
      <c r="O316" s="1"/>
      <c r="P316" s="243"/>
    </row>
    <row r="317" spans="1:16" s="109" customFormat="1" x14ac:dyDescent="0.25">
      <c r="A317" s="21"/>
      <c r="B317" s="138" t="s">
        <v>72</v>
      </c>
      <c r="C317" s="141">
        <f>+C318</f>
        <v>216129985</v>
      </c>
      <c r="H317" s="19"/>
      <c r="I317" s="19"/>
      <c r="J317" s="19"/>
      <c r="K317" s="19"/>
      <c r="L317" s="19"/>
      <c r="M317" s="19"/>
      <c r="N317" s="19"/>
      <c r="O317" s="19"/>
      <c r="P317" s="246"/>
    </row>
    <row r="318" spans="1:16" s="109" customFormat="1" x14ac:dyDescent="0.25">
      <c r="A318" s="21"/>
      <c r="B318" s="138" t="s">
        <v>96</v>
      </c>
      <c r="C318" s="141">
        <f>SUBTOTAL(109,C319:C333)</f>
        <v>216129985</v>
      </c>
      <c r="H318" s="19"/>
      <c r="I318" s="19"/>
      <c r="J318" s="19"/>
      <c r="K318" s="19"/>
      <c r="L318" s="19"/>
      <c r="M318" s="19"/>
      <c r="N318" s="19"/>
      <c r="O318" s="19"/>
      <c r="P318" s="246"/>
    </row>
    <row r="319" spans="1:16" s="109" customFormat="1" x14ac:dyDescent="0.25">
      <c r="A319" s="21"/>
      <c r="B319" s="104" t="s">
        <v>352</v>
      </c>
      <c r="C319" s="142">
        <f t="shared" ref="C319:C333" si="5">+S23</f>
        <v>1764315</v>
      </c>
      <c r="H319" s="19"/>
      <c r="I319" s="19"/>
      <c r="J319" s="19"/>
      <c r="K319" s="19"/>
      <c r="L319" s="19"/>
      <c r="M319" s="19"/>
      <c r="N319" s="19"/>
      <c r="O319" s="19"/>
      <c r="P319" s="246"/>
    </row>
    <row r="320" spans="1:16" s="2" customFormat="1" x14ac:dyDescent="0.25">
      <c r="A320" s="21"/>
      <c r="B320" s="104" t="s">
        <v>499</v>
      </c>
      <c r="C320" s="142">
        <f t="shared" si="5"/>
        <v>79271654</v>
      </c>
      <c r="H320" s="1"/>
      <c r="I320" s="1"/>
      <c r="J320" s="1"/>
      <c r="K320" s="1"/>
      <c r="L320" s="1"/>
      <c r="M320" s="1"/>
      <c r="N320" s="1"/>
      <c r="O320" s="1"/>
      <c r="P320" s="243"/>
    </row>
    <row r="321" spans="1:16" s="2" customFormat="1" x14ac:dyDescent="0.25">
      <c r="A321" s="21"/>
      <c r="B321" s="104" t="s">
        <v>476</v>
      </c>
      <c r="C321" s="142">
        <f t="shared" si="5"/>
        <v>318182</v>
      </c>
      <c r="H321" s="1"/>
      <c r="I321" s="1"/>
      <c r="J321" s="1"/>
      <c r="K321" s="1"/>
      <c r="L321" s="1"/>
      <c r="M321" s="1"/>
      <c r="N321" s="1"/>
      <c r="O321" s="1"/>
      <c r="P321" s="243"/>
    </row>
    <row r="322" spans="1:16" s="2" customFormat="1" x14ac:dyDescent="0.25">
      <c r="A322" s="21"/>
      <c r="B322" s="104" t="s">
        <v>477</v>
      </c>
      <c r="C322" s="142">
        <f t="shared" si="5"/>
        <v>8000001</v>
      </c>
      <c r="H322" s="1"/>
      <c r="I322" s="1"/>
      <c r="J322" s="1"/>
      <c r="K322" s="1"/>
      <c r="L322" s="1"/>
      <c r="M322" s="1"/>
      <c r="N322" s="1"/>
      <c r="O322" s="1"/>
      <c r="P322" s="243"/>
    </row>
    <row r="323" spans="1:16" s="2" customFormat="1" x14ac:dyDescent="0.25">
      <c r="A323" s="21"/>
      <c r="B323" s="104" t="s">
        <v>111</v>
      </c>
      <c r="C323" s="142">
        <f t="shared" si="5"/>
        <v>45455</v>
      </c>
      <c r="H323" s="1"/>
      <c r="I323" s="1"/>
      <c r="J323" s="1"/>
      <c r="K323" s="1"/>
      <c r="L323" s="1"/>
      <c r="M323" s="1"/>
      <c r="N323" s="1"/>
      <c r="O323" s="1"/>
      <c r="P323" s="243"/>
    </row>
    <row r="324" spans="1:16" s="2" customFormat="1" x14ac:dyDescent="0.25">
      <c r="A324" s="21"/>
      <c r="B324" s="104" t="s">
        <v>116</v>
      </c>
      <c r="C324" s="142">
        <f t="shared" si="5"/>
        <v>2119528</v>
      </c>
      <c r="H324" s="1"/>
      <c r="I324" s="1"/>
      <c r="J324" s="1"/>
      <c r="K324" s="1"/>
      <c r="L324" s="1"/>
      <c r="M324" s="1"/>
      <c r="N324" s="1"/>
      <c r="O324" s="1"/>
      <c r="P324" s="243"/>
    </row>
    <row r="325" spans="1:16" s="2" customFormat="1" x14ac:dyDescent="0.25">
      <c r="A325" s="258"/>
      <c r="B325" s="104" t="s">
        <v>118</v>
      </c>
      <c r="C325" s="142">
        <f t="shared" si="5"/>
        <v>1385804</v>
      </c>
      <c r="H325" s="1"/>
      <c r="I325" s="1"/>
      <c r="J325" s="1"/>
      <c r="K325" s="1"/>
      <c r="L325" s="1"/>
      <c r="M325" s="1"/>
      <c r="N325" s="1"/>
      <c r="O325" s="1"/>
      <c r="P325" s="243"/>
    </row>
    <row r="326" spans="1:16" s="2" customFormat="1" x14ac:dyDescent="0.25">
      <c r="A326" s="258"/>
      <c r="B326" s="104" t="s">
        <v>121</v>
      </c>
      <c r="C326" s="142">
        <f t="shared" si="5"/>
        <v>100094</v>
      </c>
      <c r="H326" s="1"/>
      <c r="I326" s="1"/>
      <c r="J326" s="1"/>
      <c r="K326" s="1"/>
      <c r="L326" s="1"/>
      <c r="M326" s="1"/>
      <c r="N326" s="1"/>
      <c r="O326" s="1"/>
      <c r="P326" s="243"/>
    </row>
    <row r="327" spans="1:16" s="2" customFormat="1" x14ac:dyDescent="0.25">
      <c r="A327" s="258"/>
      <c r="B327" s="104" t="s">
        <v>457</v>
      </c>
      <c r="C327" s="142">
        <f t="shared" si="5"/>
        <v>160455</v>
      </c>
      <c r="H327" s="1"/>
      <c r="I327" s="1"/>
      <c r="J327" s="1"/>
      <c r="K327" s="1"/>
      <c r="L327" s="1"/>
      <c r="M327" s="1"/>
      <c r="N327" s="1"/>
      <c r="O327" s="1"/>
      <c r="P327" s="243"/>
    </row>
    <row r="328" spans="1:16" s="2" customFormat="1" x14ac:dyDescent="0.25">
      <c r="A328" s="21"/>
      <c r="B328" s="104" t="s">
        <v>480</v>
      </c>
      <c r="C328" s="142">
        <f t="shared" si="5"/>
        <v>228363</v>
      </c>
      <c r="H328" s="1"/>
      <c r="I328" s="1"/>
      <c r="J328" s="1"/>
      <c r="K328" s="1"/>
      <c r="L328" s="1"/>
      <c r="M328" s="1"/>
      <c r="N328" s="1"/>
      <c r="O328" s="1"/>
      <c r="P328" s="243"/>
    </row>
    <row r="329" spans="1:16" s="2" customFormat="1" x14ac:dyDescent="0.25">
      <c r="A329" s="21"/>
      <c r="B329" s="104" t="s">
        <v>383</v>
      </c>
      <c r="C329" s="142">
        <f t="shared" si="5"/>
        <v>1295909</v>
      </c>
      <c r="H329" s="1"/>
      <c r="I329" s="1"/>
      <c r="J329" s="1"/>
      <c r="K329" s="1"/>
      <c r="L329" s="1"/>
      <c r="M329" s="1"/>
      <c r="N329" s="1"/>
      <c r="O329" s="1"/>
      <c r="P329" s="243"/>
    </row>
    <row r="330" spans="1:16" s="2" customFormat="1" x14ac:dyDescent="0.25">
      <c r="A330" s="21"/>
      <c r="B330" s="104" t="s">
        <v>130</v>
      </c>
      <c r="C330" s="142">
        <f t="shared" si="5"/>
        <v>288599</v>
      </c>
      <c r="H330" s="1"/>
      <c r="I330" s="1"/>
      <c r="J330" s="1"/>
      <c r="K330" s="1"/>
      <c r="L330" s="1"/>
      <c r="M330" s="1"/>
      <c r="N330" s="1"/>
      <c r="O330" s="1"/>
      <c r="P330" s="243"/>
    </row>
    <row r="331" spans="1:16" s="2" customFormat="1" x14ac:dyDescent="0.25">
      <c r="A331" s="21"/>
      <c r="B331" s="104" t="s">
        <v>133</v>
      </c>
      <c r="C331" s="142">
        <f t="shared" si="5"/>
        <v>640000</v>
      </c>
      <c r="H331" s="1"/>
      <c r="I331" s="1"/>
      <c r="J331" s="1"/>
      <c r="K331" s="1"/>
      <c r="L331" s="1"/>
      <c r="M331" s="1"/>
      <c r="N331" s="1"/>
      <c r="O331" s="1"/>
      <c r="P331" s="243"/>
    </row>
    <row r="332" spans="1:16" s="2" customFormat="1" x14ac:dyDescent="0.25">
      <c r="A332" s="21"/>
      <c r="B332" s="104" t="s">
        <v>355</v>
      </c>
      <c r="C332" s="142">
        <f t="shared" si="5"/>
        <v>1808246</v>
      </c>
      <c r="H332" s="1"/>
      <c r="I332" s="1"/>
      <c r="J332" s="1"/>
      <c r="K332" s="1"/>
      <c r="L332" s="1"/>
      <c r="M332" s="1"/>
      <c r="N332" s="1"/>
      <c r="O332" s="1"/>
      <c r="P332" s="243"/>
    </row>
    <row r="333" spans="1:16" s="2" customFormat="1" x14ac:dyDescent="0.25">
      <c r="A333" s="21"/>
      <c r="B333" s="104" t="s">
        <v>482</v>
      </c>
      <c r="C333" s="142">
        <f t="shared" si="5"/>
        <v>118703380</v>
      </c>
      <c r="H333" s="1"/>
      <c r="I333" s="1"/>
      <c r="J333" s="1"/>
      <c r="K333" s="1"/>
      <c r="L333" s="1"/>
      <c r="M333" s="1"/>
      <c r="N333" s="1"/>
      <c r="O333" s="1"/>
      <c r="P333" s="243"/>
    </row>
    <row r="334" spans="1:16" s="2" customFormat="1" x14ac:dyDescent="0.25">
      <c r="A334" s="21"/>
      <c r="B334" s="138" t="s">
        <v>159</v>
      </c>
      <c r="C334" s="141">
        <f>+C335</f>
        <v>240000</v>
      </c>
      <c r="H334" s="1"/>
      <c r="I334" s="1"/>
      <c r="J334" s="1"/>
      <c r="K334" s="1"/>
      <c r="L334" s="1"/>
      <c r="M334" s="1"/>
      <c r="N334" s="1"/>
      <c r="O334" s="1"/>
      <c r="P334" s="243"/>
    </row>
    <row r="335" spans="1:16" s="2" customFormat="1" x14ac:dyDescent="0.25">
      <c r="A335" s="21"/>
      <c r="B335" s="138" t="s">
        <v>721</v>
      </c>
      <c r="C335" s="141">
        <f>+C336</f>
        <v>240000</v>
      </c>
      <c r="H335" s="1"/>
      <c r="I335" s="1"/>
      <c r="J335" s="1"/>
      <c r="K335" s="1"/>
      <c r="L335" s="1"/>
      <c r="M335" s="1"/>
      <c r="N335" s="1"/>
      <c r="O335" s="1"/>
      <c r="P335" s="243"/>
    </row>
    <row r="336" spans="1:16" s="2" customFormat="1" x14ac:dyDescent="0.25">
      <c r="A336" s="21"/>
      <c r="B336" s="104" t="s">
        <v>722</v>
      </c>
      <c r="C336" s="142">
        <f>+S40</f>
        <v>240000</v>
      </c>
      <c r="H336" s="1"/>
      <c r="I336" s="1"/>
      <c r="J336" s="1"/>
      <c r="K336" s="1"/>
      <c r="L336" s="1"/>
      <c r="M336" s="1"/>
      <c r="N336" s="1"/>
      <c r="O336" s="1"/>
      <c r="P336" s="243"/>
    </row>
    <row r="337" spans="1:16" s="109" customFormat="1" x14ac:dyDescent="0.25">
      <c r="A337" s="21"/>
      <c r="B337" s="138" t="s">
        <v>169</v>
      </c>
      <c r="C337" s="141">
        <f>+C338</f>
        <v>-152133977</v>
      </c>
      <c r="H337" s="19"/>
      <c r="I337" s="19"/>
      <c r="J337" s="19"/>
      <c r="K337" s="19"/>
      <c r="L337" s="19"/>
      <c r="M337" s="19"/>
      <c r="N337" s="19"/>
      <c r="O337" s="19"/>
      <c r="P337" s="246"/>
    </row>
    <row r="338" spans="1:16" s="2" customFormat="1" x14ac:dyDescent="0.25">
      <c r="A338" s="258"/>
      <c r="B338" s="138" t="s">
        <v>169</v>
      </c>
      <c r="C338" s="141">
        <f>+C339+C340</f>
        <v>-152133977</v>
      </c>
      <c r="H338" s="1"/>
      <c r="I338" s="1"/>
      <c r="J338" s="1"/>
      <c r="K338" s="1"/>
      <c r="L338" s="1"/>
      <c r="M338" s="1"/>
      <c r="N338" s="1"/>
      <c r="O338" s="1"/>
      <c r="P338" s="243"/>
    </row>
    <row r="339" spans="1:16" s="2" customFormat="1" x14ac:dyDescent="0.25">
      <c r="A339" s="21"/>
      <c r="B339" s="104" t="s">
        <v>173</v>
      </c>
      <c r="C339" s="142">
        <f>S43</f>
        <v>-181058931</v>
      </c>
      <c r="H339" s="1"/>
      <c r="I339" s="1"/>
      <c r="J339" s="1"/>
      <c r="K339" s="1"/>
      <c r="L339" s="1"/>
      <c r="M339" s="1"/>
      <c r="N339" s="1"/>
      <c r="O339" s="1"/>
      <c r="P339" s="243"/>
    </row>
    <row r="340" spans="1:16" s="2" customFormat="1" x14ac:dyDescent="0.25">
      <c r="A340" s="21"/>
      <c r="B340" s="104" t="s">
        <v>175</v>
      </c>
      <c r="C340" s="142">
        <f>+S44</f>
        <v>28924954</v>
      </c>
      <c r="H340" s="1"/>
      <c r="I340" s="1"/>
      <c r="J340" s="1"/>
      <c r="K340" s="1"/>
      <c r="L340" s="1"/>
      <c r="M340" s="1"/>
      <c r="N340" s="1"/>
      <c r="O340" s="1"/>
      <c r="P340" s="243"/>
    </row>
    <row r="341" spans="1:16" s="109" customFormat="1" x14ac:dyDescent="0.25">
      <c r="A341" s="21"/>
      <c r="B341" s="138" t="s">
        <v>178</v>
      </c>
      <c r="C341" s="141">
        <f>+C342</f>
        <v>56713614</v>
      </c>
      <c r="H341" s="19"/>
      <c r="I341" s="19"/>
      <c r="J341" s="19"/>
      <c r="K341" s="19"/>
      <c r="L341" s="19"/>
      <c r="M341" s="19"/>
      <c r="N341" s="19"/>
      <c r="O341" s="19"/>
      <c r="P341" s="246"/>
    </row>
    <row r="342" spans="1:16" s="2" customFormat="1" x14ac:dyDescent="0.25">
      <c r="A342" s="21"/>
      <c r="B342" s="138" t="s">
        <v>178</v>
      </c>
      <c r="C342" s="141">
        <f>+C344+C343</f>
        <v>56713614</v>
      </c>
      <c r="H342" s="1"/>
      <c r="I342" s="1"/>
      <c r="J342" s="1"/>
      <c r="K342" s="1"/>
      <c r="L342" s="1"/>
      <c r="M342" s="1"/>
      <c r="N342" s="1"/>
      <c r="O342" s="1"/>
      <c r="P342" s="243"/>
    </row>
    <row r="343" spans="1:16" s="2" customFormat="1" x14ac:dyDescent="0.25">
      <c r="A343" s="21"/>
      <c r="B343" s="104" t="s">
        <v>723</v>
      </c>
      <c r="C343" s="142">
        <f>+S47</f>
        <v>367467</v>
      </c>
      <c r="H343" s="1"/>
      <c r="I343" s="1"/>
      <c r="J343" s="1"/>
      <c r="K343" s="1"/>
      <c r="L343" s="1"/>
      <c r="M343" s="1"/>
      <c r="N343" s="1"/>
      <c r="O343" s="1"/>
      <c r="P343" s="243"/>
    </row>
    <row r="344" spans="1:16" s="2" customFormat="1" x14ac:dyDescent="0.25">
      <c r="A344" s="21"/>
      <c r="B344" s="104" t="s">
        <v>185</v>
      </c>
      <c r="C344" s="142">
        <f>+S48</f>
        <v>56346147</v>
      </c>
      <c r="H344" s="1"/>
      <c r="I344" s="1"/>
      <c r="J344" s="1"/>
      <c r="K344" s="1"/>
      <c r="L344" s="1"/>
      <c r="M344" s="1"/>
      <c r="N344" s="1"/>
      <c r="O344" s="1"/>
      <c r="P344" s="243"/>
    </row>
    <row r="345" spans="1:16" s="2" customFormat="1" x14ac:dyDescent="0.25">
      <c r="A345" s="21"/>
      <c r="B345" s="138" t="s">
        <v>188</v>
      </c>
      <c r="C345" s="141">
        <f>+C346</f>
        <v>3792533</v>
      </c>
      <c r="H345" s="1"/>
      <c r="I345" s="1"/>
      <c r="J345" s="1"/>
      <c r="K345" s="1"/>
      <c r="L345" s="1"/>
      <c r="M345" s="1"/>
      <c r="N345" s="1"/>
      <c r="O345" s="1"/>
      <c r="P345" s="243"/>
    </row>
    <row r="346" spans="1:16" s="2" customFormat="1" x14ac:dyDescent="0.25">
      <c r="A346" s="21"/>
      <c r="B346" s="138" t="s">
        <v>191</v>
      </c>
      <c r="C346" s="141">
        <f>+C347</f>
        <v>3792533</v>
      </c>
      <c r="H346" s="1"/>
      <c r="I346" s="1"/>
      <c r="J346" s="1"/>
      <c r="K346" s="1"/>
      <c r="L346" s="1"/>
      <c r="M346" s="1"/>
      <c r="N346" s="1"/>
      <c r="O346" s="1"/>
      <c r="P346" s="243"/>
    </row>
    <row r="347" spans="1:16" s="2" customFormat="1" x14ac:dyDescent="0.25">
      <c r="A347" s="21"/>
      <c r="B347" s="104" t="s">
        <v>719</v>
      </c>
      <c r="C347" s="142">
        <f>+S51</f>
        <v>3792533</v>
      </c>
      <c r="H347" s="1"/>
      <c r="I347" s="1"/>
      <c r="J347" s="1"/>
      <c r="K347" s="1"/>
      <c r="L347" s="1"/>
      <c r="M347" s="1"/>
      <c r="N347" s="1"/>
      <c r="O347" s="1"/>
      <c r="P347" s="243"/>
    </row>
    <row r="348" spans="1:16" x14ac:dyDescent="0.25">
      <c r="B348" s="19" t="s">
        <v>356</v>
      </c>
      <c r="C348" s="141">
        <f>+C295-C310</f>
        <v>1794107273</v>
      </c>
    </row>
    <row r="349" spans="1:16" x14ac:dyDescent="0.25">
      <c r="B349" s="19"/>
      <c r="C349" s="141"/>
    </row>
    <row r="350" spans="1:16" s="2" customFormat="1" x14ac:dyDescent="0.25">
      <c r="A350" s="21" t="s">
        <v>357</v>
      </c>
      <c r="B350" s="1"/>
      <c r="H350" s="1"/>
      <c r="I350" s="1"/>
      <c r="J350" s="1"/>
      <c r="K350" s="1"/>
      <c r="L350" s="1"/>
      <c r="M350" s="1"/>
      <c r="N350" s="1"/>
      <c r="O350" s="1"/>
      <c r="P350" s="243"/>
    </row>
    <row r="351" spans="1:16" s="2" customFormat="1" x14ac:dyDescent="0.25">
      <c r="A351" s="21"/>
      <c r="B351" s="1"/>
      <c r="H351" s="1"/>
      <c r="I351" s="1"/>
      <c r="J351" s="1"/>
      <c r="K351" s="1"/>
      <c r="L351" s="1"/>
      <c r="M351" s="1"/>
      <c r="N351" s="1"/>
      <c r="O351" s="1"/>
      <c r="P351" s="243"/>
    </row>
    <row r="352" spans="1:16" x14ac:dyDescent="0.25">
      <c r="A352" s="21" t="s">
        <v>459</v>
      </c>
    </row>
    <row r="353" spans="1:16" s="2" customFormat="1" x14ac:dyDescent="0.25">
      <c r="A353" s="21"/>
      <c r="B353" s="1"/>
      <c r="H353" s="1"/>
      <c r="I353" s="1"/>
      <c r="J353" s="1"/>
      <c r="K353" s="1"/>
      <c r="L353" s="1"/>
      <c r="M353" s="1"/>
      <c r="N353" s="1"/>
      <c r="O353" s="1"/>
      <c r="P353" s="243"/>
    </row>
    <row r="354" spans="1:16" s="2" customFormat="1" x14ac:dyDescent="0.25">
      <c r="A354" s="22"/>
      <c r="B354" s="671" t="s">
        <v>460</v>
      </c>
      <c r="C354" s="671"/>
      <c r="H354" s="1"/>
      <c r="I354" s="1"/>
      <c r="J354" s="1"/>
      <c r="K354" s="1"/>
      <c r="L354" s="1"/>
      <c r="M354" s="1"/>
      <c r="N354" s="1"/>
      <c r="O354" s="1"/>
      <c r="P354" s="243"/>
    </row>
    <row r="355" spans="1:16" s="2" customFormat="1" x14ac:dyDescent="0.25">
      <c r="A355" s="1"/>
      <c r="B355" s="1"/>
      <c r="H355" s="1"/>
      <c r="I355" s="1"/>
      <c r="J355" s="1"/>
      <c r="K355" s="1"/>
      <c r="L355" s="1"/>
      <c r="M355" s="1"/>
      <c r="N355" s="1"/>
      <c r="O355" s="1"/>
      <c r="P355" s="243"/>
    </row>
    <row r="356" spans="1:16" x14ac:dyDescent="0.25">
      <c r="A356" s="21" t="s">
        <v>461</v>
      </c>
    </row>
    <row r="357" spans="1:16" s="2" customFormat="1" x14ac:dyDescent="0.25">
      <c r="A357" s="21"/>
      <c r="B357" s="1"/>
      <c r="H357" s="1"/>
      <c r="I357" s="1"/>
      <c r="J357" s="1"/>
      <c r="K357" s="1"/>
      <c r="L357" s="1"/>
      <c r="M357" s="1"/>
      <c r="N357" s="1"/>
      <c r="O357" s="1"/>
      <c r="P357" s="243"/>
    </row>
    <row r="358" spans="1:16" s="2" customFormat="1" x14ac:dyDescent="0.25">
      <c r="A358" s="22"/>
      <c r="B358" s="671" t="s">
        <v>460</v>
      </c>
      <c r="C358" s="671"/>
      <c r="H358" s="1"/>
      <c r="I358" s="1"/>
      <c r="J358" s="1"/>
      <c r="K358" s="1"/>
      <c r="L358" s="1"/>
      <c r="M358" s="1"/>
      <c r="N358" s="1"/>
      <c r="O358" s="1"/>
      <c r="P358" s="243"/>
    </row>
    <row r="359" spans="1:16" s="2" customFormat="1" ht="13.95" customHeight="1" x14ac:dyDescent="0.25">
      <c r="A359" s="1"/>
      <c r="B359" s="13"/>
      <c r="C359" s="13"/>
      <c r="H359" s="1"/>
      <c r="I359" s="1"/>
      <c r="J359" s="1"/>
      <c r="K359" s="1"/>
      <c r="L359" s="1"/>
      <c r="M359" s="1"/>
      <c r="N359" s="1"/>
      <c r="O359" s="1"/>
      <c r="P359" s="243"/>
    </row>
    <row r="360" spans="1:16" x14ac:dyDescent="0.25">
      <c r="A360" s="21" t="s">
        <v>362</v>
      </c>
      <c r="B360" s="295"/>
      <c r="C360" s="295"/>
    </row>
    <row r="361" spans="1:16" s="2" customFormat="1" x14ac:dyDescent="0.25">
      <c r="A361" s="21"/>
      <c r="B361" s="295"/>
      <c r="C361" s="295"/>
      <c r="H361" s="1"/>
      <c r="I361" s="1"/>
      <c r="J361" s="1"/>
      <c r="K361" s="1"/>
      <c r="L361" s="1"/>
      <c r="M361" s="1"/>
      <c r="N361" s="1"/>
      <c r="O361" s="1"/>
      <c r="P361" s="243"/>
    </row>
    <row r="362" spans="1:16" ht="41.4" customHeight="1" x14ac:dyDescent="0.25">
      <c r="B362" s="662" t="s">
        <v>363</v>
      </c>
      <c r="C362" s="662"/>
    </row>
    <row r="363" spans="1:16" s="2" customFormat="1" ht="12.75" customHeight="1" x14ac:dyDescent="0.25">
      <c r="A363" s="18"/>
      <c r="B363" s="147"/>
      <c r="C363" s="146"/>
      <c r="D363" s="295"/>
      <c r="E363" s="295"/>
      <c r="F363" s="295"/>
      <c r="H363" s="1"/>
      <c r="I363" s="1"/>
      <c r="J363" s="1"/>
      <c r="K363" s="1"/>
      <c r="L363" s="1"/>
      <c r="M363" s="1"/>
      <c r="N363" s="1"/>
      <c r="O363" s="1"/>
      <c r="P363" s="243"/>
    </row>
    <row r="364" spans="1:16" s="2" customFormat="1" ht="12.75" customHeight="1" x14ac:dyDescent="0.25">
      <c r="A364" s="147"/>
      <c r="B364" s="147"/>
      <c r="C364" s="146"/>
      <c r="D364" s="295"/>
      <c r="E364" s="295"/>
      <c r="F364" s="295"/>
      <c r="H364" s="1"/>
      <c r="I364" s="1"/>
      <c r="J364" s="1"/>
      <c r="K364" s="1"/>
      <c r="L364" s="1"/>
      <c r="M364" s="1"/>
      <c r="N364" s="1"/>
      <c r="O364" s="1"/>
      <c r="P364" s="243"/>
    </row>
    <row r="365" spans="1:16" s="2" customFormat="1" ht="12.75" customHeight="1" x14ac:dyDescent="0.25">
      <c r="A365" s="147"/>
      <c r="B365" s="147"/>
      <c r="C365" s="146"/>
      <c r="D365" s="295"/>
      <c r="E365" s="295"/>
      <c r="F365" s="295"/>
      <c r="H365" s="1"/>
      <c r="I365" s="1"/>
      <c r="J365" s="1"/>
      <c r="K365" s="1"/>
      <c r="L365" s="1"/>
      <c r="M365" s="1"/>
      <c r="N365" s="1"/>
      <c r="O365" s="1"/>
      <c r="P365" s="243"/>
    </row>
    <row r="366" spans="1:16" s="2" customFormat="1" x14ac:dyDescent="0.25">
      <c r="A366" s="147"/>
      <c r="B366" s="147"/>
      <c r="C366" s="146"/>
      <c r="D366" s="295"/>
      <c r="E366" s="295"/>
      <c r="F366" s="295"/>
      <c r="H366" s="1"/>
      <c r="I366" s="1"/>
      <c r="J366" s="1"/>
      <c r="K366" s="1"/>
      <c r="L366" s="1"/>
      <c r="M366" s="1"/>
      <c r="N366" s="1"/>
      <c r="O366" s="1"/>
      <c r="P366" s="243"/>
    </row>
    <row r="367" spans="1:16" s="2" customFormat="1" x14ac:dyDescent="0.25">
      <c r="A367" s="147"/>
      <c r="B367" s="147"/>
      <c r="C367" s="146"/>
      <c r="D367" s="146"/>
      <c r="E367" s="146"/>
      <c r="F367" s="146"/>
      <c r="H367" s="1"/>
      <c r="I367" s="1"/>
      <c r="J367" s="1"/>
      <c r="K367" s="1"/>
      <c r="L367" s="1"/>
      <c r="M367" s="1"/>
      <c r="N367" s="1"/>
      <c r="O367" s="1"/>
      <c r="P367" s="243"/>
    </row>
    <row r="368" spans="1:16" s="2" customFormat="1" x14ac:dyDescent="0.25">
      <c r="A368" s="147"/>
      <c r="B368" s="147"/>
      <c r="C368" s="146"/>
      <c r="D368" s="146"/>
      <c r="E368" s="146"/>
      <c r="F368" s="146"/>
      <c r="H368" s="1"/>
      <c r="I368" s="1"/>
      <c r="J368" s="1"/>
      <c r="K368" s="1"/>
      <c r="L368" s="1"/>
      <c r="M368" s="1"/>
      <c r="N368" s="1"/>
      <c r="O368" s="1"/>
      <c r="P368" s="243"/>
    </row>
    <row r="369" spans="1:16" s="2" customFormat="1" x14ac:dyDescent="0.25">
      <c r="A369" s="147"/>
      <c r="B369" s="147"/>
      <c r="C369" s="146"/>
      <c r="D369" s="146"/>
      <c r="E369" s="146"/>
      <c r="F369" s="146"/>
      <c r="H369" s="1"/>
      <c r="I369" s="1"/>
      <c r="J369" s="1"/>
      <c r="K369" s="1"/>
      <c r="L369" s="1"/>
      <c r="M369" s="1"/>
      <c r="N369" s="1"/>
      <c r="O369" s="1"/>
      <c r="P369" s="243"/>
    </row>
    <row r="370" spans="1:16" s="2" customFormat="1" x14ac:dyDescent="0.25">
      <c r="A370" s="147"/>
      <c r="B370" s="147"/>
      <c r="C370" s="146"/>
      <c r="D370" s="146"/>
      <c r="E370" s="146"/>
      <c r="F370" s="146"/>
      <c r="H370" s="1"/>
      <c r="I370" s="1"/>
      <c r="J370" s="1"/>
      <c r="K370" s="1"/>
      <c r="L370" s="1"/>
      <c r="M370" s="1"/>
      <c r="N370" s="1"/>
      <c r="O370" s="1"/>
      <c r="P370" s="243"/>
    </row>
    <row r="371" spans="1:16" s="2" customFormat="1" x14ac:dyDescent="0.25">
      <c r="A371" s="147"/>
      <c r="B371" s="147"/>
      <c r="C371" s="146"/>
      <c r="D371" s="146"/>
      <c r="E371" s="146"/>
      <c r="F371" s="146"/>
      <c r="H371" s="1"/>
      <c r="I371" s="1"/>
      <c r="J371" s="1"/>
      <c r="K371" s="1"/>
      <c r="L371" s="1"/>
      <c r="M371" s="1"/>
      <c r="N371" s="1"/>
      <c r="O371" s="1"/>
      <c r="P371" s="243"/>
    </row>
    <row r="372" spans="1:16" s="2" customFormat="1" x14ac:dyDescent="0.25">
      <c r="A372" s="147"/>
      <c r="B372" s="147"/>
      <c r="C372" s="146"/>
      <c r="D372" s="146"/>
      <c r="E372" s="146"/>
      <c r="F372" s="146"/>
      <c r="H372" s="1"/>
      <c r="I372" s="1"/>
      <c r="J372" s="1"/>
      <c r="K372" s="1"/>
      <c r="L372" s="1"/>
      <c r="M372" s="1"/>
      <c r="N372" s="1"/>
      <c r="O372" s="1"/>
      <c r="P372" s="243"/>
    </row>
    <row r="373" spans="1:16" s="2" customFormat="1" x14ac:dyDescent="0.25">
      <c r="A373" s="147"/>
      <c r="B373" s="147"/>
      <c r="C373" s="146"/>
      <c r="D373" s="146"/>
      <c r="E373" s="146"/>
      <c r="F373" s="146"/>
      <c r="H373" s="1"/>
      <c r="I373" s="1"/>
      <c r="J373" s="1"/>
      <c r="K373" s="1"/>
      <c r="L373" s="1"/>
      <c r="M373" s="1"/>
      <c r="N373" s="1"/>
      <c r="O373" s="1"/>
      <c r="P373" s="243"/>
    </row>
    <row r="374" spans="1:16" s="2" customFormat="1" x14ac:dyDescent="0.25">
      <c r="A374" s="147"/>
      <c r="B374" s="147"/>
      <c r="C374" s="146"/>
      <c r="D374" s="146"/>
      <c r="E374" s="146"/>
      <c r="F374" s="146"/>
      <c r="H374" s="1"/>
      <c r="I374" s="1"/>
      <c r="J374" s="1"/>
      <c r="K374" s="1"/>
      <c r="L374" s="1"/>
      <c r="M374" s="1"/>
      <c r="N374" s="1"/>
      <c r="O374" s="1"/>
      <c r="P374" s="243"/>
    </row>
    <row r="375" spans="1:16" s="2" customFormat="1" x14ac:dyDescent="0.25">
      <c r="A375" s="147"/>
      <c r="B375" s="147"/>
      <c r="C375" s="146"/>
      <c r="D375" s="146"/>
      <c r="E375" s="146"/>
      <c r="F375" s="146"/>
      <c r="H375" s="1"/>
      <c r="I375" s="1"/>
      <c r="J375" s="1"/>
      <c r="K375" s="1"/>
      <c r="L375" s="1"/>
      <c r="M375" s="1"/>
      <c r="N375" s="1"/>
      <c r="O375" s="1"/>
      <c r="P375" s="243"/>
    </row>
    <row r="376" spans="1:16" s="2" customFormat="1" x14ac:dyDescent="0.25">
      <c r="A376" s="147"/>
      <c r="B376" s="147"/>
      <c r="C376" s="146"/>
      <c r="D376" s="146"/>
      <c r="E376" s="146"/>
      <c r="F376" s="146"/>
      <c r="H376" s="1"/>
      <c r="I376" s="1"/>
      <c r="J376" s="1"/>
      <c r="K376" s="1"/>
      <c r="L376" s="1"/>
      <c r="M376" s="1"/>
      <c r="N376" s="1"/>
      <c r="O376" s="1"/>
      <c r="P376" s="243"/>
    </row>
    <row r="377" spans="1:16" s="2" customFormat="1" x14ac:dyDescent="0.25">
      <c r="A377" s="147"/>
      <c r="B377" s="147"/>
      <c r="C377" s="146"/>
      <c r="D377" s="146"/>
      <c r="E377" s="146"/>
      <c r="F377" s="146"/>
      <c r="H377" s="1"/>
      <c r="I377" s="1"/>
      <c r="J377" s="1"/>
      <c r="K377" s="1"/>
      <c r="L377" s="1"/>
      <c r="M377" s="1"/>
      <c r="N377" s="1"/>
      <c r="O377" s="1"/>
      <c r="P377" s="243"/>
    </row>
    <row r="378" spans="1:16" s="2" customFormat="1" x14ac:dyDescent="0.25">
      <c r="A378" s="147"/>
      <c r="B378" s="147"/>
      <c r="C378" s="146"/>
      <c r="D378" s="146"/>
      <c r="E378" s="146"/>
      <c r="F378" s="146"/>
      <c r="H378" s="1"/>
      <c r="I378" s="1"/>
      <c r="J378" s="1"/>
      <c r="K378" s="1"/>
      <c r="L378" s="1"/>
      <c r="M378" s="1"/>
      <c r="N378" s="1"/>
      <c r="O378" s="1"/>
      <c r="P378" s="243"/>
    </row>
    <row r="379" spans="1:16" s="2" customFormat="1" x14ac:dyDescent="0.25">
      <c r="A379" s="147"/>
      <c r="B379" s="147"/>
      <c r="C379" s="146"/>
      <c r="D379" s="146"/>
      <c r="E379" s="146"/>
      <c r="F379" s="146"/>
      <c r="H379" s="1"/>
      <c r="I379" s="1"/>
      <c r="J379" s="1"/>
      <c r="K379" s="1"/>
      <c r="L379" s="1"/>
      <c r="M379" s="1"/>
      <c r="N379" s="1"/>
      <c r="O379" s="1"/>
      <c r="P379" s="243"/>
    </row>
    <row r="380" spans="1:16" s="2" customFormat="1" x14ac:dyDescent="0.25">
      <c r="A380" s="147"/>
      <c r="B380" s="147"/>
      <c r="C380" s="146"/>
      <c r="D380" s="146"/>
      <c r="E380" s="146"/>
      <c r="F380" s="146"/>
      <c r="H380" s="1"/>
      <c r="I380" s="1"/>
      <c r="J380" s="1"/>
      <c r="K380" s="1"/>
      <c r="L380" s="1"/>
      <c r="M380" s="1"/>
      <c r="N380" s="1"/>
      <c r="O380" s="1"/>
      <c r="P380" s="243"/>
    </row>
    <row r="381" spans="1:16" s="2" customFormat="1" x14ac:dyDescent="0.25">
      <c r="A381" s="147"/>
      <c r="B381" s="147"/>
      <c r="C381" s="146"/>
      <c r="D381" s="146"/>
      <c r="E381" s="146"/>
      <c r="F381" s="146"/>
      <c r="H381" s="1"/>
      <c r="I381" s="1"/>
      <c r="J381" s="1"/>
      <c r="K381" s="1"/>
      <c r="L381" s="1"/>
      <c r="M381" s="1"/>
      <c r="N381" s="1"/>
      <c r="O381" s="1"/>
      <c r="P381" s="243"/>
    </row>
    <row r="382" spans="1:16" s="2" customFormat="1" x14ac:dyDescent="0.25">
      <c r="A382" s="147"/>
      <c r="B382" s="147"/>
      <c r="C382" s="146"/>
      <c r="D382" s="146"/>
      <c r="E382" s="146"/>
      <c r="F382" s="146"/>
      <c r="H382" s="1"/>
      <c r="I382" s="1"/>
      <c r="J382" s="1"/>
      <c r="K382" s="1"/>
      <c r="L382" s="1"/>
      <c r="M382" s="1"/>
      <c r="N382" s="1"/>
      <c r="O382" s="1"/>
      <c r="P382" s="243"/>
    </row>
    <row r="383" spans="1:16" s="2" customFormat="1" x14ac:dyDescent="0.25">
      <c r="A383" s="147"/>
      <c r="B383" s="147"/>
      <c r="C383" s="146"/>
      <c r="D383" s="146"/>
      <c r="E383" s="146"/>
      <c r="F383" s="146"/>
      <c r="H383" s="1"/>
      <c r="I383" s="1"/>
      <c r="J383" s="1"/>
      <c r="K383" s="1"/>
      <c r="L383" s="1"/>
      <c r="M383" s="1"/>
      <c r="N383" s="1"/>
      <c r="O383" s="1"/>
      <c r="P383" s="243"/>
    </row>
    <row r="384" spans="1:16" s="2" customFormat="1" x14ac:dyDescent="0.25">
      <c r="A384" s="147"/>
      <c r="B384" s="147"/>
      <c r="C384" s="146"/>
      <c r="D384" s="146"/>
      <c r="E384" s="146"/>
      <c r="F384" s="146"/>
      <c r="H384" s="1"/>
      <c r="I384" s="1"/>
      <c r="J384" s="1"/>
      <c r="K384" s="1"/>
      <c r="L384" s="1"/>
      <c r="M384" s="1"/>
      <c r="N384" s="1"/>
      <c r="O384" s="1"/>
      <c r="P384" s="243"/>
    </row>
    <row r="385" spans="1:16" s="2" customFormat="1" x14ac:dyDescent="0.25">
      <c r="A385" s="147"/>
      <c r="B385" s="147"/>
      <c r="C385" s="146"/>
      <c r="D385" s="146"/>
      <c r="E385" s="146"/>
      <c r="F385" s="146"/>
      <c r="H385" s="1"/>
      <c r="I385" s="1"/>
      <c r="J385" s="1"/>
      <c r="K385" s="1"/>
      <c r="L385" s="1"/>
      <c r="M385" s="1"/>
      <c r="N385" s="1"/>
      <c r="O385" s="1"/>
      <c r="P385" s="243"/>
    </row>
    <row r="386" spans="1:16" s="2" customFormat="1" x14ac:dyDescent="0.25">
      <c r="A386" s="147"/>
      <c r="B386" s="147"/>
      <c r="C386" s="146"/>
      <c r="D386" s="146"/>
      <c r="E386" s="146"/>
      <c r="F386" s="146"/>
      <c r="H386" s="1"/>
      <c r="I386" s="1"/>
      <c r="J386" s="1"/>
      <c r="K386" s="1"/>
      <c r="L386" s="1"/>
      <c r="M386" s="1"/>
      <c r="N386" s="1"/>
      <c r="O386" s="1"/>
      <c r="P386" s="243"/>
    </row>
    <row r="387" spans="1:16" s="2" customFormat="1" x14ac:dyDescent="0.25">
      <c r="A387" s="147"/>
      <c r="B387" s="147"/>
      <c r="C387" s="146"/>
      <c r="D387" s="146"/>
      <c r="E387" s="146"/>
      <c r="F387" s="146"/>
      <c r="H387" s="1"/>
      <c r="I387" s="1"/>
      <c r="J387" s="1"/>
      <c r="K387" s="1"/>
      <c r="L387" s="1"/>
      <c r="M387" s="1"/>
      <c r="N387" s="1"/>
      <c r="O387" s="1"/>
      <c r="P387" s="243"/>
    </row>
    <row r="388" spans="1:16" s="2" customFormat="1" x14ac:dyDescent="0.25">
      <c r="A388" s="147"/>
      <c r="B388" s="147"/>
      <c r="C388" s="146"/>
      <c r="D388" s="146"/>
      <c r="E388" s="146"/>
      <c r="F388" s="146"/>
      <c r="H388" s="1"/>
      <c r="I388" s="1"/>
      <c r="J388" s="1"/>
      <c r="K388" s="1"/>
      <c r="L388" s="1"/>
      <c r="M388" s="1"/>
      <c r="N388" s="1"/>
      <c r="O388" s="1"/>
      <c r="P388" s="243"/>
    </row>
    <row r="389" spans="1:16" s="2" customFormat="1" x14ac:dyDescent="0.25">
      <c r="A389" s="147"/>
      <c r="B389" s="147"/>
      <c r="C389" s="146"/>
      <c r="D389" s="146"/>
      <c r="E389" s="146"/>
      <c r="F389" s="146"/>
      <c r="H389" s="1"/>
      <c r="I389" s="1"/>
      <c r="J389" s="1"/>
      <c r="K389" s="1"/>
      <c r="L389" s="1"/>
      <c r="M389" s="1"/>
      <c r="N389" s="1"/>
      <c r="O389" s="1"/>
      <c r="P389" s="243"/>
    </row>
    <row r="390" spans="1:16" s="2" customFormat="1" x14ac:dyDescent="0.25">
      <c r="A390" s="147"/>
      <c r="B390" s="147"/>
      <c r="C390" s="146"/>
      <c r="D390" s="146"/>
      <c r="E390" s="146"/>
      <c r="F390" s="146"/>
      <c r="H390" s="1"/>
      <c r="I390" s="1"/>
      <c r="J390" s="1"/>
      <c r="K390" s="1"/>
      <c r="L390" s="1"/>
      <c r="M390" s="1"/>
      <c r="N390" s="1"/>
      <c r="O390" s="1"/>
      <c r="P390" s="243"/>
    </row>
    <row r="391" spans="1:16" s="2" customFormat="1" x14ac:dyDescent="0.25">
      <c r="A391" s="147"/>
      <c r="B391" s="147"/>
      <c r="C391" s="146"/>
      <c r="D391" s="146"/>
      <c r="E391" s="146"/>
      <c r="F391" s="146"/>
      <c r="H391" s="1"/>
      <c r="I391" s="1"/>
      <c r="J391" s="1"/>
      <c r="K391" s="1"/>
      <c r="L391" s="1"/>
      <c r="M391" s="1"/>
      <c r="N391" s="1"/>
      <c r="O391" s="1"/>
      <c r="P391" s="243"/>
    </row>
    <row r="392" spans="1:16" s="2" customFormat="1" x14ac:dyDescent="0.25">
      <c r="A392" s="147"/>
      <c r="B392" s="147"/>
      <c r="C392" s="146"/>
      <c r="D392" s="146"/>
      <c r="E392" s="146"/>
      <c r="F392" s="146"/>
      <c r="H392" s="1"/>
      <c r="I392" s="1"/>
      <c r="J392" s="1"/>
      <c r="K392" s="1"/>
      <c r="L392" s="1"/>
      <c r="M392" s="1"/>
      <c r="N392" s="1"/>
      <c r="O392" s="1"/>
      <c r="P392" s="243"/>
    </row>
    <row r="393" spans="1:16" s="2" customFormat="1" x14ac:dyDescent="0.25">
      <c r="A393" s="147"/>
      <c r="B393" s="147"/>
      <c r="C393" s="146"/>
      <c r="D393" s="146"/>
      <c r="E393" s="146"/>
      <c r="F393" s="146"/>
      <c r="H393" s="1"/>
      <c r="I393" s="1"/>
      <c r="J393" s="1"/>
      <c r="K393" s="1"/>
      <c r="L393" s="1"/>
      <c r="M393" s="1"/>
      <c r="N393" s="1"/>
      <c r="O393" s="1"/>
      <c r="P393" s="243"/>
    </row>
    <row r="394" spans="1:16" s="2" customFormat="1" x14ac:dyDescent="0.25">
      <c r="A394" s="147"/>
      <c r="B394" s="147"/>
      <c r="C394" s="146"/>
      <c r="D394" s="146"/>
      <c r="E394" s="146"/>
      <c r="F394" s="146"/>
      <c r="H394" s="1"/>
      <c r="I394" s="1"/>
      <c r="J394" s="1"/>
      <c r="K394" s="1"/>
      <c r="L394" s="1"/>
      <c r="M394" s="1"/>
      <c r="N394" s="1"/>
      <c r="O394" s="1"/>
      <c r="P394" s="243"/>
    </row>
    <row r="395" spans="1:16" s="2" customFormat="1" x14ac:dyDescent="0.25">
      <c r="A395" s="147"/>
      <c r="B395" s="147"/>
      <c r="C395" s="146"/>
      <c r="D395" s="146"/>
      <c r="E395" s="146"/>
      <c r="F395" s="146"/>
      <c r="H395" s="1"/>
      <c r="I395" s="1"/>
      <c r="J395" s="1"/>
      <c r="K395" s="1"/>
      <c r="L395" s="1"/>
      <c r="M395" s="1"/>
      <c r="N395" s="1"/>
      <c r="O395" s="1"/>
      <c r="P395" s="243"/>
    </row>
    <row r="396" spans="1:16" s="2" customFormat="1" x14ac:dyDescent="0.25">
      <c r="A396" s="147"/>
      <c r="B396" s="1"/>
      <c r="D396" s="146"/>
      <c r="E396" s="146"/>
      <c r="F396" s="146"/>
      <c r="H396" s="1"/>
      <c r="I396" s="1"/>
      <c r="J396" s="1"/>
      <c r="K396" s="1"/>
      <c r="L396" s="1"/>
      <c r="M396" s="1"/>
      <c r="N396" s="1"/>
      <c r="O396" s="1"/>
      <c r="P396" s="243"/>
    </row>
    <row r="397" spans="1:16" s="2" customFormat="1" x14ac:dyDescent="0.25">
      <c r="A397" s="147"/>
      <c r="B397" s="1"/>
      <c r="D397" s="146"/>
      <c r="E397" s="146"/>
      <c r="F397" s="146"/>
      <c r="H397" s="1"/>
      <c r="I397" s="1"/>
      <c r="J397" s="1"/>
      <c r="K397" s="1"/>
      <c r="L397" s="1"/>
      <c r="M397" s="1"/>
      <c r="N397" s="1"/>
      <c r="O397" s="1"/>
      <c r="P397" s="243"/>
    </row>
    <row r="398" spans="1:16" s="2" customFormat="1" x14ac:dyDescent="0.25">
      <c r="A398" s="147"/>
      <c r="B398" s="1"/>
      <c r="D398" s="146"/>
      <c r="E398" s="146"/>
      <c r="F398" s="146"/>
      <c r="H398" s="1"/>
      <c r="I398" s="1"/>
      <c r="J398" s="1"/>
      <c r="K398" s="1"/>
      <c r="L398" s="1"/>
      <c r="M398" s="1"/>
      <c r="N398" s="1"/>
      <c r="O398" s="1"/>
      <c r="P398" s="243"/>
    </row>
    <row r="399" spans="1:16" s="2" customFormat="1" x14ac:dyDescent="0.25">
      <c r="A399" s="147"/>
      <c r="B399" s="1"/>
      <c r="D399" s="146"/>
      <c r="E399" s="146"/>
      <c r="F399" s="146"/>
      <c r="H399" s="1"/>
      <c r="I399" s="1"/>
      <c r="J399" s="1"/>
      <c r="K399" s="1"/>
      <c r="L399" s="1"/>
      <c r="M399" s="1"/>
      <c r="N399" s="1"/>
      <c r="O399" s="1"/>
      <c r="P399" s="243"/>
    </row>
  </sheetData>
  <mergeCells count="73">
    <mergeCell ref="A24:H25"/>
    <mergeCell ref="A2:H2"/>
    <mergeCell ref="A3:H3"/>
    <mergeCell ref="A6:H10"/>
    <mergeCell ref="A14:H15"/>
    <mergeCell ref="A19:H21"/>
    <mergeCell ref="B84:F84"/>
    <mergeCell ref="A28:H30"/>
    <mergeCell ref="A33:H33"/>
    <mergeCell ref="A37:H38"/>
    <mergeCell ref="A42:F42"/>
    <mergeCell ref="A43:H43"/>
    <mergeCell ref="A46:H46"/>
    <mergeCell ref="A50:G50"/>
    <mergeCell ref="B57:C57"/>
    <mergeCell ref="B58:C58"/>
    <mergeCell ref="B59:C59"/>
    <mergeCell ref="B64:F64"/>
    <mergeCell ref="B105:C105"/>
    <mergeCell ref="D105:E105"/>
    <mergeCell ref="A90:H90"/>
    <mergeCell ref="B92:E92"/>
    <mergeCell ref="B93:C93"/>
    <mergeCell ref="D93:E93"/>
    <mergeCell ref="B94:C94"/>
    <mergeCell ref="B95:C95"/>
    <mergeCell ref="B96:C96"/>
    <mergeCell ref="B97:C97"/>
    <mergeCell ref="D97:E97"/>
    <mergeCell ref="B99:C99"/>
    <mergeCell ref="D99:E99"/>
    <mergeCell ref="B143:D143"/>
    <mergeCell ref="B107:C107"/>
    <mergeCell ref="D107:E107"/>
    <mergeCell ref="D108:E108"/>
    <mergeCell ref="D110:E110"/>
    <mergeCell ref="A114:H114"/>
    <mergeCell ref="B119:D119"/>
    <mergeCell ref="K120:N120"/>
    <mergeCell ref="B126:D126"/>
    <mergeCell ref="B131:D131"/>
    <mergeCell ref="B136:D136"/>
    <mergeCell ref="B140:D140"/>
    <mergeCell ref="B147:E147"/>
    <mergeCell ref="B148:E148"/>
    <mergeCell ref="B151:E151"/>
    <mergeCell ref="B157:E157"/>
    <mergeCell ref="A159:H159"/>
    <mergeCell ref="B229:C229"/>
    <mergeCell ref="L163:L164"/>
    <mergeCell ref="B185:C185"/>
    <mergeCell ref="D185:E185"/>
    <mergeCell ref="B190:C190"/>
    <mergeCell ref="D190:E190"/>
    <mergeCell ref="B194:C194"/>
    <mergeCell ref="D194:E194"/>
    <mergeCell ref="B163:B164"/>
    <mergeCell ref="C163:G163"/>
    <mergeCell ref="H163:K163"/>
    <mergeCell ref="B199:C199"/>
    <mergeCell ref="D199:E199"/>
    <mergeCell ref="B213:D214"/>
    <mergeCell ref="B220:C220"/>
    <mergeCell ref="D220:E220"/>
    <mergeCell ref="B354:C354"/>
    <mergeCell ref="B358:C358"/>
    <mergeCell ref="B362:C362"/>
    <mergeCell ref="B233:C233"/>
    <mergeCell ref="D233:E233"/>
    <mergeCell ref="B237:C237"/>
    <mergeCell ref="B249:C249"/>
    <mergeCell ref="D249:E249"/>
    <mergeCell ref="B252:C252"/>
  </mergeCells>
  <pageMargins left="0.7" right="0.7" top="0.75" bottom="0.75" header="0.3" footer="0.3"/>
  <pageSetup paperSize="9" orientation="portrait" horizontalDpi="0"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DB6D0-8F1D-4217-84D2-97B82AD6F539}">
  <sheetPr>
    <pageSetUpPr fitToPage="1"/>
  </sheetPr>
  <dimension ref="A1:M439"/>
  <sheetViews>
    <sheetView showGridLines="0" zoomScale="110" zoomScaleNormal="110" zoomScalePageLayoutView="85" workbookViewId="0">
      <selection activeCell="A13" sqref="A13"/>
    </sheetView>
  </sheetViews>
  <sheetFormatPr baseColWidth="10" defaultColWidth="11.44140625" defaultRowHeight="12" x14ac:dyDescent="0.25"/>
  <cols>
    <col min="1" max="1" width="43" style="148" customWidth="1"/>
    <col min="2" max="2" width="45.33203125" style="148" customWidth="1"/>
    <col min="3" max="3" width="22.33203125" style="2" customWidth="1"/>
    <col min="4" max="4" width="19.33203125" style="2" customWidth="1"/>
    <col min="5" max="5" width="25.44140625" style="2" bestFit="1" customWidth="1"/>
    <col min="6" max="6" width="18.109375" style="2" customWidth="1"/>
    <col min="7" max="7" width="22.6640625" style="2" bestFit="1" customWidth="1"/>
    <col min="8" max="8" width="17.44140625" style="148" bestFit="1" customWidth="1"/>
    <col min="9" max="9" width="12.33203125" style="148" bestFit="1" customWidth="1"/>
    <col min="10" max="10" width="18.33203125" style="148" customWidth="1"/>
    <col min="11" max="11" width="14.33203125" style="148" bestFit="1" customWidth="1"/>
    <col min="12" max="12" width="20" style="148" customWidth="1"/>
    <col min="13" max="13" width="13.44140625" style="148" hidden="1" customWidth="1"/>
    <col min="14" max="249" width="11.44140625" style="148"/>
    <col min="250" max="250" width="20.33203125" style="148" customWidth="1"/>
    <col min="251" max="251" width="31.109375" style="148" customWidth="1"/>
    <col min="252" max="252" width="15" style="148" customWidth="1"/>
    <col min="253" max="253" width="14.44140625" style="148" customWidth="1"/>
    <col min="254" max="254" width="14.88671875" style="148" customWidth="1"/>
    <col min="255" max="255" width="18.109375" style="148" bestFit="1" customWidth="1"/>
    <col min="256" max="256" width="16.88671875" style="148" customWidth="1"/>
    <col min="257" max="257" width="14.109375" style="148" customWidth="1"/>
    <col min="258" max="258" width="11.44140625" style="148"/>
    <col min="259" max="259" width="18.33203125" style="148" customWidth="1"/>
    <col min="260" max="260" width="12.44140625" style="148" customWidth="1"/>
    <col min="261" max="261" width="20" style="148" customWidth="1"/>
    <col min="262" max="505" width="11.44140625" style="148"/>
    <col min="506" max="506" width="20.33203125" style="148" customWidth="1"/>
    <col min="507" max="507" width="31.109375" style="148" customWidth="1"/>
    <col min="508" max="508" width="15" style="148" customWidth="1"/>
    <col min="509" max="509" width="14.44140625" style="148" customWidth="1"/>
    <col min="510" max="510" width="14.88671875" style="148" customWidth="1"/>
    <col min="511" max="511" width="18.109375" style="148" bestFit="1" customWidth="1"/>
    <col min="512" max="512" width="16.88671875" style="148" customWidth="1"/>
    <col min="513" max="513" width="14.109375" style="148" customWidth="1"/>
    <col min="514" max="514" width="11.44140625" style="148"/>
    <col min="515" max="515" width="18.33203125" style="148" customWidth="1"/>
    <col min="516" max="516" width="12.44140625" style="148" customWidth="1"/>
    <col min="517" max="517" width="20" style="148" customWidth="1"/>
    <col min="518" max="761" width="11.44140625" style="148"/>
    <col min="762" max="762" width="20.33203125" style="148" customWidth="1"/>
    <col min="763" max="763" width="31.109375" style="148" customWidth="1"/>
    <col min="764" max="764" width="15" style="148" customWidth="1"/>
    <col min="765" max="765" width="14.44140625" style="148" customWidth="1"/>
    <col min="766" max="766" width="14.88671875" style="148" customWidth="1"/>
    <col min="767" max="767" width="18.109375" style="148" bestFit="1" customWidth="1"/>
    <col min="768" max="768" width="16.88671875" style="148" customWidth="1"/>
    <col min="769" max="769" width="14.109375" style="148" customWidth="1"/>
    <col min="770" max="770" width="11.44140625" style="148"/>
    <col min="771" max="771" width="18.33203125" style="148" customWidth="1"/>
    <col min="772" max="772" width="12.44140625" style="148" customWidth="1"/>
    <col min="773" max="773" width="20" style="148" customWidth="1"/>
    <col min="774" max="1017" width="11.44140625" style="148"/>
    <col min="1018" max="1018" width="20.33203125" style="148" customWidth="1"/>
    <col min="1019" max="1019" width="31.109375" style="148" customWidth="1"/>
    <col min="1020" max="1020" width="15" style="148" customWidth="1"/>
    <col min="1021" max="1021" width="14.44140625" style="148" customWidth="1"/>
    <col min="1022" max="1022" width="14.88671875" style="148" customWidth="1"/>
    <col min="1023" max="1023" width="18.109375" style="148" bestFit="1" customWidth="1"/>
    <col min="1024" max="1024" width="16.88671875" style="148" customWidth="1"/>
    <col min="1025" max="1025" width="14.109375" style="148" customWidth="1"/>
    <col min="1026" max="1026" width="11.44140625" style="148"/>
    <col min="1027" max="1027" width="18.33203125" style="148" customWidth="1"/>
    <col min="1028" max="1028" width="12.44140625" style="148" customWidth="1"/>
    <col min="1029" max="1029" width="20" style="148" customWidth="1"/>
    <col min="1030" max="1273" width="11.44140625" style="148"/>
    <col min="1274" max="1274" width="20.33203125" style="148" customWidth="1"/>
    <col min="1275" max="1275" width="31.109375" style="148" customWidth="1"/>
    <col min="1276" max="1276" width="15" style="148" customWidth="1"/>
    <col min="1277" max="1277" width="14.44140625" style="148" customWidth="1"/>
    <col min="1278" max="1278" width="14.88671875" style="148" customWidth="1"/>
    <col min="1279" max="1279" width="18.109375" style="148" bestFit="1" customWidth="1"/>
    <col min="1280" max="1280" width="16.88671875" style="148" customWidth="1"/>
    <col min="1281" max="1281" width="14.109375" style="148" customWidth="1"/>
    <col min="1282" max="1282" width="11.44140625" style="148"/>
    <col min="1283" max="1283" width="18.33203125" style="148" customWidth="1"/>
    <col min="1284" max="1284" width="12.44140625" style="148" customWidth="1"/>
    <col min="1285" max="1285" width="20" style="148" customWidth="1"/>
    <col min="1286" max="1529" width="11.44140625" style="148"/>
    <col min="1530" max="1530" width="20.33203125" style="148" customWidth="1"/>
    <col min="1531" max="1531" width="31.109375" style="148" customWidth="1"/>
    <col min="1532" max="1532" width="15" style="148" customWidth="1"/>
    <col min="1533" max="1533" width="14.44140625" style="148" customWidth="1"/>
    <col min="1534" max="1534" width="14.88671875" style="148" customWidth="1"/>
    <col min="1535" max="1535" width="18.109375" style="148" bestFit="1" customWidth="1"/>
    <col min="1536" max="1536" width="16.88671875" style="148" customWidth="1"/>
    <col min="1537" max="1537" width="14.109375" style="148" customWidth="1"/>
    <col min="1538" max="1538" width="11.44140625" style="148"/>
    <col min="1539" max="1539" width="18.33203125" style="148" customWidth="1"/>
    <col min="1540" max="1540" width="12.44140625" style="148" customWidth="1"/>
    <col min="1541" max="1541" width="20" style="148" customWidth="1"/>
    <col min="1542" max="1785" width="11.44140625" style="148"/>
    <col min="1786" max="1786" width="20.33203125" style="148" customWidth="1"/>
    <col min="1787" max="1787" width="31.109375" style="148" customWidth="1"/>
    <col min="1788" max="1788" width="15" style="148" customWidth="1"/>
    <col min="1789" max="1789" width="14.44140625" style="148" customWidth="1"/>
    <col min="1790" max="1790" width="14.88671875" style="148" customWidth="1"/>
    <col min="1791" max="1791" width="18.109375" style="148" bestFit="1" customWidth="1"/>
    <col min="1792" max="1792" width="16.88671875" style="148" customWidth="1"/>
    <col min="1793" max="1793" width="14.109375" style="148" customWidth="1"/>
    <col min="1794" max="1794" width="11.44140625" style="148"/>
    <col min="1795" max="1795" width="18.33203125" style="148" customWidth="1"/>
    <col min="1796" max="1796" width="12.44140625" style="148" customWidth="1"/>
    <col min="1797" max="1797" width="20" style="148" customWidth="1"/>
    <col min="1798" max="2041" width="11.44140625" style="148"/>
    <col min="2042" max="2042" width="20.33203125" style="148" customWidth="1"/>
    <col min="2043" max="2043" width="31.109375" style="148" customWidth="1"/>
    <col min="2044" max="2044" width="15" style="148" customWidth="1"/>
    <col min="2045" max="2045" width="14.44140625" style="148" customWidth="1"/>
    <col min="2046" max="2046" width="14.88671875" style="148" customWidth="1"/>
    <col min="2047" max="2047" width="18.109375" style="148" bestFit="1" customWidth="1"/>
    <col min="2048" max="2048" width="16.88671875" style="148" customWidth="1"/>
    <col min="2049" max="2049" width="14.109375" style="148" customWidth="1"/>
    <col min="2050" max="2050" width="11.44140625" style="148"/>
    <col min="2051" max="2051" width="18.33203125" style="148" customWidth="1"/>
    <col min="2052" max="2052" width="12.44140625" style="148" customWidth="1"/>
    <col min="2053" max="2053" width="20" style="148" customWidth="1"/>
    <col min="2054" max="2297" width="11.44140625" style="148"/>
    <col min="2298" max="2298" width="20.33203125" style="148" customWidth="1"/>
    <col min="2299" max="2299" width="31.109375" style="148" customWidth="1"/>
    <col min="2300" max="2300" width="15" style="148" customWidth="1"/>
    <col min="2301" max="2301" width="14.44140625" style="148" customWidth="1"/>
    <col min="2302" max="2302" width="14.88671875" style="148" customWidth="1"/>
    <col min="2303" max="2303" width="18.109375" style="148" bestFit="1" customWidth="1"/>
    <col min="2304" max="2304" width="16.88671875" style="148" customWidth="1"/>
    <col min="2305" max="2305" width="14.109375" style="148" customWidth="1"/>
    <col min="2306" max="2306" width="11.44140625" style="148"/>
    <col min="2307" max="2307" width="18.33203125" style="148" customWidth="1"/>
    <col min="2308" max="2308" width="12.44140625" style="148" customWidth="1"/>
    <col min="2309" max="2309" width="20" style="148" customWidth="1"/>
    <col min="2310" max="2553" width="11.44140625" style="148"/>
    <col min="2554" max="2554" width="20.33203125" style="148" customWidth="1"/>
    <col min="2555" max="2555" width="31.109375" style="148" customWidth="1"/>
    <col min="2556" max="2556" width="15" style="148" customWidth="1"/>
    <col min="2557" max="2557" width="14.44140625" style="148" customWidth="1"/>
    <col min="2558" max="2558" width="14.88671875" style="148" customWidth="1"/>
    <col min="2559" max="2559" width="18.109375" style="148" bestFit="1" customWidth="1"/>
    <col min="2560" max="2560" width="16.88671875" style="148" customWidth="1"/>
    <col min="2561" max="2561" width="14.109375" style="148" customWidth="1"/>
    <col min="2562" max="2562" width="11.44140625" style="148"/>
    <col min="2563" max="2563" width="18.33203125" style="148" customWidth="1"/>
    <col min="2564" max="2564" width="12.44140625" style="148" customWidth="1"/>
    <col min="2565" max="2565" width="20" style="148" customWidth="1"/>
    <col min="2566" max="2809" width="11.44140625" style="148"/>
    <col min="2810" max="2810" width="20.33203125" style="148" customWidth="1"/>
    <col min="2811" max="2811" width="31.109375" style="148" customWidth="1"/>
    <col min="2812" max="2812" width="15" style="148" customWidth="1"/>
    <col min="2813" max="2813" width="14.44140625" style="148" customWidth="1"/>
    <col min="2814" max="2814" width="14.88671875" style="148" customWidth="1"/>
    <col min="2815" max="2815" width="18.109375" style="148" bestFit="1" customWidth="1"/>
    <col min="2816" max="2816" width="16.88671875" style="148" customWidth="1"/>
    <col min="2817" max="2817" width="14.109375" style="148" customWidth="1"/>
    <col min="2818" max="2818" width="11.44140625" style="148"/>
    <col min="2819" max="2819" width="18.33203125" style="148" customWidth="1"/>
    <col min="2820" max="2820" width="12.44140625" style="148" customWidth="1"/>
    <col min="2821" max="2821" width="20" style="148" customWidth="1"/>
    <col min="2822" max="3065" width="11.44140625" style="148"/>
    <col min="3066" max="3066" width="20.33203125" style="148" customWidth="1"/>
    <col min="3067" max="3067" width="31.109375" style="148" customWidth="1"/>
    <col min="3068" max="3068" width="15" style="148" customWidth="1"/>
    <col min="3069" max="3069" width="14.44140625" style="148" customWidth="1"/>
    <col min="3070" max="3070" width="14.88671875" style="148" customWidth="1"/>
    <col min="3071" max="3071" width="18.109375" style="148" bestFit="1" customWidth="1"/>
    <col min="3072" max="3072" width="16.88671875" style="148" customWidth="1"/>
    <col min="3073" max="3073" width="14.109375" style="148" customWidth="1"/>
    <col min="3074" max="3074" width="11.44140625" style="148"/>
    <col min="3075" max="3075" width="18.33203125" style="148" customWidth="1"/>
    <col min="3076" max="3076" width="12.44140625" style="148" customWidth="1"/>
    <col min="3077" max="3077" width="20" style="148" customWidth="1"/>
    <col min="3078" max="3321" width="11.44140625" style="148"/>
    <col min="3322" max="3322" width="20.33203125" style="148" customWidth="1"/>
    <col min="3323" max="3323" width="31.109375" style="148" customWidth="1"/>
    <col min="3324" max="3324" width="15" style="148" customWidth="1"/>
    <col min="3325" max="3325" width="14.44140625" style="148" customWidth="1"/>
    <col min="3326" max="3326" width="14.88671875" style="148" customWidth="1"/>
    <col min="3327" max="3327" width="18.109375" style="148" bestFit="1" customWidth="1"/>
    <col min="3328" max="3328" width="16.88671875" style="148" customWidth="1"/>
    <col min="3329" max="3329" width="14.109375" style="148" customWidth="1"/>
    <col min="3330" max="3330" width="11.44140625" style="148"/>
    <col min="3331" max="3331" width="18.33203125" style="148" customWidth="1"/>
    <col min="3332" max="3332" width="12.44140625" style="148" customWidth="1"/>
    <col min="3333" max="3333" width="20" style="148" customWidth="1"/>
    <col min="3334" max="3577" width="11.44140625" style="148"/>
    <col min="3578" max="3578" width="20.33203125" style="148" customWidth="1"/>
    <col min="3579" max="3579" width="31.109375" style="148" customWidth="1"/>
    <col min="3580" max="3580" width="15" style="148" customWidth="1"/>
    <col min="3581" max="3581" width="14.44140625" style="148" customWidth="1"/>
    <col min="3582" max="3582" width="14.88671875" style="148" customWidth="1"/>
    <col min="3583" max="3583" width="18.109375" style="148" bestFit="1" customWidth="1"/>
    <col min="3584" max="3584" width="16.88671875" style="148" customWidth="1"/>
    <col min="3585" max="3585" width="14.109375" style="148" customWidth="1"/>
    <col min="3586" max="3586" width="11.44140625" style="148"/>
    <col min="3587" max="3587" width="18.33203125" style="148" customWidth="1"/>
    <col min="3588" max="3588" width="12.44140625" style="148" customWidth="1"/>
    <col min="3589" max="3589" width="20" style="148" customWidth="1"/>
    <col min="3590" max="3833" width="11.44140625" style="148"/>
    <col min="3834" max="3834" width="20.33203125" style="148" customWidth="1"/>
    <col min="3835" max="3835" width="31.109375" style="148" customWidth="1"/>
    <col min="3836" max="3836" width="15" style="148" customWidth="1"/>
    <col min="3837" max="3837" width="14.44140625" style="148" customWidth="1"/>
    <col min="3838" max="3838" width="14.88671875" style="148" customWidth="1"/>
    <col min="3839" max="3839" width="18.109375" style="148" bestFit="1" customWidth="1"/>
    <col min="3840" max="3840" width="16.88671875" style="148" customWidth="1"/>
    <col min="3841" max="3841" width="14.109375" style="148" customWidth="1"/>
    <col min="3842" max="3842" width="11.44140625" style="148"/>
    <col min="3843" max="3843" width="18.33203125" style="148" customWidth="1"/>
    <col min="3844" max="3844" width="12.44140625" style="148" customWidth="1"/>
    <col min="3845" max="3845" width="20" style="148" customWidth="1"/>
    <col min="3846" max="4089" width="11.44140625" style="148"/>
    <col min="4090" max="4090" width="20.33203125" style="148" customWidth="1"/>
    <col min="4091" max="4091" width="31.109375" style="148" customWidth="1"/>
    <col min="4092" max="4092" width="15" style="148" customWidth="1"/>
    <col min="4093" max="4093" width="14.44140625" style="148" customWidth="1"/>
    <col min="4094" max="4094" width="14.88671875" style="148" customWidth="1"/>
    <col min="4095" max="4095" width="18.109375" style="148" bestFit="1" customWidth="1"/>
    <col min="4096" max="4096" width="16.88671875" style="148" customWidth="1"/>
    <col min="4097" max="4097" width="14.109375" style="148" customWidth="1"/>
    <col min="4098" max="4098" width="11.44140625" style="148"/>
    <col min="4099" max="4099" width="18.33203125" style="148" customWidth="1"/>
    <col min="4100" max="4100" width="12.44140625" style="148" customWidth="1"/>
    <col min="4101" max="4101" width="20" style="148" customWidth="1"/>
    <col min="4102" max="4345" width="11.44140625" style="148"/>
    <col min="4346" max="4346" width="20.33203125" style="148" customWidth="1"/>
    <col min="4347" max="4347" width="31.109375" style="148" customWidth="1"/>
    <col min="4348" max="4348" width="15" style="148" customWidth="1"/>
    <col min="4349" max="4349" width="14.44140625" style="148" customWidth="1"/>
    <col min="4350" max="4350" width="14.88671875" style="148" customWidth="1"/>
    <col min="4351" max="4351" width="18.109375" style="148" bestFit="1" customWidth="1"/>
    <col min="4352" max="4352" width="16.88671875" style="148" customWidth="1"/>
    <col min="4353" max="4353" width="14.109375" style="148" customWidth="1"/>
    <col min="4354" max="4354" width="11.44140625" style="148"/>
    <col min="4355" max="4355" width="18.33203125" style="148" customWidth="1"/>
    <col min="4356" max="4356" width="12.44140625" style="148" customWidth="1"/>
    <col min="4357" max="4357" width="20" style="148" customWidth="1"/>
    <col min="4358" max="4601" width="11.44140625" style="148"/>
    <col min="4602" max="4602" width="20.33203125" style="148" customWidth="1"/>
    <col min="4603" max="4603" width="31.109375" style="148" customWidth="1"/>
    <col min="4604" max="4604" width="15" style="148" customWidth="1"/>
    <col min="4605" max="4605" width="14.44140625" style="148" customWidth="1"/>
    <col min="4606" max="4606" width="14.88671875" style="148" customWidth="1"/>
    <col min="4607" max="4607" width="18.109375" style="148" bestFit="1" customWidth="1"/>
    <col min="4608" max="4608" width="16.88671875" style="148" customWidth="1"/>
    <col min="4609" max="4609" width="14.109375" style="148" customWidth="1"/>
    <col min="4610" max="4610" width="11.44140625" style="148"/>
    <col min="4611" max="4611" width="18.33203125" style="148" customWidth="1"/>
    <col min="4612" max="4612" width="12.44140625" style="148" customWidth="1"/>
    <col min="4613" max="4613" width="20" style="148" customWidth="1"/>
    <col min="4614" max="4857" width="11.44140625" style="148"/>
    <col min="4858" max="4858" width="20.33203125" style="148" customWidth="1"/>
    <col min="4859" max="4859" width="31.109375" style="148" customWidth="1"/>
    <col min="4860" max="4860" width="15" style="148" customWidth="1"/>
    <col min="4861" max="4861" width="14.44140625" style="148" customWidth="1"/>
    <col min="4862" max="4862" width="14.88671875" style="148" customWidth="1"/>
    <col min="4863" max="4863" width="18.109375" style="148" bestFit="1" customWidth="1"/>
    <col min="4864" max="4864" width="16.88671875" style="148" customWidth="1"/>
    <col min="4865" max="4865" width="14.109375" style="148" customWidth="1"/>
    <col min="4866" max="4866" width="11.44140625" style="148"/>
    <col min="4867" max="4867" width="18.33203125" style="148" customWidth="1"/>
    <col min="4868" max="4868" width="12.44140625" style="148" customWidth="1"/>
    <col min="4869" max="4869" width="20" style="148" customWidth="1"/>
    <col min="4870" max="5113" width="11.44140625" style="148"/>
    <col min="5114" max="5114" width="20.33203125" style="148" customWidth="1"/>
    <col min="5115" max="5115" width="31.109375" style="148" customWidth="1"/>
    <col min="5116" max="5116" width="15" style="148" customWidth="1"/>
    <col min="5117" max="5117" width="14.44140625" style="148" customWidth="1"/>
    <col min="5118" max="5118" width="14.88671875" style="148" customWidth="1"/>
    <col min="5119" max="5119" width="18.109375" style="148" bestFit="1" customWidth="1"/>
    <col min="5120" max="5120" width="16.88671875" style="148" customWidth="1"/>
    <col min="5121" max="5121" width="14.109375" style="148" customWidth="1"/>
    <col min="5122" max="5122" width="11.44140625" style="148"/>
    <col min="5123" max="5123" width="18.33203125" style="148" customWidth="1"/>
    <col min="5124" max="5124" width="12.44140625" style="148" customWidth="1"/>
    <col min="5125" max="5125" width="20" style="148" customWidth="1"/>
    <col min="5126" max="5369" width="11.44140625" style="148"/>
    <col min="5370" max="5370" width="20.33203125" style="148" customWidth="1"/>
    <col min="5371" max="5371" width="31.109375" style="148" customWidth="1"/>
    <col min="5372" max="5372" width="15" style="148" customWidth="1"/>
    <col min="5373" max="5373" width="14.44140625" style="148" customWidth="1"/>
    <col min="5374" max="5374" width="14.88671875" style="148" customWidth="1"/>
    <col min="5375" max="5375" width="18.109375" style="148" bestFit="1" customWidth="1"/>
    <col min="5376" max="5376" width="16.88671875" style="148" customWidth="1"/>
    <col min="5377" max="5377" width="14.109375" style="148" customWidth="1"/>
    <col min="5378" max="5378" width="11.44140625" style="148"/>
    <col min="5379" max="5379" width="18.33203125" style="148" customWidth="1"/>
    <col min="5380" max="5380" width="12.44140625" style="148" customWidth="1"/>
    <col min="5381" max="5381" width="20" style="148" customWidth="1"/>
    <col min="5382" max="5625" width="11.44140625" style="148"/>
    <col min="5626" max="5626" width="20.33203125" style="148" customWidth="1"/>
    <col min="5627" max="5627" width="31.109375" style="148" customWidth="1"/>
    <col min="5628" max="5628" width="15" style="148" customWidth="1"/>
    <col min="5629" max="5629" width="14.44140625" style="148" customWidth="1"/>
    <col min="5630" max="5630" width="14.88671875" style="148" customWidth="1"/>
    <col min="5631" max="5631" width="18.109375" style="148" bestFit="1" customWidth="1"/>
    <col min="5632" max="5632" width="16.88671875" style="148" customWidth="1"/>
    <col min="5633" max="5633" width="14.109375" style="148" customWidth="1"/>
    <col min="5634" max="5634" width="11.44140625" style="148"/>
    <col min="5635" max="5635" width="18.33203125" style="148" customWidth="1"/>
    <col min="5636" max="5636" width="12.44140625" style="148" customWidth="1"/>
    <col min="5637" max="5637" width="20" style="148" customWidth="1"/>
    <col min="5638" max="5881" width="11.44140625" style="148"/>
    <col min="5882" max="5882" width="20.33203125" style="148" customWidth="1"/>
    <col min="5883" max="5883" width="31.109375" style="148" customWidth="1"/>
    <col min="5884" max="5884" width="15" style="148" customWidth="1"/>
    <col min="5885" max="5885" width="14.44140625" style="148" customWidth="1"/>
    <col min="5886" max="5886" width="14.88671875" style="148" customWidth="1"/>
    <col min="5887" max="5887" width="18.109375" style="148" bestFit="1" customWidth="1"/>
    <col min="5888" max="5888" width="16.88671875" style="148" customWidth="1"/>
    <col min="5889" max="5889" width="14.109375" style="148" customWidth="1"/>
    <col min="5890" max="5890" width="11.44140625" style="148"/>
    <col min="5891" max="5891" width="18.33203125" style="148" customWidth="1"/>
    <col min="5892" max="5892" width="12.44140625" style="148" customWidth="1"/>
    <col min="5893" max="5893" width="20" style="148" customWidth="1"/>
    <col min="5894" max="6137" width="11.44140625" style="148"/>
    <col min="6138" max="6138" width="20.33203125" style="148" customWidth="1"/>
    <col min="6139" max="6139" width="31.109375" style="148" customWidth="1"/>
    <col min="6140" max="6140" width="15" style="148" customWidth="1"/>
    <col min="6141" max="6141" width="14.44140625" style="148" customWidth="1"/>
    <col min="6142" max="6142" width="14.88671875" style="148" customWidth="1"/>
    <col min="6143" max="6143" width="18.109375" style="148" bestFit="1" customWidth="1"/>
    <col min="6144" max="6144" width="16.88671875" style="148" customWidth="1"/>
    <col min="6145" max="6145" width="14.109375" style="148" customWidth="1"/>
    <col min="6146" max="6146" width="11.44140625" style="148"/>
    <col min="6147" max="6147" width="18.33203125" style="148" customWidth="1"/>
    <col min="6148" max="6148" width="12.44140625" style="148" customWidth="1"/>
    <col min="6149" max="6149" width="20" style="148" customWidth="1"/>
    <col min="6150" max="6393" width="11.44140625" style="148"/>
    <col min="6394" max="6394" width="20.33203125" style="148" customWidth="1"/>
    <col min="6395" max="6395" width="31.109375" style="148" customWidth="1"/>
    <col min="6396" max="6396" width="15" style="148" customWidth="1"/>
    <col min="6397" max="6397" width="14.44140625" style="148" customWidth="1"/>
    <col min="6398" max="6398" width="14.88671875" style="148" customWidth="1"/>
    <col min="6399" max="6399" width="18.109375" style="148" bestFit="1" customWidth="1"/>
    <col min="6400" max="6400" width="16.88671875" style="148" customWidth="1"/>
    <col min="6401" max="6401" width="14.109375" style="148" customWidth="1"/>
    <col min="6402" max="6402" width="11.44140625" style="148"/>
    <col min="6403" max="6403" width="18.33203125" style="148" customWidth="1"/>
    <col min="6404" max="6404" width="12.44140625" style="148" customWidth="1"/>
    <col min="6405" max="6405" width="20" style="148" customWidth="1"/>
    <col min="6406" max="6649" width="11.44140625" style="148"/>
    <col min="6650" max="6650" width="20.33203125" style="148" customWidth="1"/>
    <col min="6651" max="6651" width="31.109375" style="148" customWidth="1"/>
    <col min="6652" max="6652" width="15" style="148" customWidth="1"/>
    <col min="6653" max="6653" width="14.44140625" style="148" customWidth="1"/>
    <col min="6654" max="6654" width="14.88671875" style="148" customWidth="1"/>
    <col min="6655" max="6655" width="18.109375" style="148" bestFit="1" customWidth="1"/>
    <col min="6656" max="6656" width="16.88671875" style="148" customWidth="1"/>
    <col min="6657" max="6657" width="14.109375" style="148" customWidth="1"/>
    <col min="6658" max="6658" width="11.44140625" style="148"/>
    <col min="6659" max="6659" width="18.33203125" style="148" customWidth="1"/>
    <col min="6660" max="6660" width="12.44140625" style="148" customWidth="1"/>
    <col min="6661" max="6661" width="20" style="148" customWidth="1"/>
    <col min="6662" max="6905" width="11.44140625" style="148"/>
    <col min="6906" max="6906" width="20.33203125" style="148" customWidth="1"/>
    <col min="6907" max="6907" width="31.109375" style="148" customWidth="1"/>
    <col min="6908" max="6908" width="15" style="148" customWidth="1"/>
    <col min="6909" max="6909" width="14.44140625" style="148" customWidth="1"/>
    <col min="6910" max="6910" width="14.88671875" style="148" customWidth="1"/>
    <col min="6911" max="6911" width="18.109375" style="148" bestFit="1" customWidth="1"/>
    <col min="6912" max="6912" width="16.88671875" style="148" customWidth="1"/>
    <col min="6913" max="6913" width="14.109375" style="148" customWidth="1"/>
    <col min="6914" max="6914" width="11.44140625" style="148"/>
    <col min="6915" max="6915" width="18.33203125" style="148" customWidth="1"/>
    <col min="6916" max="6916" width="12.44140625" style="148" customWidth="1"/>
    <col min="6917" max="6917" width="20" style="148" customWidth="1"/>
    <col min="6918" max="7161" width="11.44140625" style="148"/>
    <col min="7162" max="7162" width="20.33203125" style="148" customWidth="1"/>
    <col min="7163" max="7163" width="31.109375" style="148" customWidth="1"/>
    <col min="7164" max="7164" width="15" style="148" customWidth="1"/>
    <col min="7165" max="7165" width="14.44140625" style="148" customWidth="1"/>
    <col min="7166" max="7166" width="14.88671875" style="148" customWidth="1"/>
    <col min="7167" max="7167" width="18.109375" style="148" bestFit="1" customWidth="1"/>
    <col min="7168" max="7168" width="16.88671875" style="148" customWidth="1"/>
    <col min="7169" max="7169" width="14.109375" style="148" customWidth="1"/>
    <col min="7170" max="7170" width="11.44140625" style="148"/>
    <col min="7171" max="7171" width="18.33203125" style="148" customWidth="1"/>
    <col min="7172" max="7172" width="12.44140625" style="148" customWidth="1"/>
    <col min="7173" max="7173" width="20" style="148" customWidth="1"/>
    <col min="7174" max="7417" width="11.44140625" style="148"/>
    <col min="7418" max="7418" width="20.33203125" style="148" customWidth="1"/>
    <col min="7419" max="7419" width="31.109375" style="148" customWidth="1"/>
    <col min="7420" max="7420" width="15" style="148" customWidth="1"/>
    <col min="7421" max="7421" width="14.44140625" style="148" customWidth="1"/>
    <col min="7422" max="7422" width="14.88671875" style="148" customWidth="1"/>
    <col min="7423" max="7423" width="18.109375" style="148" bestFit="1" customWidth="1"/>
    <col min="7424" max="7424" width="16.88671875" style="148" customWidth="1"/>
    <col min="7425" max="7425" width="14.109375" style="148" customWidth="1"/>
    <col min="7426" max="7426" width="11.44140625" style="148"/>
    <col min="7427" max="7427" width="18.33203125" style="148" customWidth="1"/>
    <col min="7428" max="7428" width="12.44140625" style="148" customWidth="1"/>
    <col min="7429" max="7429" width="20" style="148" customWidth="1"/>
    <col min="7430" max="7673" width="11.44140625" style="148"/>
    <col min="7674" max="7674" width="20.33203125" style="148" customWidth="1"/>
    <col min="7675" max="7675" width="31.109375" style="148" customWidth="1"/>
    <col min="7676" max="7676" width="15" style="148" customWidth="1"/>
    <col min="7677" max="7677" width="14.44140625" style="148" customWidth="1"/>
    <col min="7678" max="7678" width="14.88671875" style="148" customWidth="1"/>
    <col min="7679" max="7679" width="18.109375" style="148" bestFit="1" customWidth="1"/>
    <col min="7680" max="7680" width="16.88671875" style="148" customWidth="1"/>
    <col min="7681" max="7681" width="14.109375" style="148" customWidth="1"/>
    <col min="7682" max="7682" width="11.44140625" style="148"/>
    <col min="7683" max="7683" width="18.33203125" style="148" customWidth="1"/>
    <col min="7684" max="7684" width="12.44140625" style="148" customWidth="1"/>
    <col min="7685" max="7685" width="20" style="148" customWidth="1"/>
    <col min="7686" max="7929" width="11.44140625" style="148"/>
    <col min="7930" max="7930" width="20.33203125" style="148" customWidth="1"/>
    <col min="7931" max="7931" width="31.109375" style="148" customWidth="1"/>
    <col min="7932" max="7932" width="15" style="148" customWidth="1"/>
    <col min="7933" max="7933" width="14.44140625" style="148" customWidth="1"/>
    <col min="7934" max="7934" width="14.88671875" style="148" customWidth="1"/>
    <col min="7935" max="7935" width="18.109375" style="148" bestFit="1" customWidth="1"/>
    <col min="7936" max="7936" width="16.88671875" style="148" customWidth="1"/>
    <col min="7937" max="7937" width="14.109375" style="148" customWidth="1"/>
    <col min="7938" max="7938" width="11.44140625" style="148"/>
    <col min="7939" max="7939" width="18.33203125" style="148" customWidth="1"/>
    <col min="7940" max="7940" width="12.44140625" style="148" customWidth="1"/>
    <col min="7941" max="7941" width="20" style="148" customWidth="1"/>
    <col min="7942" max="8185" width="11.44140625" style="148"/>
    <col min="8186" max="8186" width="20.33203125" style="148" customWidth="1"/>
    <col min="8187" max="8187" width="31.109375" style="148" customWidth="1"/>
    <col min="8188" max="8188" width="15" style="148" customWidth="1"/>
    <col min="8189" max="8189" width="14.44140625" style="148" customWidth="1"/>
    <col min="8190" max="8190" width="14.88671875" style="148" customWidth="1"/>
    <col min="8191" max="8191" width="18.109375" style="148" bestFit="1" customWidth="1"/>
    <col min="8192" max="8192" width="16.88671875" style="148" customWidth="1"/>
    <col min="8193" max="8193" width="14.109375" style="148" customWidth="1"/>
    <col min="8194" max="8194" width="11.44140625" style="148"/>
    <col min="8195" max="8195" width="18.33203125" style="148" customWidth="1"/>
    <col min="8196" max="8196" width="12.44140625" style="148" customWidth="1"/>
    <col min="8197" max="8197" width="20" style="148" customWidth="1"/>
    <col min="8198" max="8441" width="11.44140625" style="148"/>
    <col min="8442" max="8442" width="20.33203125" style="148" customWidth="1"/>
    <col min="8443" max="8443" width="31.109375" style="148" customWidth="1"/>
    <col min="8444" max="8444" width="15" style="148" customWidth="1"/>
    <col min="8445" max="8445" width="14.44140625" style="148" customWidth="1"/>
    <col min="8446" max="8446" width="14.88671875" style="148" customWidth="1"/>
    <col min="8447" max="8447" width="18.109375" style="148" bestFit="1" customWidth="1"/>
    <col min="8448" max="8448" width="16.88671875" style="148" customWidth="1"/>
    <col min="8449" max="8449" width="14.109375" style="148" customWidth="1"/>
    <col min="8450" max="8450" width="11.44140625" style="148"/>
    <col min="8451" max="8451" width="18.33203125" style="148" customWidth="1"/>
    <col min="8452" max="8452" width="12.44140625" style="148" customWidth="1"/>
    <col min="8453" max="8453" width="20" style="148" customWidth="1"/>
    <col min="8454" max="8697" width="11.44140625" style="148"/>
    <col min="8698" max="8698" width="20.33203125" style="148" customWidth="1"/>
    <col min="8699" max="8699" width="31.109375" style="148" customWidth="1"/>
    <col min="8700" max="8700" width="15" style="148" customWidth="1"/>
    <col min="8701" max="8701" width="14.44140625" style="148" customWidth="1"/>
    <col min="8702" max="8702" width="14.88671875" style="148" customWidth="1"/>
    <col min="8703" max="8703" width="18.109375" style="148" bestFit="1" customWidth="1"/>
    <col min="8704" max="8704" width="16.88671875" style="148" customWidth="1"/>
    <col min="8705" max="8705" width="14.109375" style="148" customWidth="1"/>
    <col min="8706" max="8706" width="11.44140625" style="148"/>
    <col min="8707" max="8707" width="18.33203125" style="148" customWidth="1"/>
    <col min="8708" max="8708" width="12.44140625" style="148" customWidth="1"/>
    <col min="8709" max="8709" width="20" style="148" customWidth="1"/>
    <col min="8710" max="8953" width="11.44140625" style="148"/>
    <col min="8954" max="8954" width="20.33203125" style="148" customWidth="1"/>
    <col min="8955" max="8955" width="31.109375" style="148" customWidth="1"/>
    <col min="8956" max="8956" width="15" style="148" customWidth="1"/>
    <col min="8957" max="8957" width="14.44140625" style="148" customWidth="1"/>
    <col min="8958" max="8958" width="14.88671875" style="148" customWidth="1"/>
    <col min="8959" max="8959" width="18.109375" style="148" bestFit="1" customWidth="1"/>
    <col min="8960" max="8960" width="16.88671875" style="148" customWidth="1"/>
    <col min="8961" max="8961" width="14.109375" style="148" customWidth="1"/>
    <col min="8962" max="8962" width="11.44140625" style="148"/>
    <col min="8963" max="8963" width="18.33203125" style="148" customWidth="1"/>
    <col min="8964" max="8964" width="12.44140625" style="148" customWidth="1"/>
    <col min="8965" max="8965" width="20" style="148" customWidth="1"/>
    <col min="8966" max="9209" width="11.44140625" style="148"/>
    <col min="9210" max="9210" width="20.33203125" style="148" customWidth="1"/>
    <col min="9211" max="9211" width="31.109375" style="148" customWidth="1"/>
    <col min="9212" max="9212" width="15" style="148" customWidth="1"/>
    <col min="9213" max="9213" width="14.44140625" style="148" customWidth="1"/>
    <col min="9214" max="9214" width="14.88671875" style="148" customWidth="1"/>
    <col min="9215" max="9215" width="18.109375" style="148" bestFit="1" customWidth="1"/>
    <col min="9216" max="9216" width="16.88671875" style="148" customWidth="1"/>
    <col min="9217" max="9217" width="14.109375" style="148" customWidth="1"/>
    <col min="9218" max="9218" width="11.44140625" style="148"/>
    <col min="9219" max="9219" width="18.33203125" style="148" customWidth="1"/>
    <col min="9220" max="9220" width="12.44140625" style="148" customWidth="1"/>
    <col min="9221" max="9221" width="20" style="148" customWidth="1"/>
    <col min="9222" max="9465" width="11.44140625" style="148"/>
    <col min="9466" max="9466" width="20.33203125" style="148" customWidth="1"/>
    <col min="9467" max="9467" width="31.109375" style="148" customWidth="1"/>
    <col min="9468" max="9468" width="15" style="148" customWidth="1"/>
    <col min="9469" max="9469" width="14.44140625" style="148" customWidth="1"/>
    <col min="9470" max="9470" width="14.88671875" style="148" customWidth="1"/>
    <col min="9471" max="9471" width="18.109375" style="148" bestFit="1" customWidth="1"/>
    <col min="9472" max="9472" width="16.88671875" style="148" customWidth="1"/>
    <col min="9473" max="9473" width="14.109375" style="148" customWidth="1"/>
    <col min="9474" max="9474" width="11.44140625" style="148"/>
    <col min="9475" max="9475" width="18.33203125" style="148" customWidth="1"/>
    <col min="9476" max="9476" width="12.44140625" style="148" customWidth="1"/>
    <col min="9477" max="9477" width="20" style="148" customWidth="1"/>
    <col min="9478" max="9721" width="11.44140625" style="148"/>
    <col min="9722" max="9722" width="20.33203125" style="148" customWidth="1"/>
    <col min="9723" max="9723" width="31.109375" style="148" customWidth="1"/>
    <col min="9724" max="9724" width="15" style="148" customWidth="1"/>
    <col min="9725" max="9725" width="14.44140625" style="148" customWidth="1"/>
    <col min="9726" max="9726" width="14.88671875" style="148" customWidth="1"/>
    <col min="9727" max="9727" width="18.109375" style="148" bestFit="1" customWidth="1"/>
    <col min="9728" max="9728" width="16.88671875" style="148" customWidth="1"/>
    <col min="9729" max="9729" width="14.109375" style="148" customWidth="1"/>
    <col min="9730" max="9730" width="11.44140625" style="148"/>
    <col min="9731" max="9731" width="18.33203125" style="148" customWidth="1"/>
    <col min="9732" max="9732" width="12.44140625" style="148" customWidth="1"/>
    <col min="9733" max="9733" width="20" style="148" customWidth="1"/>
    <col min="9734" max="9977" width="11.44140625" style="148"/>
    <col min="9978" max="9978" width="20.33203125" style="148" customWidth="1"/>
    <col min="9979" max="9979" width="31.109375" style="148" customWidth="1"/>
    <col min="9980" max="9980" width="15" style="148" customWidth="1"/>
    <col min="9981" max="9981" width="14.44140625" style="148" customWidth="1"/>
    <col min="9982" max="9982" width="14.88671875" style="148" customWidth="1"/>
    <col min="9983" max="9983" width="18.109375" style="148" bestFit="1" customWidth="1"/>
    <col min="9984" max="9984" width="16.88671875" style="148" customWidth="1"/>
    <col min="9985" max="9985" width="14.109375" style="148" customWidth="1"/>
    <col min="9986" max="9986" width="11.44140625" style="148"/>
    <col min="9987" max="9987" width="18.33203125" style="148" customWidth="1"/>
    <col min="9988" max="9988" width="12.44140625" style="148" customWidth="1"/>
    <col min="9989" max="9989" width="20" style="148" customWidth="1"/>
    <col min="9990" max="10233" width="11.44140625" style="148"/>
    <col min="10234" max="10234" width="20.33203125" style="148" customWidth="1"/>
    <col min="10235" max="10235" width="31.109375" style="148" customWidth="1"/>
    <col min="10236" max="10236" width="15" style="148" customWidth="1"/>
    <col min="10237" max="10237" width="14.44140625" style="148" customWidth="1"/>
    <col min="10238" max="10238" width="14.88671875" style="148" customWidth="1"/>
    <col min="10239" max="10239" width="18.109375" style="148" bestFit="1" customWidth="1"/>
    <col min="10240" max="10240" width="16.88671875" style="148" customWidth="1"/>
    <col min="10241" max="10241" width="14.109375" style="148" customWidth="1"/>
    <col min="10242" max="10242" width="11.44140625" style="148"/>
    <col min="10243" max="10243" width="18.33203125" style="148" customWidth="1"/>
    <col min="10244" max="10244" width="12.44140625" style="148" customWidth="1"/>
    <col min="10245" max="10245" width="20" style="148" customWidth="1"/>
    <col min="10246" max="10489" width="11.44140625" style="148"/>
    <col min="10490" max="10490" width="20.33203125" style="148" customWidth="1"/>
    <col min="10491" max="10491" width="31.109375" style="148" customWidth="1"/>
    <col min="10492" max="10492" width="15" style="148" customWidth="1"/>
    <col min="10493" max="10493" width="14.44140625" style="148" customWidth="1"/>
    <col min="10494" max="10494" width="14.88671875" style="148" customWidth="1"/>
    <col min="10495" max="10495" width="18.109375" style="148" bestFit="1" customWidth="1"/>
    <col min="10496" max="10496" width="16.88671875" style="148" customWidth="1"/>
    <col min="10497" max="10497" width="14.109375" style="148" customWidth="1"/>
    <col min="10498" max="10498" width="11.44140625" style="148"/>
    <col min="10499" max="10499" width="18.33203125" style="148" customWidth="1"/>
    <col min="10500" max="10500" width="12.44140625" style="148" customWidth="1"/>
    <col min="10501" max="10501" width="20" style="148" customWidth="1"/>
    <col min="10502" max="10745" width="11.44140625" style="148"/>
    <col min="10746" max="10746" width="20.33203125" style="148" customWidth="1"/>
    <col min="10747" max="10747" width="31.109375" style="148" customWidth="1"/>
    <col min="10748" max="10748" width="15" style="148" customWidth="1"/>
    <col min="10749" max="10749" width="14.44140625" style="148" customWidth="1"/>
    <col min="10750" max="10750" width="14.88671875" style="148" customWidth="1"/>
    <col min="10751" max="10751" width="18.109375" style="148" bestFit="1" customWidth="1"/>
    <col min="10752" max="10752" width="16.88671875" style="148" customWidth="1"/>
    <col min="10753" max="10753" width="14.109375" style="148" customWidth="1"/>
    <col min="10754" max="10754" width="11.44140625" style="148"/>
    <col min="10755" max="10755" width="18.33203125" style="148" customWidth="1"/>
    <col min="10756" max="10756" width="12.44140625" style="148" customWidth="1"/>
    <col min="10757" max="10757" width="20" style="148" customWidth="1"/>
    <col min="10758" max="11001" width="11.44140625" style="148"/>
    <col min="11002" max="11002" width="20.33203125" style="148" customWidth="1"/>
    <col min="11003" max="11003" width="31.109375" style="148" customWidth="1"/>
    <col min="11004" max="11004" width="15" style="148" customWidth="1"/>
    <col min="11005" max="11005" width="14.44140625" style="148" customWidth="1"/>
    <col min="11006" max="11006" width="14.88671875" style="148" customWidth="1"/>
    <col min="11007" max="11007" width="18.109375" style="148" bestFit="1" customWidth="1"/>
    <col min="11008" max="11008" width="16.88671875" style="148" customWidth="1"/>
    <col min="11009" max="11009" width="14.109375" style="148" customWidth="1"/>
    <col min="11010" max="11010" width="11.44140625" style="148"/>
    <col min="11011" max="11011" width="18.33203125" style="148" customWidth="1"/>
    <col min="11012" max="11012" width="12.44140625" style="148" customWidth="1"/>
    <col min="11013" max="11013" width="20" style="148" customWidth="1"/>
    <col min="11014" max="11257" width="11.44140625" style="148"/>
    <col min="11258" max="11258" width="20.33203125" style="148" customWidth="1"/>
    <col min="11259" max="11259" width="31.109375" style="148" customWidth="1"/>
    <col min="11260" max="11260" width="15" style="148" customWidth="1"/>
    <col min="11261" max="11261" width="14.44140625" style="148" customWidth="1"/>
    <col min="11262" max="11262" width="14.88671875" style="148" customWidth="1"/>
    <col min="11263" max="11263" width="18.109375" style="148" bestFit="1" customWidth="1"/>
    <col min="11264" max="11264" width="16.88671875" style="148" customWidth="1"/>
    <col min="11265" max="11265" width="14.109375" style="148" customWidth="1"/>
    <col min="11266" max="11266" width="11.44140625" style="148"/>
    <col min="11267" max="11267" width="18.33203125" style="148" customWidth="1"/>
    <col min="11268" max="11268" width="12.44140625" style="148" customWidth="1"/>
    <col min="11269" max="11269" width="20" style="148" customWidth="1"/>
    <col min="11270" max="11513" width="11.44140625" style="148"/>
    <col min="11514" max="11514" width="20.33203125" style="148" customWidth="1"/>
    <col min="11515" max="11515" width="31.109375" style="148" customWidth="1"/>
    <col min="11516" max="11516" width="15" style="148" customWidth="1"/>
    <col min="11517" max="11517" width="14.44140625" style="148" customWidth="1"/>
    <col min="11518" max="11518" width="14.88671875" style="148" customWidth="1"/>
    <col min="11519" max="11519" width="18.109375" style="148" bestFit="1" customWidth="1"/>
    <col min="11520" max="11520" width="16.88671875" style="148" customWidth="1"/>
    <col min="11521" max="11521" width="14.109375" style="148" customWidth="1"/>
    <col min="11522" max="11522" width="11.44140625" style="148"/>
    <col min="11523" max="11523" width="18.33203125" style="148" customWidth="1"/>
    <col min="11524" max="11524" width="12.44140625" style="148" customWidth="1"/>
    <col min="11525" max="11525" width="20" style="148" customWidth="1"/>
    <col min="11526" max="11769" width="11.44140625" style="148"/>
    <col min="11770" max="11770" width="20.33203125" style="148" customWidth="1"/>
    <col min="11771" max="11771" width="31.109375" style="148" customWidth="1"/>
    <col min="11772" max="11772" width="15" style="148" customWidth="1"/>
    <col min="11773" max="11773" width="14.44140625" style="148" customWidth="1"/>
    <col min="11774" max="11774" width="14.88671875" style="148" customWidth="1"/>
    <col min="11775" max="11775" width="18.109375" style="148" bestFit="1" customWidth="1"/>
    <col min="11776" max="11776" width="16.88671875" style="148" customWidth="1"/>
    <col min="11777" max="11777" width="14.109375" style="148" customWidth="1"/>
    <col min="11778" max="11778" width="11.44140625" style="148"/>
    <col min="11779" max="11779" width="18.33203125" style="148" customWidth="1"/>
    <col min="11780" max="11780" width="12.44140625" style="148" customWidth="1"/>
    <col min="11781" max="11781" width="20" style="148" customWidth="1"/>
    <col min="11782" max="12025" width="11.44140625" style="148"/>
    <col min="12026" max="12026" width="20.33203125" style="148" customWidth="1"/>
    <col min="12027" max="12027" width="31.109375" style="148" customWidth="1"/>
    <col min="12028" max="12028" width="15" style="148" customWidth="1"/>
    <col min="12029" max="12029" width="14.44140625" style="148" customWidth="1"/>
    <col min="12030" max="12030" width="14.88671875" style="148" customWidth="1"/>
    <col min="12031" max="12031" width="18.109375" style="148" bestFit="1" customWidth="1"/>
    <col min="12032" max="12032" width="16.88671875" style="148" customWidth="1"/>
    <col min="12033" max="12033" width="14.109375" style="148" customWidth="1"/>
    <col min="12034" max="12034" width="11.44140625" style="148"/>
    <col min="12035" max="12035" width="18.33203125" style="148" customWidth="1"/>
    <col min="12036" max="12036" width="12.44140625" style="148" customWidth="1"/>
    <col min="12037" max="12037" width="20" style="148" customWidth="1"/>
    <col min="12038" max="12281" width="11.44140625" style="148"/>
    <col min="12282" max="12282" width="20.33203125" style="148" customWidth="1"/>
    <col min="12283" max="12283" width="31.109375" style="148" customWidth="1"/>
    <col min="12284" max="12284" width="15" style="148" customWidth="1"/>
    <col min="12285" max="12285" width="14.44140625" style="148" customWidth="1"/>
    <col min="12286" max="12286" width="14.88671875" style="148" customWidth="1"/>
    <col min="12287" max="12287" width="18.109375" style="148" bestFit="1" customWidth="1"/>
    <col min="12288" max="12288" width="16.88671875" style="148" customWidth="1"/>
    <col min="12289" max="12289" width="14.109375" style="148" customWidth="1"/>
    <col min="12290" max="12290" width="11.44140625" style="148"/>
    <col min="12291" max="12291" width="18.33203125" style="148" customWidth="1"/>
    <col min="12292" max="12292" width="12.44140625" style="148" customWidth="1"/>
    <col min="12293" max="12293" width="20" style="148" customWidth="1"/>
    <col min="12294" max="12537" width="11.44140625" style="148"/>
    <col min="12538" max="12538" width="20.33203125" style="148" customWidth="1"/>
    <col min="12539" max="12539" width="31.109375" style="148" customWidth="1"/>
    <col min="12540" max="12540" width="15" style="148" customWidth="1"/>
    <col min="12541" max="12541" width="14.44140625" style="148" customWidth="1"/>
    <col min="12542" max="12542" width="14.88671875" style="148" customWidth="1"/>
    <col min="12543" max="12543" width="18.109375" style="148" bestFit="1" customWidth="1"/>
    <col min="12544" max="12544" width="16.88671875" style="148" customWidth="1"/>
    <col min="12545" max="12545" width="14.109375" style="148" customWidth="1"/>
    <col min="12546" max="12546" width="11.44140625" style="148"/>
    <col min="12547" max="12547" width="18.33203125" style="148" customWidth="1"/>
    <col min="12548" max="12548" width="12.44140625" style="148" customWidth="1"/>
    <col min="12549" max="12549" width="20" style="148" customWidth="1"/>
    <col min="12550" max="12793" width="11.44140625" style="148"/>
    <col min="12794" max="12794" width="20.33203125" style="148" customWidth="1"/>
    <col min="12795" max="12795" width="31.109375" style="148" customWidth="1"/>
    <col min="12796" max="12796" width="15" style="148" customWidth="1"/>
    <col min="12797" max="12797" width="14.44140625" style="148" customWidth="1"/>
    <col min="12798" max="12798" width="14.88671875" style="148" customWidth="1"/>
    <col min="12799" max="12799" width="18.109375" style="148" bestFit="1" customWidth="1"/>
    <col min="12800" max="12800" width="16.88671875" style="148" customWidth="1"/>
    <col min="12801" max="12801" width="14.109375" style="148" customWidth="1"/>
    <col min="12802" max="12802" width="11.44140625" style="148"/>
    <col min="12803" max="12803" width="18.33203125" style="148" customWidth="1"/>
    <col min="12804" max="12804" width="12.44140625" style="148" customWidth="1"/>
    <col min="12805" max="12805" width="20" style="148" customWidth="1"/>
    <col min="12806" max="13049" width="11.44140625" style="148"/>
    <col min="13050" max="13050" width="20.33203125" style="148" customWidth="1"/>
    <col min="13051" max="13051" width="31.109375" style="148" customWidth="1"/>
    <col min="13052" max="13052" width="15" style="148" customWidth="1"/>
    <col min="13053" max="13053" width="14.44140625" style="148" customWidth="1"/>
    <col min="13054" max="13054" width="14.88671875" style="148" customWidth="1"/>
    <col min="13055" max="13055" width="18.109375" style="148" bestFit="1" customWidth="1"/>
    <col min="13056" max="13056" width="16.88671875" style="148" customWidth="1"/>
    <col min="13057" max="13057" width="14.109375" style="148" customWidth="1"/>
    <col min="13058" max="13058" width="11.44140625" style="148"/>
    <col min="13059" max="13059" width="18.33203125" style="148" customWidth="1"/>
    <col min="13060" max="13060" width="12.44140625" style="148" customWidth="1"/>
    <col min="13061" max="13061" width="20" style="148" customWidth="1"/>
    <col min="13062" max="13305" width="11.44140625" style="148"/>
    <col min="13306" max="13306" width="20.33203125" style="148" customWidth="1"/>
    <col min="13307" max="13307" width="31.109375" style="148" customWidth="1"/>
    <col min="13308" max="13308" width="15" style="148" customWidth="1"/>
    <col min="13309" max="13309" width="14.44140625" style="148" customWidth="1"/>
    <col min="13310" max="13310" width="14.88671875" style="148" customWidth="1"/>
    <col min="13311" max="13311" width="18.109375" style="148" bestFit="1" customWidth="1"/>
    <col min="13312" max="13312" width="16.88671875" style="148" customWidth="1"/>
    <col min="13313" max="13313" width="14.109375" style="148" customWidth="1"/>
    <col min="13314" max="13314" width="11.44140625" style="148"/>
    <col min="13315" max="13315" width="18.33203125" style="148" customWidth="1"/>
    <col min="13316" max="13316" width="12.44140625" style="148" customWidth="1"/>
    <col min="13317" max="13317" width="20" style="148" customWidth="1"/>
    <col min="13318" max="13561" width="11.44140625" style="148"/>
    <col min="13562" max="13562" width="20.33203125" style="148" customWidth="1"/>
    <col min="13563" max="13563" width="31.109375" style="148" customWidth="1"/>
    <col min="13564" max="13564" width="15" style="148" customWidth="1"/>
    <col min="13565" max="13565" width="14.44140625" style="148" customWidth="1"/>
    <col min="13566" max="13566" width="14.88671875" style="148" customWidth="1"/>
    <col min="13567" max="13567" width="18.109375" style="148" bestFit="1" customWidth="1"/>
    <col min="13568" max="13568" width="16.88671875" style="148" customWidth="1"/>
    <col min="13569" max="13569" width="14.109375" style="148" customWidth="1"/>
    <col min="13570" max="13570" width="11.44140625" style="148"/>
    <col min="13571" max="13571" width="18.33203125" style="148" customWidth="1"/>
    <col min="13572" max="13572" width="12.44140625" style="148" customWidth="1"/>
    <col min="13573" max="13573" width="20" style="148" customWidth="1"/>
    <col min="13574" max="13817" width="11.44140625" style="148"/>
    <col min="13818" max="13818" width="20.33203125" style="148" customWidth="1"/>
    <col min="13819" max="13819" width="31.109375" style="148" customWidth="1"/>
    <col min="13820" max="13820" width="15" style="148" customWidth="1"/>
    <col min="13821" max="13821" width="14.44140625" style="148" customWidth="1"/>
    <col min="13822" max="13822" width="14.88671875" style="148" customWidth="1"/>
    <col min="13823" max="13823" width="18.109375" style="148" bestFit="1" customWidth="1"/>
    <col min="13824" max="13824" width="16.88671875" style="148" customWidth="1"/>
    <col min="13825" max="13825" width="14.109375" style="148" customWidth="1"/>
    <col min="13826" max="13826" width="11.44140625" style="148"/>
    <col min="13827" max="13827" width="18.33203125" style="148" customWidth="1"/>
    <col min="13828" max="13828" width="12.44140625" style="148" customWidth="1"/>
    <col min="13829" max="13829" width="20" style="148" customWidth="1"/>
    <col min="13830" max="14073" width="11.44140625" style="148"/>
    <col min="14074" max="14074" width="20.33203125" style="148" customWidth="1"/>
    <col min="14075" max="14075" width="31.109375" style="148" customWidth="1"/>
    <col min="14076" max="14076" width="15" style="148" customWidth="1"/>
    <col min="14077" max="14077" width="14.44140625" style="148" customWidth="1"/>
    <col min="14078" max="14078" width="14.88671875" style="148" customWidth="1"/>
    <col min="14079" max="14079" width="18.109375" style="148" bestFit="1" customWidth="1"/>
    <col min="14080" max="14080" width="16.88671875" style="148" customWidth="1"/>
    <col min="14081" max="14081" width="14.109375" style="148" customWidth="1"/>
    <col min="14082" max="14082" width="11.44140625" style="148"/>
    <col min="14083" max="14083" width="18.33203125" style="148" customWidth="1"/>
    <col min="14084" max="14084" width="12.44140625" style="148" customWidth="1"/>
    <col min="14085" max="14085" width="20" style="148" customWidth="1"/>
    <col min="14086" max="14329" width="11.44140625" style="148"/>
    <col min="14330" max="14330" width="20.33203125" style="148" customWidth="1"/>
    <col min="14331" max="14331" width="31.109375" style="148" customWidth="1"/>
    <col min="14332" max="14332" width="15" style="148" customWidth="1"/>
    <col min="14333" max="14333" width="14.44140625" style="148" customWidth="1"/>
    <col min="14334" max="14334" width="14.88671875" style="148" customWidth="1"/>
    <col min="14335" max="14335" width="18.109375" style="148" bestFit="1" customWidth="1"/>
    <col min="14336" max="14336" width="16.88671875" style="148" customWidth="1"/>
    <col min="14337" max="14337" width="14.109375" style="148" customWidth="1"/>
    <col min="14338" max="14338" width="11.44140625" style="148"/>
    <col min="14339" max="14339" width="18.33203125" style="148" customWidth="1"/>
    <col min="14340" max="14340" width="12.44140625" style="148" customWidth="1"/>
    <col min="14341" max="14341" width="20" style="148" customWidth="1"/>
    <col min="14342" max="14585" width="11.44140625" style="148"/>
    <col min="14586" max="14586" width="20.33203125" style="148" customWidth="1"/>
    <col min="14587" max="14587" width="31.109375" style="148" customWidth="1"/>
    <col min="14588" max="14588" width="15" style="148" customWidth="1"/>
    <col min="14589" max="14589" width="14.44140625" style="148" customWidth="1"/>
    <col min="14590" max="14590" width="14.88671875" style="148" customWidth="1"/>
    <col min="14591" max="14591" width="18.109375" style="148" bestFit="1" customWidth="1"/>
    <col min="14592" max="14592" width="16.88671875" style="148" customWidth="1"/>
    <col min="14593" max="14593" width="14.109375" style="148" customWidth="1"/>
    <col min="14594" max="14594" width="11.44140625" style="148"/>
    <col min="14595" max="14595" width="18.33203125" style="148" customWidth="1"/>
    <col min="14596" max="14596" width="12.44140625" style="148" customWidth="1"/>
    <col min="14597" max="14597" width="20" style="148" customWidth="1"/>
    <col min="14598" max="14841" width="11.44140625" style="148"/>
    <col min="14842" max="14842" width="20.33203125" style="148" customWidth="1"/>
    <col min="14843" max="14843" width="31.109375" style="148" customWidth="1"/>
    <col min="14844" max="14844" width="15" style="148" customWidth="1"/>
    <col min="14845" max="14845" width="14.44140625" style="148" customWidth="1"/>
    <col min="14846" max="14846" width="14.88671875" style="148" customWidth="1"/>
    <col min="14847" max="14847" width="18.109375" style="148" bestFit="1" customWidth="1"/>
    <col min="14848" max="14848" width="16.88671875" style="148" customWidth="1"/>
    <col min="14849" max="14849" width="14.109375" style="148" customWidth="1"/>
    <col min="14850" max="14850" width="11.44140625" style="148"/>
    <col min="14851" max="14851" width="18.33203125" style="148" customWidth="1"/>
    <col min="14852" max="14852" width="12.44140625" style="148" customWidth="1"/>
    <col min="14853" max="14853" width="20" style="148" customWidth="1"/>
    <col min="14854" max="15097" width="11.44140625" style="148"/>
    <col min="15098" max="15098" width="20.33203125" style="148" customWidth="1"/>
    <col min="15099" max="15099" width="31.109375" style="148" customWidth="1"/>
    <col min="15100" max="15100" width="15" style="148" customWidth="1"/>
    <col min="15101" max="15101" width="14.44140625" style="148" customWidth="1"/>
    <col min="15102" max="15102" width="14.88671875" style="148" customWidth="1"/>
    <col min="15103" max="15103" width="18.109375" style="148" bestFit="1" customWidth="1"/>
    <col min="15104" max="15104" width="16.88671875" style="148" customWidth="1"/>
    <col min="15105" max="15105" width="14.109375" style="148" customWidth="1"/>
    <col min="15106" max="15106" width="11.44140625" style="148"/>
    <col min="15107" max="15107" width="18.33203125" style="148" customWidth="1"/>
    <col min="15108" max="15108" width="12.44140625" style="148" customWidth="1"/>
    <col min="15109" max="15109" width="20" style="148" customWidth="1"/>
    <col min="15110" max="15353" width="11.44140625" style="148"/>
    <col min="15354" max="15354" width="20.33203125" style="148" customWidth="1"/>
    <col min="15355" max="15355" width="31.109375" style="148" customWidth="1"/>
    <col min="15356" max="15356" width="15" style="148" customWidth="1"/>
    <col min="15357" max="15357" width="14.44140625" style="148" customWidth="1"/>
    <col min="15358" max="15358" width="14.88671875" style="148" customWidth="1"/>
    <col min="15359" max="15359" width="18.109375" style="148" bestFit="1" customWidth="1"/>
    <col min="15360" max="15360" width="16.88671875" style="148" customWidth="1"/>
    <col min="15361" max="15361" width="14.109375" style="148" customWidth="1"/>
    <col min="15362" max="15362" width="11.44140625" style="148"/>
    <col min="15363" max="15363" width="18.33203125" style="148" customWidth="1"/>
    <col min="15364" max="15364" width="12.44140625" style="148" customWidth="1"/>
    <col min="15365" max="15365" width="20" style="148" customWidth="1"/>
    <col min="15366" max="15609" width="11.44140625" style="148"/>
    <col min="15610" max="15610" width="20.33203125" style="148" customWidth="1"/>
    <col min="15611" max="15611" width="31.109375" style="148" customWidth="1"/>
    <col min="15612" max="15612" width="15" style="148" customWidth="1"/>
    <col min="15613" max="15613" width="14.44140625" style="148" customWidth="1"/>
    <col min="15614" max="15614" width="14.88671875" style="148" customWidth="1"/>
    <col min="15615" max="15615" width="18.109375" style="148" bestFit="1" customWidth="1"/>
    <col min="15616" max="15616" width="16.88671875" style="148" customWidth="1"/>
    <col min="15617" max="15617" width="14.109375" style="148" customWidth="1"/>
    <col min="15618" max="15618" width="11.44140625" style="148"/>
    <col min="15619" max="15619" width="18.33203125" style="148" customWidth="1"/>
    <col min="15620" max="15620" width="12.44140625" style="148" customWidth="1"/>
    <col min="15621" max="15621" width="20" style="148" customWidth="1"/>
    <col min="15622" max="15865" width="11.44140625" style="148"/>
    <col min="15866" max="15866" width="20.33203125" style="148" customWidth="1"/>
    <col min="15867" max="15867" width="31.109375" style="148" customWidth="1"/>
    <col min="15868" max="15868" width="15" style="148" customWidth="1"/>
    <col min="15869" max="15869" width="14.44140625" style="148" customWidth="1"/>
    <col min="15870" max="15870" width="14.88671875" style="148" customWidth="1"/>
    <col min="15871" max="15871" width="18.109375" style="148" bestFit="1" customWidth="1"/>
    <col min="15872" max="15872" width="16.88671875" style="148" customWidth="1"/>
    <col min="15873" max="15873" width="14.109375" style="148" customWidth="1"/>
    <col min="15874" max="15874" width="11.44140625" style="148"/>
    <col min="15875" max="15875" width="18.33203125" style="148" customWidth="1"/>
    <col min="15876" max="15876" width="12.44140625" style="148" customWidth="1"/>
    <col min="15877" max="15877" width="20" style="148" customWidth="1"/>
    <col min="15878" max="16121" width="11.44140625" style="148"/>
    <col min="16122" max="16122" width="20.33203125" style="148" customWidth="1"/>
    <col min="16123" max="16123" width="31.109375" style="148" customWidth="1"/>
    <col min="16124" max="16124" width="15" style="148" customWidth="1"/>
    <col min="16125" max="16125" width="14.44140625" style="148" customWidth="1"/>
    <col min="16126" max="16126" width="14.88671875" style="148" customWidth="1"/>
    <col min="16127" max="16127" width="18.109375" style="148" bestFit="1" customWidth="1"/>
    <col min="16128" max="16128" width="16.88671875" style="148" customWidth="1"/>
    <col min="16129" max="16129" width="14.109375" style="148" customWidth="1"/>
    <col min="16130" max="16130" width="11.44140625" style="148"/>
    <col min="16131" max="16131" width="18.33203125" style="148" customWidth="1"/>
    <col min="16132" max="16132" width="12.44140625" style="148" customWidth="1"/>
    <col min="16133" max="16133" width="20" style="148" customWidth="1"/>
    <col min="16134" max="16384" width="11.44140625" style="148"/>
  </cols>
  <sheetData>
    <row r="1" spans="1:9" ht="19.5" customHeight="1" x14ac:dyDescent="0.25"/>
    <row r="2" spans="1:9" x14ac:dyDescent="0.25">
      <c r="A2" s="731" t="s">
        <v>2</v>
      </c>
      <c r="B2" s="731"/>
      <c r="C2" s="731"/>
      <c r="D2" s="731"/>
      <c r="E2" s="731"/>
      <c r="F2" s="731"/>
      <c r="G2" s="731"/>
      <c r="H2" s="731"/>
    </row>
    <row r="3" spans="1:9" x14ac:dyDescent="0.25">
      <c r="A3" s="733" t="s">
        <v>5</v>
      </c>
      <c r="B3" s="733"/>
      <c r="C3" s="733"/>
      <c r="D3" s="733"/>
      <c r="E3" s="733"/>
      <c r="F3" s="733"/>
      <c r="G3" s="733"/>
      <c r="H3" s="733"/>
    </row>
    <row r="4" spans="1:9" ht="9.75" customHeight="1" x14ac:dyDescent="0.25">
      <c r="A4" s="316"/>
      <c r="H4" s="150"/>
      <c r="I4" s="150"/>
    </row>
    <row r="5" spans="1:9" x14ac:dyDescent="0.25">
      <c r="A5" s="151" t="s">
        <v>10</v>
      </c>
      <c r="H5" s="150"/>
    </row>
    <row r="6" spans="1:9" ht="15" customHeight="1" x14ac:dyDescent="0.25">
      <c r="A6" s="726" t="s">
        <v>364</v>
      </c>
      <c r="B6" s="726"/>
      <c r="C6" s="726"/>
      <c r="D6" s="726"/>
      <c r="E6" s="726"/>
      <c r="F6" s="726"/>
      <c r="G6" s="152"/>
      <c r="H6" s="152"/>
    </row>
    <row r="7" spans="1:9" ht="15" customHeight="1" x14ac:dyDescent="0.25">
      <c r="A7" s="726"/>
      <c r="B7" s="726"/>
      <c r="C7" s="726"/>
      <c r="D7" s="726"/>
      <c r="E7" s="726"/>
      <c r="F7" s="726"/>
      <c r="G7" s="152"/>
      <c r="H7" s="152"/>
    </row>
    <row r="8" spans="1:9" ht="13.95" customHeight="1" x14ac:dyDescent="0.25">
      <c r="A8" s="726"/>
      <c r="B8" s="726"/>
      <c r="C8" s="726"/>
      <c r="D8" s="726"/>
      <c r="E8" s="726"/>
      <c r="F8" s="726"/>
      <c r="G8" s="152"/>
      <c r="H8" s="152"/>
    </row>
    <row r="9" spans="1:9" x14ac:dyDescent="0.25">
      <c r="A9" s="316" t="s">
        <v>22</v>
      </c>
      <c r="H9" s="150"/>
      <c r="I9" s="150"/>
    </row>
    <row r="10" spans="1:9" x14ac:dyDescent="0.25">
      <c r="A10" s="316"/>
      <c r="H10" s="150"/>
      <c r="I10" s="150"/>
    </row>
    <row r="11" spans="1:9" ht="15" customHeight="1" x14ac:dyDescent="0.25">
      <c r="A11" s="726" t="s">
        <v>695</v>
      </c>
      <c r="B11" s="726"/>
      <c r="C11" s="726"/>
      <c r="D11" s="726"/>
      <c r="E11" s="726"/>
      <c r="F11" s="726"/>
      <c r="G11" s="152"/>
      <c r="H11" s="152"/>
      <c r="I11" s="150"/>
    </row>
    <row r="12" spans="1:9" ht="14.4" customHeight="1" x14ac:dyDescent="0.25">
      <c r="A12" s="726"/>
      <c r="B12" s="726"/>
      <c r="C12" s="726"/>
      <c r="D12" s="726"/>
      <c r="E12" s="726"/>
      <c r="F12" s="726"/>
      <c r="G12" s="152"/>
      <c r="H12" s="152"/>
      <c r="I12" s="150"/>
    </row>
    <row r="13" spans="1:9" ht="12.75" customHeight="1" x14ac:dyDescent="0.25">
      <c r="A13" s="316" t="s">
        <v>31</v>
      </c>
      <c r="B13" s="152"/>
      <c r="C13" s="15"/>
      <c r="D13" s="15"/>
      <c r="E13" s="15"/>
      <c r="F13" s="15"/>
      <c r="G13" s="15"/>
      <c r="H13" s="152"/>
      <c r="I13" s="150"/>
    </row>
    <row r="14" spans="1:9" x14ac:dyDescent="0.25">
      <c r="I14" s="150"/>
    </row>
    <row r="15" spans="1:9" ht="21.6" customHeight="1" x14ac:dyDescent="0.25">
      <c r="A15" s="726" t="s">
        <v>696</v>
      </c>
      <c r="B15" s="726"/>
      <c r="C15" s="726"/>
      <c r="D15" s="726"/>
      <c r="E15" s="726"/>
      <c r="F15" s="726"/>
      <c r="G15" s="152"/>
      <c r="H15" s="152"/>
      <c r="I15" s="150"/>
    </row>
    <row r="16" spans="1:9" ht="12.75" customHeight="1" x14ac:dyDescent="0.25">
      <c r="A16" s="726"/>
      <c r="B16" s="726"/>
      <c r="C16" s="726"/>
      <c r="D16" s="726"/>
      <c r="E16" s="726"/>
      <c r="F16" s="726"/>
      <c r="G16" s="152"/>
      <c r="H16" s="152"/>
      <c r="I16" s="150"/>
    </row>
    <row r="17" spans="1:9" x14ac:dyDescent="0.25">
      <c r="A17" s="152"/>
      <c r="B17" s="152"/>
      <c r="C17" s="152"/>
      <c r="D17" s="152"/>
      <c r="E17" s="152"/>
      <c r="F17" s="152"/>
      <c r="G17" s="152"/>
      <c r="H17" s="152"/>
      <c r="I17" s="150"/>
    </row>
    <row r="18" spans="1:9" x14ac:dyDescent="0.25">
      <c r="A18" s="153" t="s">
        <v>40</v>
      </c>
      <c r="I18" s="150"/>
    </row>
    <row r="19" spans="1:9" x14ac:dyDescent="0.25">
      <c r="H19" s="150"/>
      <c r="I19" s="150"/>
    </row>
    <row r="20" spans="1:9" ht="15" customHeight="1" x14ac:dyDescent="0.25">
      <c r="A20" s="726" t="s">
        <v>45</v>
      </c>
      <c r="B20" s="726"/>
      <c r="C20" s="726"/>
      <c r="D20" s="726"/>
      <c r="E20" s="726"/>
      <c r="F20" s="726"/>
      <c r="G20" s="726"/>
      <c r="H20" s="726"/>
      <c r="I20" s="150"/>
    </row>
    <row r="21" spans="1:9" ht="15" customHeight="1" x14ac:dyDescent="0.25">
      <c r="A21" s="726"/>
      <c r="B21" s="726"/>
      <c r="C21" s="726"/>
      <c r="D21" s="726"/>
      <c r="E21" s="726"/>
      <c r="F21" s="726"/>
      <c r="G21" s="726"/>
      <c r="H21" s="726"/>
      <c r="I21" s="150"/>
    </row>
    <row r="22" spans="1:9" x14ac:dyDescent="0.25">
      <c r="A22" s="153" t="s">
        <v>50</v>
      </c>
      <c r="H22" s="150"/>
      <c r="I22" s="150"/>
    </row>
    <row r="23" spans="1:9" x14ac:dyDescent="0.25">
      <c r="A23" s="148" t="s">
        <v>53</v>
      </c>
      <c r="H23" s="150"/>
      <c r="I23" s="150"/>
    </row>
    <row r="24" spans="1:9" ht="15" customHeight="1" x14ac:dyDescent="0.25">
      <c r="A24" s="726" t="s">
        <v>56</v>
      </c>
      <c r="B24" s="726"/>
      <c r="C24" s="726"/>
      <c r="D24" s="726"/>
      <c r="E24" s="726"/>
      <c r="F24" s="726"/>
      <c r="G24" s="152"/>
      <c r="H24" s="152"/>
      <c r="I24" s="150"/>
    </row>
    <row r="25" spans="1:9" ht="15" customHeight="1" x14ac:dyDescent="0.25">
      <c r="A25" s="726"/>
      <c r="B25" s="726"/>
      <c r="C25" s="726"/>
      <c r="D25" s="726"/>
      <c r="E25" s="726"/>
      <c r="F25" s="726"/>
      <c r="G25" s="152"/>
      <c r="H25" s="152"/>
      <c r="I25" s="150"/>
    </row>
    <row r="26" spans="1:9" x14ac:dyDescent="0.25">
      <c r="A26" s="726"/>
      <c r="B26" s="726"/>
      <c r="C26" s="726"/>
      <c r="D26" s="726"/>
      <c r="E26" s="726"/>
      <c r="F26" s="726"/>
      <c r="G26" s="152"/>
      <c r="H26" s="152"/>
      <c r="I26" s="150"/>
    </row>
    <row r="27" spans="1:9" x14ac:dyDescent="0.25">
      <c r="A27" s="153" t="s">
        <v>63</v>
      </c>
      <c r="H27" s="150"/>
      <c r="I27" s="150"/>
    </row>
    <row r="28" spans="1:9" x14ac:dyDescent="0.25">
      <c r="H28" s="150"/>
      <c r="I28" s="150"/>
    </row>
    <row r="29" spans="1:9" ht="15" customHeight="1" x14ac:dyDescent="0.25">
      <c r="A29" s="726" t="s">
        <v>68</v>
      </c>
      <c r="B29" s="726"/>
      <c r="C29" s="726"/>
      <c r="D29" s="726"/>
      <c r="E29" s="726"/>
      <c r="F29" s="726"/>
      <c r="G29" s="152"/>
      <c r="H29" s="152"/>
      <c r="I29" s="150"/>
    </row>
    <row r="30" spans="1:9" ht="20.25" customHeight="1" x14ac:dyDescent="0.25">
      <c r="A30" s="726"/>
      <c r="B30" s="726"/>
      <c r="C30" s="726"/>
      <c r="D30" s="726"/>
      <c r="E30" s="726"/>
      <c r="F30" s="726"/>
      <c r="G30" s="152"/>
      <c r="H30" s="152"/>
      <c r="I30" s="150"/>
    </row>
    <row r="31" spans="1:9" x14ac:dyDescent="0.25">
      <c r="A31" s="153" t="s">
        <v>73</v>
      </c>
      <c r="H31" s="150"/>
      <c r="I31" s="150"/>
    </row>
    <row r="32" spans="1:9" x14ac:dyDescent="0.25">
      <c r="H32" s="150"/>
      <c r="I32" s="150"/>
    </row>
    <row r="33" spans="1:9" ht="15.75" customHeight="1" x14ac:dyDescent="0.25">
      <c r="A33" s="730" t="s">
        <v>78</v>
      </c>
      <c r="B33" s="730"/>
      <c r="C33" s="730"/>
      <c r="D33" s="730"/>
      <c r="E33" s="730"/>
      <c r="F33" s="730"/>
      <c r="G33" s="154"/>
      <c r="H33" s="154"/>
      <c r="I33" s="150"/>
    </row>
    <row r="34" spans="1:9" x14ac:dyDescent="0.25">
      <c r="A34" s="730"/>
      <c r="B34" s="730"/>
      <c r="C34" s="730"/>
      <c r="D34" s="730"/>
      <c r="E34" s="730"/>
      <c r="F34" s="730"/>
      <c r="G34" s="154"/>
      <c r="H34" s="154"/>
      <c r="I34" s="150"/>
    </row>
    <row r="35" spans="1:9" x14ac:dyDescent="0.25">
      <c r="A35" s="150"/>
      <c r="H35" s="150"/>
      <c r="I35" s="150"/>
    </row>
    <row r="36" spans="1:9" x14ac:dyDescent="0.25">
      <c r="A36" s="153" t="s">
        <v>85</v>
      </c>
      <c r="H36" s="150"/>
      <c r="I36" s="150"/>
    </row>
    <row r="37" spans="1:9" x14ac:dyDescent="0.25">
      <c r="H37" s="150"/>
      <c r="I37" s="150"/>
    </row>
    <row r="38" spans="1:9" ht="12.75" customHeight="1" x14ac:dyDescent="0.25">
      <c r="A38" s="730" t="s">
        <v>380</v>
      </c>
      <c r="B38" s="730"/>
      <c r="C38" s="730"/>
      <c r="D38" s="730"/>
      <c r="E38" s="730"/>
      <c r="F38" s="730"/>
      <c r="G38" s="17"/>
      <c r="H38" s="154"/>
      <c r="I38" s="150"/>
    </row>
    <row r="39" spans="1:9" x14ac:dyDescent="0.25">
      <c r="A39" s="732"/>
      <c r="B39" s="732"/>
      <c r="C39" s="732"/>
      <c r="D39" s="732"/>
      <c r="E39" s="732"/>
      <c r="F39" s="732"/>
      <c r="G39" s="732"/>
      <c r="H39" s="732"/>
      <c r="I39" s="150"/>
    </row>
    <row r="40" spans="1:9" x14ac:dyDescent="0.25">
      <c r="A40" s="155" t="s">
        <v>94</v>
      </c>
      <c r="I40" s="150"/>
    </row>
    <row r="41" spans="1:9" ht="14.4" customHeight="1" x14ac:dyDescent="0.25">
      <c r="A41" s="726" t="s">
        <v>99</v>
      </c>
      <c r="B41" s="726"/>
      <c r="C41" s="726"/>
      <c r="D41" s="726"/>
      <c r="E41" s="726"/>
      <c r="F41" s="726"/>
      <c r="H41" s="150"/>
      <c r="I41" s="150"/>
    </row>
    <row r="42" spans="1:9" ht="19.5" customHeight="1" x14ac:dyDescent="0.25">
      <c r="A42" s="726"/>
      <c r="B42" s="726"/>
      <c r="C42" s="726"/>
      <c r="D42" s="726"/>
      <c r="E42" s="726"/>
      <c r="F42" s="726"/>
      <c r="G42" s="152"/>
      <c r="H42" s="152"/>
      <c r="I42" s="150"/>
    </row>
    <row r="43" spans="1:9" ht="12.75" customHeight="1" x14ac:dyDescent="0.25">
      <c r="A43" s="316" t="s">
        <v>104</v>
      </c>
      <c r="I43" s="150"/>
    </row>
    <row r="44" spans="1:9" x14ac:dyDescent="0.25">
      <c r="H44" s="150"/>
      <c r="I44" s="150"/>
    </row>
    <row r="45" spans="1:9" x14ac:dyDescent="0.25">
      <c r="A45" s="730" t="s">
        <v>109</v>
      </c>
      <c r="B45" s="730"/>
      <c r="C45" s="730"/>
      <c r="D45" s="730"/>
      <c r="E45" s="730"/>
      <c r="F45" s="730"/>
      <c r="G45" s="730"/>
      <c r="H45" s="154"/>
      <c r="I45" s="150"/>
    </row>
    <row r="46" spans="1:9" ht="13.5" customHeight="1" x14ac:dyDescent="0.25">
      <c r="A46" s="154"/>
      <c r="B46" s="154"/>
      <c r="C46" s="17"/>
      <c r="D46" s="17"/>
      <c r="E46" s="17"/>
      <c r="F46" s="17"/>
      <c r="G46" s="17"/>
      <c r="H46" s="154"/>
      <c r="I46" s="150"/>
    </row>
    <row r="47" spans="1:9" ht="13.5" customHeight="1" x14ac:dyDescent="0.25">
      <c r="A47" s="316" t="s">
        <v>114</v>
      </c>
      <c r="B47" s="317"/>
      <c r="C47" s="20"/>
      <c r="D47" s="20"/>
      <c r="E47" s="20"/>
      <c r="F47" s="20"/>
      <c r="G47" s="20"/>
      <c r="H47" s="317"/>
      <c r="I47" s="150"/>
    </row>
    <row r="48" spans="1:9" ht="13.5" customHeight="1" x14ac:dyDescent="0.25">
      <c r="A48" s="317"/>
      <c r="B48" s="317"/>
      <c r="C48" s="20"/>
      <c r="D48" s="20"/>
      <c r="E48" s="20"/>
      <c r="F48" s="20"/>
      <c r="G48" s="20"/>
      <c r="H48" s="317"/>
      <c r="I48" s="150"/>
    </row>
    <row r="49" spans="1:9" ht="13.5" customHeight="1" x14ac:dyDescent="0.25">
      <c r="A49" s="156" t="s">
        <v>119</v>
      </c>
      <c r="B49" s="317"/>
      <c r="C49" s="20"/>
      <c r="D49" s="20"/>
      <c r="E49" s="20"/>
      <c r="F49" s="20"/>
      <c r="G49" s="20"/>
      <c r="H49" s="317"/>
      <c r="I49" s="150"/>
    </row>
    <row r="50" spans="1:9" x14ac:dyDescent="0.25">
      <c r="A50" s="157"/>
      <c r="B50" s="152"/>
      <c r="C50" s="15"/>
      <c r="D50" s="15"/>
      <c r="E50" s="15"/>
      <c r="F50" s="15"/>
      <c r="G50" s="15"/>
      <c r="H50" s="152"/>
      <c r="I50" s="150"/>
    </row>
    <row r="51" spans="1:9" x14ac:dyDescent="0.25">
      <c r="B51" s="688"/>
      <c r="C51" s="689"/>
      <c r="D51" s="23" t="s">
        <v>124</v>
      </c>
      <c r="E51" s="23" t="s">
        <v>125</v>
      </c>
      <c r="G51" s="15"/>
      <c r="H51" s="152"/>
      <c r="I51" s="150"/>
    </row>
    <row r="52" spans="1:9" x14ac:dyDescent="0.25">
      <c r="B52" s="688" t="s">
        <v>128</v>
      </c>
      <c r="C52" s="689"/>
      <c r="D52" s="330">
        <v>7078.87</v>
      </c>
      <c r="E52" s="330">
        <v>6895.8</v>
      </c>
      <c r="G52" s="15"/>
      <c r="H52" s="152"/>
      <c r="I52" s="150"/>
    </row>
    <row r="53" spans="1:9" x14ac:dyDescent="0.25">
      <c r="B53" s="688" t="s">
        <v>131</v>
      </c>
      <c r="C53" s="689"/>
      <c r="D53" s="330">
        <v>7090.2</v>
      </c>
      <c r="E53" s="330">
        <v>6918.66</v>
      </c>
      <c r="G53" s="15"/>
      <c r="H53" s="152"/>
      <c r="I53" s="150"/>
    </row>
    <row r="54" spans="1:9" ht="13.5" customHeight="1" x14ac:dyDescent="0.25">
      <c r="A54" s="152"/>
      <c r="B54" s="152"/>
      <c r="C54" s="15"/>
      <c r="D54" s="15"/>
      <c r="E54" s="15"/>
      <c r="F54" s="15"/>
      <c r="G54" s="15"/>
      <c r="H54" s="152"/>
      <c r="I54" s="150"/>
    </row>
    <row r="55" spans="1:9" ht="13.5" customHeight="1" x14ac:dyDescent="0.25">
      <c r="A55" s="156" t="s">
        <v>136</v>
      </c>
      <c r="B55" s="152"/>
      <c r="C55" s="15"/>
      <c r="D55" s="15"/>
      <c r="E55" s="15"/>
      <c r="F55" s="15"/>
      <c r="G55" s="15"/>
      <c r="H55" s="152"/>
      <c r="I55" s="150"/>
    </row>
    <row r="56" spans="1:9" ht="13.5" customHeight="1" x14ac:dyDescent="0.25">
      <c r="A56" s="156"/>
      <c r="B56" s="317"/>
      <c r="C56" s="20"/>
      <c r="D56" s="20"/>
      <c r="E56" s="20"/>
      <c r="F56" s="20"/>
      <c r="G56" s="20"/>
      <c r="H56" s="317"/>
      <c r="I56" s="150"/>
    </row>
    <row r="57" spans="1:9" ht="13.5" customHeight="1" x14ac:dyDescent="0.25">
      <c r="A57" s="156"/>
      <c r="B57" s="731" t="s">
        <v>141</v>
      </c>
      <c r="C57" s="731"/>
      <c r="D57" s="731"/>
      <c r="E57" s="731"/>
      <c r="F57" s="731"/>
      <c r="G57" s="20"/>
      <c r="H57" s="317"/>
      <c r="I57" s="150"/>
    </row>
    <row r="58" spans="1:9" s="161" customFormat="1" ht="24" x14ac:dyDescent="0.25">
      <c r="A58" s="158"/>
      <c r="B58" s="159" t="s">
        <v>143</v>
      </c>
      <c r="C58" s="23" t="s">
        <v>144</v>
      </c>
      <c r="D58" s="23" t="s">
        <v>145</v>
      </c>
      <c r="E58" s="23" t="s">
        <v>146</v>
      </c>
      <c r="F58" s="23" t="s">
        <v>147</v>
      </c>
      <c r="G58" s="27"/>
      <c r="H58" s="160"/>
      <c r="I58" s="315"/>
    </row>
    <row r="59" spans="1:9" ht="13.5" customHeight="1" x14ac:dyDescent="0.25">
      <c r="A59" s="316"/>
      <c r="B59" s="162" t="s">
        <v>150</v>
      </c>
      <c r="C59" s="31"/>
      <c r="D59" s="32"/>
      <c r="E59" s="32"/>
      <c r="F59" s="32"/>
      <c r="G59" s="44"/>
      <c r="H59" s="163"/>
      <c r="I59" s="150"/>
    </row>
    <row r="60" spans="1:9" ht="13.5" customHeight="1" x14ac:dyDescent="0.25">
      <c r="A60" s="316"/>
      <c r="B60" s="162" t="s">
        <v>153</v>
      </c>
      <c r="C60" s="34" t="s">
        <v>154</v>
      </c>
      <c r="D60" s="35">
        <f>+F60/E60</f>
        <v>172657.96009815126</v>
      </c>
      <c r="E60" s="36">
        <f>+D52</f>
        <v>7078.87</v>
      </c>
      <c r="F60" s="37">
        <v>1222223254</v>
      </c>
      <c r="G60" s="41"/>
      <c r="H60" s="164"/>
      <c r="I60" s="150"/>
    </row>
    <row r="61" spans="1:9" ht="28.5" customHeight="1" x14ac:dyDescent="0.25">
      <c r="A61" s="316"/>
      <c r="B61" s="165" t="s">
        <v>157</v>
      </c>
      <c r="C61" s="34" t="s">
        <v>154</v>
      </c>
      <c r="D61" s="35">
        <v>0</v>
      </c>
      <c r="E61" s="36">
        <f>+D52</f>
        <v>7078.87</v>
      </c>
      <c r="F61" s="37">
        <f>+D61*E61</f>
        <v>0</v>
      </c>
      <c r="G61" s="41"/>
      <c r="H61" s="164"/>
      <c r="I61" s="150"/>
    </row>
    <row r="62" spans="1:9" ht="13.5" customHeight="1" x14ac:dyDescent="0.25">
      <c r="A62" s="316"/>
      <c r="B62" s="162" t="s">
        <v>160</v>
      </c>
      <c r="C62" s="31"/>
      <c r="D62" s="37"/>
      <c r="E62" s="42"/>
      <c r="F62" s="37"/>
      <c r="G62" s="41"/>
      <c r="H62" s="163"/>
      <c r="I62" s="150"/>
    </row>
    <row r="63" spans="1:9" ht="13.5" customHeight="1" x14ac:dyDescent="0.25">
      <c r="A63" s="316"/>
      <c r="B63" s="162" t="s">
        <v>163</v>
      </c>
      <c r="C63" s="31"/>
      <c r="D63" s="32"/>
      <c r="E63" s="43"/>
      <c r="F63" s="32"/>
      <c r="G63" s="44"/>
      <c r="H63" s="163"/>
      <c r="I63" s="150"/>
    </row>
    <row r="64" spans="1:9" ht="13.5" customHeight="1" x14ac:dyDescent="0.25">
      <c r="A64" s="316"/>
      <c r="B64" s="162" t="s">
        <v>165</v>
      </c>
      <c r="C64" s="34" t="s">
        <v>154</v>
      </c>
      <c r="D64" s="35">
        <f>+F64/E64</f>
        <v>127529.66996699671</v>
      </c>
      <c r="E64" s="36">
        <f>+D53</f>
        <v>7090.2</v>
      </c>
      <c r="F64" s="37">
        <v>904210866</v>
      </c>
      <c r="G64" s="41"/>
      <c r="H64" s="164"/>
      <c r="I64" s="150"/>
    </row>
    <row r="65" spans="1:13" ht="13.5" customHeight="1" x14ac:dyDescent="0.25">
      <c r="A65" s="316"/>
      <c r="B65" s="162" t="s">
        <v>163</v>
      </c>
      <c r="C65" s="32"/>
      <c r="D65" s="32"/>
      <c r="E65" s="43"/>
      <c r="F65" s="32"/>
      <c r="G65" s="44"/>
      <c r="H65" s="163"/>
      <c r="I65" s="150"/>
    </row>
    <row r="66" spans="1:13" ht="13.5" customHeight="1" x14ac:dyDescent="0.25">
      <c r="A66" s="316"/>
      <c r="B66" s="162" t="s">
        <v>170</v>
      </c>
      <c r="C66" s="34" t="s">
        <v>154</v>
      </c>
      <c r="D66" s="35">
        <f>+F66/E66</f>
        <v>547469.17675100849</v>
      </c>
      <c r="E66" s="36">
        <f>+D53</f>
        <v>7090.2</v>
      </c>
      <c r="F66" s="32">
        <v>3881665957</v>
      </c>
      <c r="G66" s="44"/>
      <c r="H66" s="163"/>
      <c r="I66" s="150"/>
    </row>
    <row r="67" spans="1:13" ht="13.5" customHeight="1" x14ac:dyDescent="0.25">
      <c r="A67" s="316"/>
      <c r="B67" s="162" t="s">
        <v>163</v>
      </c>
      <c r="C67" s="32"/>
      <c r="D67" s="32"/>
      <c r="E67" s="43"/>
      <c r="F67" s="32"/>
      <c r="G67" s="44"/>
      <c r="H67" s="163"/>
      <c r="I67" s="150"/>
    </row>
    <row r="68" spans="1:13" ht="13.5" customHeight="1" x14ac:dyDescent="0.25">
      <c r="A68" s="316"/>
      <c r="B68" s="166"/>
      <c r="C68" s="46"/>
      <c r="D68" s="46"/>
      <c r="E68" s="46"/>
      <c r="F68" s="46"/>
      <c r="G68" s="46"/>
      <c r="H68" s="167"/>
      <c r="I68" s="150"/>
    </row>
    <row r="69" spans="1:13" ht="13.5" customHeight="1" x14ac:dyDescent="0.25">
      <c r="A69" s="156" t="s">
        <v>176</v>
      </c>
      <c r="B69" s="166"/>
      <c r="C69" s="46"/>
      <c r="D69" s="46"/>
      <c r="E69" s="46"/>
      <c r="F69" s="46"/>
      <c r="G69" s="46"/>
      <c r="H69" s="167"/>
      <c r="I69" s="150"/>
    </row>
    <row r="70" spans="1:13" ht="13.5" customHeight="1" x14ac:dyDescent="0.25">
      <c r="A70" s="157"/>
      <c r="B70" s="166"/>
      <c r="C70" s="46"/>
      <c r="D70" s="46"/>
      <c r="E70" s="46"/>
      <c r="F70" s="46"/>
      <c r="G70" s="46"/>
      <c r="H70" s="167"/>
      <c r="I70" s="150"/>
    </row>
    <row r="71" spans="1:13" ht="24" x14ac:dyDescent="0.25">
      <c r="A71" s="316"/>
      <c r="B71" s="159" t="s">
        <v>181</v>
      </c>
      <c r="C71" s="23" t="s">
        <v>182</v>
      </c>
      <c r="D71" s="23" t="s">
        <v>183</v>
      </c>
      <c r="E71" s="27"/>
      <c r="F71" s="46"/>
      <c r="G71" s="167"/>
      <c r="H71" s="150"/>
      <c r="M71" s="149" t="s">
        <v>389</v>
      </c>
    </row>
    <row r="72" spans="1:13" ht="24" x14ac:dyDescent="0.25">
      <c r="A72" s="316"/>
      <c r="B72" s="168" t="s">
        <v>186</v>
      </c>
      <c r="C72" s="36">
        <f>+D52</f>
        <v>7078.87</v>
      </c>
      <c r="D72" s="48">
        <v>41753617</v>
      </c>
      <c r="E72" s="49"/>
      <c r="F72" s="46"/>
      <c r="G72" s="167"/>
      <c r="H72" s="150"/>
      <c r="M72" s="149" t="s">
        <v>184</v>
      </c>
    </row>
    <row r="73" spans="1:13" ht="24" x14ac:dyDescent="0.25">
      <c r="A73" s="316"/>
      <c r="B73" s="168" t="s">
        <v>189</v>
      </c>
      <c r="C73" s="36">
        <f>+D53</f>
        <v>7090.2</v>
      </c>
      <c r="D73" s="48">
        <v>128978</v>
      </c>
      <c r="E73" s="169"/>
      <c r="F73" s="46"/>
      <c r="G73" s="167"/>
      <c r="H73" s="150"/>
      <c r="M73" s="149" t="s">
        <v>190</v>
      </c>
    </row>
    <row r="74" spans="1:13" ht="24" x14ac:dyDescent="0.25">
      <c r="A74" s="316"/>
      <c r="B74" s="168" t="s">
        <v>192</v>
      </c>
      <c r="C74" s="36">
        <f>+C72</f>
        <v>7078.87</v>
      </c>
      <c r="D74" s="48">
        <v>77108</v>
      </c>
      <c r="E74" s="49"/>
      <c r="F74" s="46"/>
      <c r="G74" s="167"/>
      <c r="H74" s="150"/>
      <c r="M74" s="149" t="s">
        <v>193</v>
      </c>
    </row>
    <row r="75" spans="1:13" ht="24" x14ac:dyDescent="0.25">
      <c r="A75" s="316"/>
      <c r="B75" s="168" t="s">
        <v>195</v>
      </c>
      <c r="C75" s="36">
        <f>+C73</f>
        <v>7090.2</v>
      </c>
      <c r="D75" s="48">
        <v>35032017</v>
      </c>
      <c r="E75" s="49"/>
      <c r="F75" s="49"/>
      <c r="G75" s="46"/>
      <c r="H75" s="167"/>
      <c r="I75" s="150"/>
    </row>
    <row r="76" spans="1:13" x14ac:dyDescent="0.25">
      <c r="A76" s="150"/>
      <c r="H76" s="150"/>
      <c r="I76" s="150"/>
    </row>
    <row r="77" spans="1:13" x14ac:dyDescent="0.25">
      <c r="A77" s="153" t="s">
        <v>200</v>
      </c>
      <c r="H77" s="150"/>
      <c r="I77" s="150"/>
    </row>
    <row r="78" spans="1:13" x14ac:dyDescent="0.25">
      <c r="A78" s="150"/>
      <c r="H78" s="150"/>
      <c r="I78" s="150"/>
    </row>
    <row r="79" spans="1:13" x14ac:dyDescent="0.25">
      <c r="A79" s="156" t="s">
        <v>205</v>
      </c>
      <c r="H79" s="150"/>
      <c r="I79" s="150"/>
    </row>
    <row r="80" spans="1:13" x14ac:dyDescent="0.25">
      <c r="A80" s="150"/>
      <c r="H80" s="150"/>
      <c r="I80" s="150"/>
    </row>
    <row r="81" spans="1:9" ht="15" customHeight="1" x14ac:dyDescent="0.25">
      <c r="A81" s="726" t="s">
        <v>208</v>
      </c>
      <c r="B81" s="726"/>
      <c r="C81" s="726"/>
      <c r="D81" s="726"/>
      <c r="E81" s="726"/>
      <c r="F81" s="726"/>
      <c r="G81" s="726"/>
      <c r="H81" s="726"/>
      <c r="I81" s="150"/>
    </row>
    <row r="82" spans="1:9" x14ac:dyDescent="0.25">
      <c r="A82" s="150"/>
      <c r="H82" s="150"/>
      <c r="I82" s="150"/>
    </row>
    <row r="83" spans="1:9" ht="23.25" customHeight="1" x14ac:dyDescent="0.25">
      <c r="A83" s="150"/>
      <c r="B83" s="724" t="s">
        <v>211</v>
      </c>
      <c r="C83" s="725"/>
      <c r="G83" s="52"/>
      <c r="H83" s="150"/>
    </row>
    <row r="84" spans="1:9" ht="43.5" customHeight="1" x14ac:dyDescent="0.25">
      <c r="A84" s="150"/>
      <c r="B84" s="170" t="s">
        <v>259</v>
      </c>
      <c r="C84" s="171">
        <v>44834</v>
      </c>
      <c r="G84" s="52"/>
      <c r="H84" s="150"/>
    </row>
    <row r="85" spans="1:9" x14ac:dyDescent="0.25">
      <c r="A85" s="150"/>
      <c r="B85" s="172" t="s">
        <v>390</v>
      </c>
      <c r="C85" s="69">
        <f>656312+5494048</f>
        <v>6150360</v>
      </c>
      <c r="G85" s="52"/>
      <c r="H85" s="150"/>
    </row>
    <row r="86" spans="1:9" x14ac:dyDescent="0.25">
      <c r="A86" s="150"/>
      <c r="B86" s="172" t="s">
        <v>16</v>
      </c>
      <c r="C86" s="69">
        <f>+C97</f>
        <v>268159951</v>
      </c>
      <c r="G86" s="52"/>
      <c r="H86" s="150"/>
    </row>
    <row r="87" spans="1:9" x14ac:dyDescent="0.25">
      <c r="A87" s="150"/>
      <c r="B87" s="172"/>
      <c r="C87" s="69"/>
      <c r="G87" s="52"/>
      <c r="H87" s="150"/>
    </row>
    <row r="88" spans="1:9" ht="12.6" thickBot="1" x14ac:dyDescent="0.3">
      <c r="A88" s="150"/>
      <c r="B88" s="173" t="s">
        <v>216</v>
      </c>
      <c r="C88" s="174">
        <f>SUM(C85:C87)</f>
        <v>274310311</v>
      </c>
      <c r="G88" s="52"/>
      <c r="H88" s="175"/>
    </row>
    <row r="89" spans="1:9" ht="12.6" thickTop="1" x14ac:dyDescent="0.25">
      <c r="A89" s="150"/>
      <c r="C89" s="58"/>
      <c r="D89" s="58"/>
      <c r="E89" s="58"/>
      <c r="F89" s="58"/>
      <c r="G89" s="176"/>
      <c r="H89" s="150"/>
    </row>
    <row r="90" spans="1:9" ht="33.75" customHeight="1" x14ac:dyDescent="0.25">
      <c r="A90" s="150"/>
      <c r="B90" s="177" t="s">
        <v>217</v>
      </c>
      <c r="C90" s="178">
        <f>+C84</f>
        <v>44834</v>
      </c>
      <c r="D90" s="104"/>
      <c r="E90" s="104"/>
      <c r="F90" s="104"/>
      <c r="G90" s="179"/>
      <c r="H90" s="150"/>
    </row>
    <row r="91" spans="1:9" x14ac:dyDescent="0.25">
      <c r="A91" s="150"/>
      <c r="B91" s="172" t="s">
        <v>367</v>
      </c>
      <c r="C91" s="180">
        <v>50983153</v>
      </c>
      <c r="D91" s="104"/>
      <c r="E91" s="104"/>
      <c r="F91" s="104"/>
      <c r="G91" s="179"/>
      <c r="H91" s="150"/>
    </row>
    <row r="92" spans="1:9" x14ac:dyDescent="0.25">
      <c r="A92" s="150"/>
      <c r="B92" s="172" t="s">
        <v>391</v>
      </c>
      <c r="C92" s="180">
        <v>48439244</v>
      </c>
      <c r="D92" s="104"/>
      <c r="E92" s="104"/>
      <c r="F92" s="104"/>
      <c r="G92" s="179"/>
      <c r="H92" s="150"/>
    </row>
    <row r="93" spans="1:9" x14ac:dyDescent="0.25">
      <c r="A93" s="150"/>
      <c r="B93" s="172" t="s">
        <v>393</v>
      </c>
      <c r="C93" s="180">
        <v>148780292</v>
      </c>
      <c r="D93" s="104"/>
      <c r="E93" s="104"/>
      <c r="F93" s="104"/>
      <c r="G93" s="179"/>
      <c r="H93" s="150"/>
    </row>
    <row r="94" spans="1:9" x14ac:dyDescent="0.25">
      <c r="A94" s="150"/>
      <c r="B94" s="172" t="s">
        <v>394</v>
      </c>
      <c r="C94" s="180">
        <v>10000000</v>
      </c>
      <c r="D94" s="104"/>
      <c r="E94" s="104"/>
      <c r="F94" s="104"/>
      <c r="G94" s="179"/>
      <c r="H94" s="150"/>
    </row>
    <row r="95" spans="1:9" x14ac:dyDescent="0.25">
      <c r="A95" s="150"/>
      <c r="B95" s="172" t="s">
        <v>369</v>
      </c>
      <c r="C95" s="181">
        <v>4957262</v>
      </c>
      <c r="D95" s="104"/>
      <c r="E95" s="104"/>
      <c r="F95" s="104"/>
      <c r="G95" s="179"/>
      <c r="H95" s="150"/>
    </row>
    <row r="96" spans="1:9" x14ac:dyDescent="0.25">
      <c r="A96" s="150"/>
      <c r="B96" s="172" t="s">
        <v>396</v>
      </c>
      <c r="C96" s="180">
        <v>5000000</v>
      </c>
      <c r="D96" s="104"/>
      <c r="E96" s="104"/>
      <c r="F96" s="104"/>
      <c r="G96" s="179"/>
      <c r="H96" s="150"/>
    </row>
    <row r="97" spans="1:13" ht="12.6" thickBot="1" x14ac:dyDescent="0.3">
      <c r="A97" s="150"/>
      <c r="B97" s="173" t="s">
        <v>216</v>
      </c>
      <c r="C97" s="174">
        <f>SUM(C91:E96)</f>
        <v>268159951</v>
      </c>
      <c r="G97" s="52"/>
      <c r="H97" s="150"/>
    </row>
    <row r="98" spans="1:13" ht="12.6" thickTop="1" x14ac:dyDescent="0.25">
      <c r="A98" s="150"/>
      <c r="C98" s="58"/>
      <c r="G98" s="52"/>
      <c r="H98" s="150"/>
    </row>
    <row r="99" spans="1:13" ht="30" customHeight="1" x14ac:dyDescent="0.25">
      <c r="A99" s="150"/>
      <c r="B99" s="177" t="s">
        <v>215</v>
      </c>
      <c r="C99" s="178">
        <f>+C90</f>
        <v>44834</v>
      </c>
      <c r="G99" s="52"/>
      <c r="H99" s="150"/>
    </row>
    <row r="100" spans="1:13" x14ac:dyDescent="0.25">
      <c r="A100" s="150"/>
      <c r="B100" s="183" t="s">
        <v>397</v>
      </c>
      <c r="C100" s="69">
        <v>286863</v>
      </c>
      <c r="D100" s="179"/>
      <c r="E100" s="179"/>
      <c r="F100" s="179"/>
      <c r="G100" s="52"/>
      <c r="H100" s="150"/>
    </row>
    <row r="101" spans="1:13" x14ac:dyDescent="0.25">
      <c r="A101" s="150"/>
      <c r="B101" s="183" t="s">
        <v>398</v>
      </c>
      <c r="C101" s="118">
        <v>631835</v>
      </c>
      <c r="D101" s="179"/>
      <c r="E101" s="179"/>
      <c r="F101" s="179"/>
      <c r="G101" s="52"/>
      <c r="H101" s="150"/>
    </row>
    <row r="102" spans="1:13" ht="12.6" thickBot="1" x14ac:dyDescent="0.3">
      <c r="A102" s="150"/>
      <c r="B102" s="173" t="s">
        <v>216</v>
      </c>
      <c r="C102" s="174">
        <f>+C101+C100</f>
        <v>918698</v>
      </c>
      <c r="G102" s="52"/>
      <c r="H102" s="150"/>
    </row>
    <row r="103" spans="1:13" ht="12.6" thickTop="1" x14ac:dyDescent="0.25">
      <c r="A103" s="150"/>
      <c r="H103" s="150"/>
      <c r="I103" s="150"/>
    </row>
    <row r="104" spans="1:13" x14ac:dyDescent="0.25">
      <c r="A104" s="156" t="s">
        <v>222</v>
      </c>
      <c r="H104" s="150"/>
      <c r="I104" s="150"/>
    </row>
    <row r="105" spans="1:13" x14ac:dyDescent="0.25">
      <c r="A105" s="150"/>
      <c r="H105" s="150"/>
      <c r="I105" s="150"/>
    </row>
    <row r="106" spans="1:13" ht="14.25" customHeight="1" x14ac:dyDescent="0.25">
      <c r="A106" s="726" t="s">
        <v>223</v>
      </c>
      <c r="B106" s="726"/>
      <c r="C106" s="726"/>
      <c r="D106" s="726"/>
      <c r="E106" s="726"/>
      <c r="F106" s="726"/>
      <c r="G106" s="726"/>
      <c r="H106" s="726"/>
      <c r="I106" s="150"/>
    </row>
    <row r="107" spans="1:13" ht="13.5" customHeight="1" x14ac:dyDescent="0.25">
      <c r="A107" s="184"/>
      <c r="B107" s="185"/>
      <c r="C107" s="142"/>
      <c r="D107" s="142"/>
      <c r="E107" s="142"/>
      <c r="F107" s="142"/>
      <c r="G107" s="142"/>
      <c r="H107" s="185"/>
      <c r="I107" s="185"/>
    </row>
    <row r="108" spans="1:13" ht="13.5" customHeight="1" x14ac:dyDescent="0.25">
      <c r="A108" s="315"/>
      <c r="B108" s="315"/>
      <c r="C108" s="102"/>
      <c r="D108" s="102"/>
      <c r="E108" s="102"/>
      <c r="F108" s="102"/>
      <c r="G108" s="102"/>
      <c r="H108" s="315"/>
      <c r="I108" s="150"/>
    </row>
    <row r="109" spans="1:13" x14ac:dyDescent="0.25">
      <c r="A109" s="156" t="s">
        <v>229</v>
      </c>
    </row>
    <row r="110" spans="1:13" x14ac:dyDescent="0.25">
      <c r="A110" s="150"/>
    </row>
    <row r="111" spans="1:13" x14ac:dyDescent="0.25">
      <c r="B111" s="186" t="s">
        <v>230</v>
      </c>
      <c r="C111" s="66" t="s">
        <v>225</v>
      </c>
      <c r="D111" s="66" t="s">
        <v>226</v>
      </c>
      <c r="J111" s="157"/>
    </row>
    <row r="112" spans="1:13" x14ac:dyDescent="0.25">
      <c r="B112" s="183" t="s">
        <v>231</v>
      </c>
      <c r="C112" s="73">
        <v>0</v>
      </c>
      <c r="D112" s="73">
        <v>0</v>
      </c>
      <c r="K112" s="722"/>
      <c r="L112" s="722"/>
      <c r="M112" s="722"/>
    </row>
    <row r="113" spans="1:13" x14ac:dyDescent="0.25">
      <c r="B113" s="183" t="s">
        <v>232</v>
      </c>
      <c r="C113" s="73">
        <v>0</v>
      </c>
      <c r="D113" s="73">
        <v>0</v>
      </c>
      <c r="K113" s="187"/>
      <c r="L113" s="187"/>
      <c r="M113" s="187"/>
    </row>
    <row r="114" spans="1:13" x14ac:dyDescent="0.25">
      <c r="B114" s="183" t="s">
        <v>233</v>
      </c>
      <c r="C114" s="73">
        <v>0</v>
      </c>
      <c r="D114" s="73">
        <v>0</v>
      </c>
    </row>
    <row r="115" spans="1:13" x14ac:dyDescent="0.25">
      <c r="B115" s="183" t="s">
        <v>234</v>
      </c>
      <c r="C115" s="73">
        <v>0</v>
      </c>
      <c r="D115" s="73">
        <v>0</v>
      </c>
    </row>
    <row r="116" spans="1:13" x14ac:dyDescent="0.25">
      <c r="B116" s="183" t="s">
        <v>399</v>
      </c>
      <c r="C116" s="73">
        <v>0</v>
      </c>
      <c r="D116" s="73">
        <v>0</v>
      </c>
    </row>
    <row r="117" spans="1:13" x14ac:dyDescent="0.25">
      <c r="B117" s="188" t="s">
        <v>240</v>
      </c>
      <c r="C117" s="73">
        <v>0</v>
      </c>
      <c r="D117" s="73">
        <v>0</v>
      </c>
    </row>
    <row r="118" spans="1:13" x14ac:dyDescent="0.25">
      <c r="B118" s="186" t="s">
        <v>237</v>
      </c>
      <c r="C118" s="77">
        <f>SUM(C112:C117)</f>
        <v>0</v>
      </c>
      <c r="D118" s="77">
        <f>SUM(D112:D117)</f>
        <v>0</v>
      </c>
    </row>
    <row r="119" spans="1:13" x14ac:dyDescent="0.25">
      <c r="A119" s="150"/>
    </row>
    <row r="120" spans="1:13" x14ac:dyDescent="0.25">
      <c r="B120" s="189"/>
      <c r="C120" s="80"/>
      <c r="D120" s="80"/>
      <c r="E120" s="80"/>
      <c r="F120" s="80"/>
      <c r="G120" s="80"/>
    </row>
    <row r="121" spans="1:13" x14ac:dyDescent="0.25">
      <c r="A121" s="156" t="s">
        <v>238</v>
      </c>
    </row>
    <row r="122" spans="1:13" x14ac:dyDescent="0.25">
      <c r="A122" s="150"/>
    </row>
    <row r="123" spans="1:13" x14ac:dyDescent="0.25">
      <c r="B123" s="186" t="s">
        <v>230</v>
      </c>
      <c r="C123" s="66" t="s">
        <v>225</v>
      </c>
      <c r="D123" s="66" t="s">
        <v>226</v>
      </c>
      <c r="E123" s="190"/>
    </row>
    <row r="124" spans="1:13" x14ac:dyDescent="0.25">
      <c r="B124" s="183" t="s">
        <v>400</v>
      </c>
      <c r="C124" s="73">
        <v>0</v>
      </c>
      <c r="D124" s="73">
        <v>0</v>
      </c>
      <c r="E124" s="74"/>
    </row>
    <row r="125" spans="1:13" x14ac:dyDescent="0.25">
      <c r="B125" s="183" t="s">
        <v>239</v>
      </c>
      <c r="C125" s="73">
        <v>0</v>
      </c>
      <c r="D125" s="73">
        <v>0</v>
      </c>
      <c r="E125" s="74"/>
    </row>
    <row r="126" spans="1:13" x14ac:dyDescent="0.25">
      <c r="B126" s="183" t="s">
        <v>239</v>
      </c>
      <c r="C126" s="73">
        <v>0</v>
      </c>
      <c r="D126" s="73">
        <v>0</v>
      </c>
      <c r="E126" s="74"/>
    </row>
    <row r="127" spans="1:13" x14ac:dyDescent="0.25">
      <c r="B127" s="183" t="s">
        <v>240</v>
      </c>
      <c r="C127" s="73">
        <v>0</v>
      </c>
      <c r="D127" s="73">
        <v>0</v>
      </c>
      <c r="E127" s="74"/>
    </row>
    <row r="128" spans="1:13" x14ac:dyDescent="0.25">
      <c r="B128" s="186" t="s">
        <v>241</v>
      </c>
      <c r="C128" s="77">
        <f>SUM(C124:C127)</f>
        <v>0</v>
      </c>
      <c r="D128" s="77">
        <f>SUM(D124:D127)</f>
        <v>0</v>
      </c>
      <c r="E128" s="78"/>
    </row>
    <row r="129" spans="1:10" x14ac:dyDescent="0.25">
      <c r="B129" s="189"/>
      <c r="C129" s="80"/>
      <c r="D129" s="80"/>
      <c r="E129" s="78"/>
      <c r="F129" s="80"/>
      <c r="G129" s="80"/>
      <c r="I129" s="148" t="str">
        <f t="shared" ref="I129:I141" si="0">PROPER(B129)</f>
        <v/>
      </c>
    </row>
    <row r="130" spans="1:10" x14ac:dyDescent="0.25">
      <c r="A130" s="156" t="s">
        <v>242</v>
      </c>
      <c r="I130" s="148" t="str">
        <f t="shared" si="0"/>
        <v/>
      </c>
    </row>
    <row r="131" spans="1:10" x14ac:dyDescent="0.25">
      <c r="A131" s="150"/>
      <c r="I131" s="148" t="str">
        <f t="shared" si="0"/>
        <v/>
      </c>
    </row>
    <row r="132" spans="1:10" x14ac:dyDescent="0.25">
      <c r="B132" s="191" t="s">
        <v>230</v>
      </c>
      <c r="C132" s="192" t="s">
        <v>225</v>
      </c>
      <c r="D132" s="192" t="s">
        <v>226</v>
      </c>
      <c r="I132" s="104"/>
      <c r="J132" s="179"/>
    </row>
    <row r="133" spans="1:10" x14ac:dyDescent="0.25">
      <c r="B133" s="183" t="s">
        <v>401</v>
      </c>
      <c r="C133" s="73">
        <v>0</v>
      </c>
      <c r="D133" s="73">
        <v>5092000000</v>
      </c>
      <c r="I133" s="104"/>
      <c r="J133" s="179"/>
    </row>
    <row r="134" spans="1:10" x14ac:dyDescent="0.25">
      <c r="B134" s="183" t="s">
        <v>402</v>
      </c>
      <c r="C134" s="73">
        <v>0</v>
      </c>
      <c r="D134" s="73">
        <v>480000000</v>
      </c>
      <c r="I134" s="104"/>
      <c r="J134" s="179"/>
    </row>
    <row r="135" spans="1:10" x14ac:dyDescent="0.25">
      <c r="B135" s="183" t="s">
        <v>403</v>
      </c>
      <c r="C135" s="73">
        <v>0</v>
      </c>
      <c r="D135" s="73">
        <v>2000100000</v>
      </c>
    </row>
    <row r="136" spans="1:10" x14ac:dyDescent="0.25">
      <c r="B136" s="183" t="s">
        <v>697</v>
      </c>
      <c r="C136" s="73"/>
      <c r="D136" s="73">
        <v>1250000</v>
      </c>
    </row>
    <row r="137" spans="1:10" x14ac:dyDescent="0.25">
      <c r="B137" s="183" t="s">
        <v>244</v>
      </c>
      <c r="C137" s="73">
        <v>0</v>
      </c>
      <c r="D137" s="73">
        <v>0</v>
      </c>
    </row>
    <row r="138" spans="1:10" x14ac:dyDescent="0.25">
      <c r="B138" s="186" t="s">
        <v>237</v>
      </c>
      <c r="C138" s="77">
        <f>SUM(C133:C137)</f>
        <v>0</v>
      </c>
      <c r="D138" s="77">
        <f>SUM(D133:D137)</f>
        <v>7573350000</v>
      </c>
      <c r="H138" s="150"/>
    </row>
    <row r="139" spans="1:10" x14ac:dyDescent="0.25">
      <c r="A139" s="150"/>
      <c r="H139" s="150"/>
      <c r="I139" s="148" t="str">
        <f t="shared" si="0"/>
        <v/>
      </c>
    </row>
    <row r="140" spans="1:10" ht="13.95" customHeight="1" x14ac:dyDescent="0.25">
      <c r="A140" s="156" t="s">
        <v>404</v>
      </c>
      <c r="B140" s="156"/>
      <c r="C140" s="156"/>
      <c r="D140" s="156"/>
      <c r="E140" s="156"/>
      <c r="F140" s="156"/>
      <c r="G140" s="156"/>
      <c r="H140" s="156"/>
      <c r="I140" s="148" t="str">
        <f t="shared" si="0"/>
        <v/>
      </c>
    </row>
    <row r="141" spans="1:10" x14ac:dyDescent="0.25">
      <c r="A141" s="150"/>
      <c r="H141" s="150"/>
      <c r="I141" s="148" t="str">
        <f t="shared" si="0"/>
        <v/>
      </c>
    </row>
    <row r="142" spans="1:10" x14ac:dyDescent="0.25">
      <c r="A142" s="150"/>
      <c r="B142" s="186" t="s">
        <v>248</v>
      </c>
      <c r="C142" s="66" t="s">
        <v>225</v>
      </c>
      <c r="D142" s="66" t="s">
        <v>226</v>
      </c>
      <c r="I142" s="104"/>
      <c r="J142" s="179"/>
    </row>
    <row r="143" spans="1:10" x14ac:dyDescent="0.25">
      <c r="A143" s="150"/>
      <c r="B143" s="172" t="s">
        <v>249</v>
      </c>
      <c r="C143" s="193">
        <v>1403973174</v>
      </c>
      <c r="D143" s="69">
        <v>0</v>
      </c>
      <c r="I143" s="104"/>
      <c r="J143" s="179"/>
    </row>
    <row r="144" spans="1:10" x14ac:dyDescent="0.25">
      <c r="A144" s="150"/>
      <c r="B144" s="172" t="s">
        <v>250</v>
      </c>
      <c r="C144" s="193">
        <v>1068485700</v>
      </c>
      <c r="D144" s="69">
        <v>0</v>
      </c>
      <c r="I144" s="104"/>
      <c r="J144" s="179"/>
    </row>
    <row r="145" spans="1:13" x14ac:dyDescent="0.25">
      <c r="A145" s="150"/>
      <c r="B145" s="172" t="s">
        <v>405</v>
      </c>
      <c r="C145" s="193">
        <v>50000000</v>
      </c>
      <c r="D145" s="69">
        <v>0</v>
      </c>
      <c r="I145" s="104"/>
      <c r="J145" s="179"/>
    </row>
    <row r="146" spans="1:13" x14ac:dyDescent="0.25">
      <c r="A146" s="150"/>
      <c r="B146" s="172" t="s">
        <v>406</v>
      </c>
      <c r="C146" s="193">
        <v>48897099</v>
      </c>
      <c r="D146" s="69"/>
      <c r="I146" s="104"/>
      <c r="J146" s="179"/>
    </row>
    <row r="147" spans="1:13" x14ac:dyDescent="0.25">
      <c r="A147" s="150"/>
      <c r="B147" s="172" t="s">
        <v>407</v>
      </c>
      <c r="C147" s="193">
        <v>162139359</v>
      </c>
      <c r="D147" s="69"/>
      <c r="I147" s="104"/>
      <c r="J147" s="179"/>
      <c r="K147" s="194"/>
    </row>
    <row r="148" spans="1:13" x14ac:dyDescent="0.25">
      <c r="A148" s="150"/>
      <c r="B148" s="172" t="s">
        <v>408</v>
      </c>
      <c r="C148" s="193">
        <v>0</v>
      </c>
      <c r="D148" s="69"/>
      <c r="I148" s="104"/>
      <c r="J148" s="179"/>
    </row>
    <row r="149" spans="1:13" x14ac:dyDescent="0.25">
      <c r="A149" s="150"/>
      <c r="B149" s="172" t="s">
        <v>409</v>
      </c>
      <c r="C149" s="193">
        <v>0</v>
      </c>
      <c r="D149" s="69"/>
      <c r="I149" s="104"/>
      <c r="J149" s="179"/>
    </row>
    <row r="150" spans="1:13" x14ac:dyDescent="0.25">
      <c r="A150" s="150"/>
      <c r="B150" s="172" t="s">
        <v>410</v>
      </c>
      <c r="C150" s="193">
        <v>8474725</v>
      </c>
      <c r="D150" s="69"/>
      <c r="I150" s="104"/>
      <c r="J150" s="179"/>
    </row>
    <row r="151" spans="1:13" x14ac:dyDescent="0.25">
      <c r="A151" s="150"/>
      <c r="B151" s="172" t="s">
        <v>411</v>
      </c>
      <c r="C151" s="195">
        <v>13873674</v>
      </c>
      <c r="D151" s="69"/>
      <c r="I151" s="104"/>
      <c r="J151" s="179"/>
    </row>
    <row r="152" spans="1:13" x14ac:dyDescent="0.25">
      <c r="A152" s="150"/>
      <c r="B152" s="172" t="s">
        <v>412</v>
      </c>
      <c r="C152" s="193">
        <v>0</v>
      </c>
      <c r="D152" s="69"/>
      <c r="I152" s="104"/>
      <c r="J152" s="179"/>
    </row>
    <row r="153" spans="1:13" x14ac:dyDescent="0.25">
      <c r="A153" s="150"/>
      <c r="B153" s="172" t="s">
        <v>413</v>
      </c>
      <c r="C153" s="195">
        <v>7123000</v>
      </c>
      <c r="D153" s="69"/>
      <c r="I153" s="104"/>
      <c r="J153" s="179"/>
    </row>
    <row r="154" spans="1:13" x14ac:dyDescent="0.25">
      <c r="A154" s="150"/>
      <c r="B154" s="318" t="s">
        <v>216</v>
      </c>
      <c r="C154" s="77">
        <f>SUM(C143:C153)</f>
        <v>2762966731</v>
      </c>
      <c r="D154" s="77">
        <f>SUM(D143:D153)</f>
        <v>0</v>
      </c>
      <c r="I154" s="104"/>
      <c r="J154" s="179"/>
    </row>
    <row r="155" spans="1:13" x14ac:dyDescent="0.25">
      <c r="A155" s="150"/>
      <c r="H155" s="150"/>
      <c r="J155" s="194"/>
    </row>
    <row r="156" spans="1:13" x14ac:dyDescent="0.25">
      <c r="A156" s="726"/>
      <c r="B156" s="726"/>
      <c r="C156" s="726"/>
      <c r="D156" s="726"/>
      <c r="E156" s="726"/>
      <c r="F156" s="726"/>
      <c r="G156" s="726"/>
      <c r="H156" s="726"/>
    </row>
    <row r="157" spans="1:13" x14ac:dyDescent="0.25">
      <c r="B157" s="189"/>
      <c r="C157" s="80"/>
      <c r="D157" s="80"/>
      <c r="E157" s="80"/>
      <c r="F157" s="80"/>
      <c r="G157" s="80"/>
    </row>
    <row r="158" spans="1:13" x14ac:dyDescent="0.25">
      <c r="A158" s="156" t="s">
        <v>258</v>
      </c>
    </row>
    <row r="160" spans="1:13" x14ac:dyDescent="0.25">
      <c r="B160" s="727" t="s">
        <v>259</v>
      </c>
      <c r="C160" s="729" t="s">
        <v>260</v>
      </c>
      <c r="D160" s="729"/>
      <c r="E160" s="729"/>
      <c r="F160" s="729"/>
      <c r="G160" s="729"/>
      <c r="H160" s="729" t="s">
        <v>261</v>
      </c>
      <c r="I160" s="729"/>
      <c r="J160" s="729"/>
      <c r="K160" s="729"/>
      <c r="L160" s="729" t="s">
        <v>262</v>
      </c>
      <c r="M160" s="196"/>
    </row>
    <row r="161" spans="1:13" s="161" customFormat="1" ht="22.2" customHeight="1" x14ac:dyDescent="0.25">
      <c r="B161" s="728"/>
      <c r="C161" s="66" t="s">
        <v>263</v>
      </c>
      <c r="D161" s="66" t="s">
        <v>264</v>
      </c>
      <c r="E161" s="66" t="s">
        <v>265</v>
      </c>
      <c r="F161" s="66" t="s">
        <v>266</v>
      </c>
      <c r="G161" s="66" t="s">
        <v>267</v>
      </c>
      <c r="H161" s="319" t="s">
        <v>261</v>
      </c>
      <c r="I161" s="319"/>
      <c r="J161" s="319"/>
      <c r="K161" s="319" t="s">
        <v>268</v>
      </c>
      <c r="L161" s="729"/>
      <c r="M161" s="196"/>
    </row>
    <row r="162" spans="1:13" x14ac:dyDescent="0.25">
      <c r="B162" s="197" t="s">
        <v>269</v>
      </c>
      <c r="C162" s="88">
        <v>49680792.520000003</v>
      </c>
      <c r="D162" s="88">
        <f t="shared" ref="D162:D167" si="1">+G162-C162</f>
        <v>23379196.479999997</v>
      </c>
      <c r="E162" s="86"/>
      <c r="F162" s="86"/>
      <c r="G162" s="88">
        <v>73059989</v>
      </c>
      <c r="H162" s="88">
        <v>23379196.479999997</v>
      </c>
      <c r="I162" s="88">
        <v>0</v>
      </c>
      <c r="J162" s="88">
        <v>0</v>
      </c>
      <c r="K162" s="88">
        <f>+H162+I162+J162</f>
        <v>23379196.479999997</v>
      </c>
      <c r="L162" s="88">
        <f>+G162-K162</f>
        <v>49680792.520000003</v>
      </c>
      <c r="M162" s="198"/>
    </row>
    <row r="163" spans="1:13" x14ac:dyDescent="0.25">
      <c r="B163" s="197" t="s">
        <v>270</v>
      </c>
      <c r="C163" s="88">
        <v>82873115.69881174</v>
      </c>
      <c r="D163" s="88">
        <f t="shared" si="1"/>
        <v>59415181.30118826</v>
      </c>
      <c r="E163" s="86">
        <v>0</v>
      </c>
      <c r="F163" s="86">
        <v>0</v>
      </c>
      <c r="G163" s="88">
        <v>142288297</v>
      </c>
      <c r="H163" s="88">
        <v>22296996.301188264</v>
      </c>
      <c r="I163" s="88">
        <v>0</v>
      </c>
      <c r="J163" s="88">
        <v>0</v>
      </c>
      <c r="K163" s="88">
        <f t="shared" ref="K163:K167" si="2">+H163+I163+J163</f>
        <v>22296996.301188264</v>
      </c>
      <c r="L163" s="88">
        <f t="shared" ref="L163:L167" si="3">+G163-K163</f>
        <v>119991300.69881174</v>
      </c>
      <c r="M163" s="198"/>
    </row>
    <row r="164" spans="1:13" x14ac:dyDescent="0.25">
      <c r="B164" s="197" t="s">
        <v>414</v>
      </c>
      <c r="C164" s="88">
        <v>564245436</v>
      </c>
      <c r="D164" s="88">
        <f t="shared" si="1"/>
        <v>44540000</v>
      </c>
      <c r="E164" s="86">
        <v>0</v>
      </c>
      <c r="F164" s="86">
        <v>0</v>
      </c>
      <c r="G164" s="88">
        <v>608785436</v>
      </c>
      <c r="H164" s="88">
        <v>44540000</v>
      </c>
      <c r="I164" s="88">
        <v>0</v>
      </c>
      <c r="J164" s="88">
        <v>0</v>
      </c>
      <c r="K164" s="88">
        <f t="shared" si="2"/>
        <v>44540000</v>
      </c>
      <c r="L164" s="88">
        <f t="shared" si="3"/>
        <v>564245436</v>
      </c>
      <c r="M164" s="198"/>
    </row>
    <row r="165" spans="1:13" x14ac:dyDescent="0.25">
      <c r="B165" s="197" t="s">
        <v>120</v>
      </c>
      <c r="C165" s="88">
        <v>65698296.056382738</v>
      </c>
      <c r="D165" s="88">
        <f t="shared" si="1"/>
        <v>24444433.943617262</v>
      </c>
      <c r="E165" s="86">
        <v>0</v>
      </c>
      <c r="F165" s="86">
        <v>0</v>
      </c>
      <c r="G165" s="88">
        <v>90142730</v>
      </c>
      <c r="H165" s="88">
        <v>24444433.943617262</v>
      </c>
      <c r="I165" s="88">
        <v>0</v>
      </c>
      <c r="J165" s="88">
        <v>0</v>
      </c>
      <c r="K165" s="88">
        <f t="shared" si="2"/>
        <v>24444433.943617262</v>
      </c>
      <c r="L165" s="88">
        <f t="shared" si="3"/>
        <v>65698296.056382738</v>
      </c>
      <c r="M165" s="198"/>
    </row>
    <row r="166" spans="1:13" x14ac:dyDescent="0.25">
      <c r="B166" s="197" t="s">
        <v>386</v>
      </c>
      <c r="C166" s="88">
        <v>16471456.148600001</v>
      </c>
      <c r="D166" s="88">
        <f t="shared" si="1"/>
        <v>2361000.8513999991</v>
      </c>
      <c r="E166" s="86">
        <v>1042364</v>
      </c>
      <c r="F166" s="86"/>
      <c r="G166" s="88">
        <v>18832457</v>
      </c>
      <c r="H166" s="88">
        <v>323181.85139999999</v>
      </c>
      <c r="I166" s="88">
        <v>0</v>
      </c>
      <c r="J166" s="88">
        <v>0</v>
      </c>
      <c r="K166" s="88">
        <f t="shared" si="2"/>
        <v>323181.85139999999</v>
      </c>
      <c r="L166" s="88">
        <f t="shared" si="3"/>
        <v>18509275.148600001</v>
      </c>
      <c r="M166" s="198"/>
    </row>
    <row r="167" spans="1:13" x14ac:dyDescent="0.25">
      <c r="B167" s="197" t="s">
        <v>274</v>
      </c>
      <c r="C167" s="88">
        <v>61046761.3759</v>
      </c>
      <c r="D167" s="88">
        <f t="shared" si="1"/>
        <v>92164447.6241</v>
      </c>
      <c r="E167" s="86">
        <v>0</v>
      </c>
      <c r="F167" s="86">
        <v>0</v>
      </c>
      <c r="G167" s="88">
        <v>153211209</v>
      </c>
      <c r="H167" s="88">
        <v>91926725.6241</v>
      </c>
      <c r="I167" s="88">
        <v>237722</v>
      </c>
      <c r="J167" s="88">
        <v>0</v>
      </c>
      <c r="K167" s="88">
        <f t="shared" si="2"/>
        <v>92164447.6241</v>
      </c>
      <c r="L167" s="88">
        <f t="shared" si="3"/>
        <v>61046761.3759</v>
      </c>
      <c r="M167" s="198"/>
    </row>
    <row r="168" spans="1:13" x14ac:dyDescent="0.25">
      <c r="B168" s="200" t="s">
        <v>216</v>
      </c>
      <c r="C168" s="92">
        <v>840015857.79969454</v>
      </c>
      <c r="D168" s="91">
        <f t="shared" ref="D168:L168" si="4">SUM(D162:D167)</f>
        <v>246304260.20030549</v>
      </c>
      <c r="E168" s="91">
        <f t="shared" si="4"/>
        <v>1042364</v>
      </c>
      <c r="F168" s="91">
        <f t="shared" si="4"/>
        <v>0</v>
      </c>
      <c r="G168" s="92">
        <f t="shared" si="4"/>
        <v>1086320118</v>
      </c>
      <c r="H168" s="91">
        <f t="shared" si="4"/>
        <v>206910534.20030552</v>
      </c>
      <c r="I168" s="91">
        <f t="shared" si="4"/>
        <v>237722</v>
      </c>
      <c r="J168" s="91">
        <f t="shared" si="4"/>
        <v>0</v>
      </c>
      <c r="K168" s="201">
        <f t="shared" si="4"/>
        <v>207148256.20030552</v>
      </c>
      <c r="L168" s="92">
        <f t="shared" si="4"/>
        <v>879171861.79969454</v>
      </c>
      <c r="M168" s="179"/>
    </row>
    <row r="169" spans="1:13" x14ac:dyDescent="0.25">
      <c r="L169" s="2"/>
      <c r="M169" s="2"/>
    </row>
    <row r="170" spans="1:13" x14ac:dyDescent="0.25">
      <c r="A170" s="156" t="s">
        <v>275</v>
      </c>
      <c r="L170" s="199"/>
      <c r="M170" s="199"/>
    </row>
    <row r="171" spans="1:13" x14ac:dyDescent="0.25">
      <c r="J171" s="202"/>
      <c r="K171" s="199"/>
      <c r="L171" s="199"/>
      <c r="M171" s="199"/>
    </row>
    <row r="173" spans="1:13" s="2" customFormat="1" x14ac:dyDescent="0.25">
      <c r="A173" s="161"/>
      <c r="B173" s="159" t="s">
        <v>276</v>
      </c>
      <c r="C173" s="23" t="s">
        <v>277</v>
      </c>
      <c r="D173" s="23" t="s">
        <v>278</v>
      </c>
      <c r="E173" s="23" t="s">
        <v>279</v>
      </c>
      <c r="F173" s="23" t="s">
        <v>280</v>
      </c>
      <c r="H173" s="148"/>
      <c r="I173" s="148"/>
      <c r="J173" s="148"/>
      <c r="K173" s="148"/>
      <c r="L173" s="148"/>
      <c r="M173" s="148"/>
    </row>
    <row r="174" spans="1:13" s="2" customFormat="1" x14ac:dyDescent="0.25">
      <c r="A174" s="161"/>
      <c r="B174" s="168" t="s">
        <v>134</v>
      </c>
      <c r="C174" s="97">
        <v>14544206</v>
      </c>
      <c r="D174" s="97">
        <v>0</v>
      </c>
      <c r="E174" s="97">
        <f>((3636051.5*3)+2)+1818024</f>
        <v>12726180.5</v>
      </c>
      <c r="F174" s="97">
        <f>+C174+D174-E174</f>
        <v>1818025.5</v>
      </c>
      <c r="H174" s="148"/>
      <c r="I174" s="148"/>
      <c r="J174" s="148"/>
      <c r="K174" s="148"/>
      <c r="L174" s="148"/>
      <c r="M174" s="148"/>
    </row>
    <row r="175" spans="1:13" s="2" customFormat="1" x14ac:dyDescent="0.25">
      <c r="A175" s="161"/>
      <c r="B175" s="168" t="s">
        <v>281</v>
      </c>
      <c r="C175" s="97">
        <v>500000000</v>
      </c>
      <c r="D175" s="97">
        <v>0</v>
      </c>
      <c r="E175" s="97">
        <f>150000000+25000000</f>
        <v>175000000</v>
      </c>
      <c r="F175" s="97">
        <f>+C175+D175-E175</f>
        <v>325000000</v>
      </c>
      <c r="H175" s="148"/>
      <c r="I175" s="148"/>
      <c r="J175" s="148"/>
      <c r="K175" s="148"/>
      <c r="L175" s="148"/>
      <c r="M175" s="148"/>
    </row>
    <row r="176" spans="1:13" s="2" customFormat="1" x14ac:dyDescent="0.25">
      <c r="A176" s="148"/>
      <c r="B176" s="203" t="s">
        <v>282</v>
      </c>
      <c r="C176" s="99">
        <f>SUM(C174:C175)</f>
        <v>514544206</v>
      </c>
      <c r="D176" s="99">
        <f>SUM(D174:D175)</f>
        <v>0</v>
      </c>
      <c r="E176" s="99">
        <f>SUM(E174:E175)</f>
        <v>187726180.5</v>
      </c>
      <c r="F176" s="99">
        <f>SUM(F174:F175)</f>
        <v>326818025.5</v>
      </c>
      <c r="G176" s="179"/>
      <c r="H176" s="148"/>
      <c r="I176" s="148"/>
      <c r="J176" s="148"/>
      <c r="K176" s="148"/>
      <c r="L176" s="148"/>
      <c r="M176" s="148"/>
    </row>
    <row r="177" spans="1:13" s="2" customFormat="1" hidden="1" x14ac:dyDescent="0.25">
      <c r="A177" s="148"/>
      <c r="B177" s="203" t="s">
        <v>283</v>
      </c>
      <c r="C177" s="99">
        <v>28353133</v>
      </c>
      <c r="D177" s="99">
        <v>0</v>
      </c>
      <c r="E177" s="99">
        <v>12631374</v>
      </c>
      <c r="F177" s="99">
        <f>+C177-E177</f>
        <v>15721759</v>
      </c>
      <c r="H177" s="148"/>
      <c r="I177" s="148"/>
      <c r="J177" s="148"/>
      <c r="K177" s="148"/>
      <c r="L177" s="148"/>
      <c r="M177" s="148"/>
    </row>
    <row r="178" spans="1:13" s="2" customFormat="1" x14ac:dyDescent="0.25">
      <c r="A178" s="148"/>
      <c r="B178" s="148"/>
      <c r="C178" s="100"/>
      <c r="D178" s="100"/>
      <c r="E178" s="100"/>
      <c r="F178" s="100"/>
      <c r="H178" s="148"/>
      <c r="I178" s="148"/>
      <c r="J178" s="148"/>
      <c r="K178" s="148"/>
      <c r="L178" s="148"/>
      <c r="M178" s="148"/>
    </row>
    <row r="179" spans="1:13" s="2" customFormat="1" x14ac:dyDescent="0.25">
      <c r="A179" s="156" t="s">
        <v>284</v>
      </c>
      <c r="B179" s="148"/>
      <c r="H179" s="148"/>
      <c r="I179" s="148"/>
      <c r="J179" s="148"/>
      <c r="K179" s="148"/>
      <c r="L179" s="148"/>
      <c r="M179" s="148"/>
    </row>
    <row r="182" spans="1:13" s="2" customFormat="1" ht="15" customHeight="1" x14ac:dyDescent="0.25">
      <c r="A182" s="148"/>
      <c r="B182" s="170" t="s">
        <v>285</v>
      </c>
      <c r="C182" s="23" t="s">
        <v>277</v>
      </c>
      <c r="D182" s="23" t="s">
        <v>278</v>
      </c>
      <c r="E182" s="23" t="s">
        <v>279</v>
      </c>
      <c r="F182" s="23" t="s">
        <v>280</v>
      </c>
      <c r="H182" s="148"/>
      <c r="I182" s="148"/>
      <c r="J182" s="148"/>
      <c r="K182" s="148"/>
      <c r="L182" s="148"/>
      <c r="M182" s="148"/>
    </row>
    <row r="183" spans="1:13" s="2" customFormat="1" x14ac:dyDescent="0.25">
      <c r="A183" s="148"/>
      <c r="B183" s="183" t="s">
        <v>139</v>
      </c>
      <c r="C183" s="69">
        <v>27468333</v>
      </c>
      <c r="D183" s="69">
        <f>+F183-C183</f>
        <v>6899926</v>
      </c>
      <c r="E183" s="69">
        <v>0</v>
      </c>
      <c r="F183" s="69">
        <v>34368259</v>
      </c>
      <c r="H183" s="148"/>
      <c r="I183" s="148"/>
      <c r="J183" s="148"/>
      <c r="K183" s="148"/>
      <c r="L183" s="148"/>
      <c r="M183" s="148"/>
    </row>
    <row r="184" spans="1:13" s="2" customFormat="1" x14ac:dyDescent="0.25">
      <c r="A184" s="148"/>
      <c r="B184" s="183" t="s">
        <v>286</v>
      </c>
      <c r="C184" s="69"/>
      <c r="D184" s="69">
        <v>0</v>
      </c>
      <c r="E184" s="69">
        <v>0</v>
      </c>
      <c r="F184" s="69">
        <v>0</v>
      </c>
      <c r="H184" s="148"/>
      <c r="I184" s="148"/>
      <c r="J184" s="148"/>
      <c r="K184" s="148"/>
      <c r="L184" s="148"/>
      <c r="M184" s="148"/>
    </row>
    <row r="185" spans="1:13" s="2" customFormat="1" x14ac:dyDescent="0.25">
      <c r="A185" s="148"/>
      <c r="B185" s="172" t="s">
        <v>287</v>
      </c>
      <c r="C185" s="118"/>
      <c r="D185" s="69">
        <v>0</v>
      </c>
      <c r="E185" s="69">
        <v>0</v>
      </c>
      <c r="F185" s="69">
        <v>0</v>
      </c>
      <c r="H185" s="148"/>
      <c r="I185" s="148"/>
      <c r="J185" s="148"/>
      <c r="K185" s="148"/>
      <c r="L185" s="148"/>
      <c r="M185" s="148"/>
    </row>
    <row r="186" spans="1:13" s="2" customFormat="1" x14ac:dyDescent="0.25">
      <c r="A186" s="148"/>
      <c r="B186" s="183" t="s">
        <v>415</v>
      </c>
      <c r="C186" s="204">
        <v>-9651667</v>
      </c>
      <c r="D186" s="69">
        <f>F186+C186</f>
        <v>-20212347</v>
      </c>
      <c r="E186" s="69">
        <v>0</v>
      </c>
      <c r="F186" s="69">
        <v>-10560680</v>
      </c>
      <c r="H186" s="148"/>
      <c r="I186" s="148"/>
      <c r="J186" s="148"/>
      <c r="K186" s="148"/>
      <c r="L186" s="148"/>
      <c r="M186" s="148"/>
    </row>
    <row r="187" spans="1:13" s="2" customFormat="1" x14ac:dyDescent="0.25">
      <c r="A187" s="148"/>
      <c r="B187" s="170" t="s">
        <v>216</v>
      </c>
      <c r="C187" s="115">
        <f>SUM(C183:C186)</f>
        <v>17816666</v>
      </c>
      <c r="D187" s="115">
        <f>SUM(D183:D186)</f>
        <v>-13312421</v>
      </c>
      <c r="E187" s="115">
        <f t="shared" ref="E187:F187" si="5">SUM(E183:E186)</f>
        <v>0</v>
      </c>
      <c r="F187" s="71">
        <f t="shared" si="5"/>
        <v>23807579</v>
      </c>
      <c r="H187" s="148"/>
      <c r="I187" s="148"/>
      <c r="J187" s="148"/>
      <c r="K187" s="148"/>
      <c r="L187" s="148"/>
      <c r="M187" s="148"/>
    </row>
    <row r="188" spans="1:13" s="2" customFormat="1" x14ac:dyDescent="0.25">
      <c r="A188" s="148"/>
      <c r="B188" s="189"/>
      <c r="C188" s="80"/>
      <c r="D188" s="80"/>
      <c r="E188" s="80"/>
      <c r="H188" s="148"/>
      <c r="I188" s="148"/>
      <c r="J188" s="148"/>
      <c r="K188" s="148"/>
      <c r="L188" s="148"/>
      <c r="M188" s="148"/>
    </row>
    <row r="189" spans="1:13" s="2" customFormat="1" x14ac:dyDescent="0.25">
      <c r="A189" s="156" t="s">
        <v>289</v>
      </c>
      <c r="B189" s="315"/>
      <c r="C189" s="102"/>
      <c r="D189" s="102"/>
      <c r="E189" s="102"/>
      <c r="F189" s="102"/>
      <c r="H189" s="148"/>
      <c r="I189" s="148"/>
      <c r="J189" s="148"/>
      <c r="K189" s="148"/>
      <c r="L189" s="148"/>
      <c r="M189" s="148"/>
    </row>
    <row r="190" spans="1:13" s="2" customFormat="1" x14ac:dyDescent="0.25">
      <c r="A190" s="156"/>
      <c r="B190" s="315"/>
      <c r="C190" s="102"/>
      <c r="D190" s="102"/>
      <c r="E190" s="102"/>
      <c r="F190" s="102"/>
      <c r="G190" s="104"/>
      <c r="H190" s="179"/>
      <c r="I190" s="148"/>
      <c r="J190" s="148"/>
      <c r="K190" s="148"/>
      <c r="L190" s="148"/>
      <c r="M190" s="148"/>
    </row>
    <row r="191" spans="1:13" s="2" customFormat="1" x14ac:dyDescent="0.25">
      <c r="A191" s="156"/>
      <c r="B191" s="170" t="s">
        <v>276</v>
      </c>
      <c r="C191" s="66" t="s">
        <v>225</v>
      </c>
      <c r="D191" s="77" t="s">
        <v>226</v>
      </c>
      <c r="F191" s="102"/>
      <c r="G191" s="104"/>
      <c r="H191" s="179"/>
      <c r="I191" s="148"/>
      <c r="J191" s="148"/>
      <c r="K191" s="148"/>
      <c r="L191" s="148"/>
      <c r="M191" s="148"/>
    </row>
    <row r="192" spans="1:13" s="2" customFormat="1" x14ac:dyDescent="0.25">
      <c r="A192" s="156"/>
      <c r="B192" s="183" t="s">
        <v>416</v>
      </c>
      <c r="C192" s="205">
        <v>4142359856</v>
      </c>
      <c r="D192" s="69">
        <v>0</v>
      </c>
      <c r="F192" s="102"/>
      <c r="G192" s="104"/>
      <c r="H192" s="179"/>
      <c r="I192" s="148"/>
      <c r="J192" s="148"/>
      <c r="K192" s="148"/>
      <c r="L192" s="148"/>
      <c r="M192" s="148"/>
    </row>
    <row r="193" spans="1:13" s="2" customFormat="1" x14ac:dyDescent="0.25">
      <c r="A193" s="156"/>
      <c r="B193" s="183" t="s">
        <v>417</v>
      </c>
      <c r="C193" s="205">
        <v>35381572574</v>
      </c>
      <c r="D193" s="69">
        <v>0</v>
      </c>
      <c r="F193" s="102"/>
      <c r="G193" s="104"/>
      <c r="H193" s="179"/>
      <c r="I193" s="148"/>
      <c r="J193" s="148"/>
      <c r="K193" s="148"/>
      <c r="L193" s="148"/>
      <c r="M193" s="148"/>
    </row>
    <row r="194" spans="1:13" s="2" customFormat="1" x14ac:dyDescent="0.25">
      <c r="A194" s="156"/>
      <c r="B194" s="172" t="s">
        <v>418</v>
      </c>
      <c r="C194" s="205">
        <v>418103003</v>
      </c>
      <c r="D194" s="69">
        <v>0</v>
      </c>
      <c r="F194" s="102"/>
      <c r="G194" s="104"/>
      <c r="H194" s="179"/>
      <c r="I194" s="148"/>
      <c r="J194" s="148"/>
      <c r="K194" s="148"/>
      <c r="L194" s="148"/>
      <c r="M194" s="148"/>
    </row>
    <row r="195" spans="1:13" s="2" customFormat="1" x14ac:dyDescent="0.25">
      <c r="A195" s="156"/>
      <c r="B195" s="183" t="s">
        <v>419</v>
      </c>
      <c r="C195" s="205">
        <v>-27539529148</v>
      </c>
      <c r="D195" s="69">
        <v>0</v>
      </c>
      <c r="F195" s="102"/>
      <c r="G195" s="104"/>
      <c r="H195" s="179"/>
      <c r="I195" s="148"/>
      <c r="J195" s="148"/>
      <c r="K195" s="148"/>
      <c r="L195" s="148"/>
      <c r="M195" s="148"/>
    </row>
    <row r="196" spans="1:13" s="2" customFormat="1" x14ac:dyDescent="0.25">
      <c r="A196" s="156"/>
      <c r="B196" s="170" t="s">
        <v>216</v>
      </c>
      <c r="C196" s="206">
        <f>SUM(C192:D195)</f>
        <v>12402506285</v>
      </c>
      <c r="D196" s="71">
        <f>SUM(D192:F195)</f>
        <v>0</v>
      </c>
      <c r="F196" s="105"/>
      <c r="G196" s="104"/>
      <c r="H196" s="179"/>
      <c r="I196" s="148"/>
      <c r="J196" s="148"/>
      <c r="K196" s="148"/>
      <c r="L196" s="148"/>
      <c r="M196" s="148"/>
    </row>
    <row r="197" spans="1:13" s="2" customFormat="1" x14ac:dyDescent="0.25">
      <c r="A197" s="189"/>
      <c r="B197" s="189"/>
      <c r="C197" s="80"/>
      <c r="D197" s="80"/>
      <c r="E197" s="80"/>
      <c r="G197" s="104"/>
      <c r="H197" s="179"/>
      <c r="I197" s="148"/>
      <c r="J197" s="148"/>
      <c r="K197" s="148"/>
      <c r="L197" s="148"/>
      <c r="M197" s="148"/>
    </row>
    <row r="198" spans="1:13" s="2" customFormat="1" x14ac:dyDescent="0.25">
      <c r="A198" s="156" t="s">
        <v>291</v>
      </c>
      <c r="B198" s="315"/>
      <c r="C198" s="102"/>
      <c r="D198" s="102"/>
      <c r="E198" s="102"/>
      <c r="F198" s="102"/>
      <c r="G198" s="104"/>
      <c r="H198" s="179"/>
      <c r="I198" s="148"/>
      <c r="J198" s="148"/>
      <c r="K198" s="148"/>
      <c r="L198" s="148"/>
      <c r="M198" s="148"/>
    </row>
    <row r="199" spans="1:13" s="2" customFormat="1" x14ac:dyDescent="0.25">
      <c r="A199" s="157"/>
      <c r="B199" s="189"/>
      <c r="C199" s="80"/>
      <c r="D199" s="80"/>
      <c r="E199" s="80"/>
      <c r="G199" s="104"/>
      <c r="H199" s="179"/>
      <c r="I199" s="148"/>
      <c r="J199" s="148"/>
      <c r="K199" s="148"/>
      <c r="L199" s="148"/>
      <c r="M199" s="148"/>
    </row>
    <row r="200" spans="1:13" s="2" customFormat="1" ht="15" customHeight="1" x14ac:dyDescent="0.25">
      <c r="A200" s="189"/>
      <c r="B200" s="320" t="s">
        <v>292</v>
      </c>
      <c r="C200" s="77" t="s">
        <v>225</v>
      </c>
      <c r="D200" s="103" t="s">
        <v>226</v>
      </c>
      <c r="E200" s="80"/>
      <c r="G200" s="104"/>
      <c r="H200" s="179"/>
      <c r="I200" s="148"/>
      <c r="J200" s="148"/>
      <c r="K200" s="148"/>
      <c r="L200" s="148"/>
      <c r="M200" s="148"/>
    </row>
    <row r="201" spans="1:13" s="2" customFormat="1" x14ac:dyDescent="0.25">
      <c r="A201" s="189"/>
      <c r="B201" s="207"/>
      <c r="C201" s="73">
        <v>0</v>
      </c>
      <c r="D201" s="73">
        <v>0</v>
      </c>
      <c r="E201" s="80"/>
      <c r="G201" s="104"/>
      <c r="H201" s="179"/>
      <c r="I201" s="148"/>
      <c r="J201" s="148"/>
      <c r="K201" s="148"/>
      <c r="L201" s="148"/>
      <c r="M201" s="148"/>
    </row>
    <row r="202" spans="1:13" s="2" customFormat="1" x14ac:dyDescent="0.25">
      <c r="A202" s="189"/>
      <c r="B202" s="207"/>
      <c r="C202" s="73">
        <v>0</v>
      </c>
      <c r="D202" s="73">
        <v>0</v>
      </c>
      <c r="E202" s="80"/>
      <c r="G202" s="104"/>
      <c r="H202" s="179"/>
      <c r="I202" s="148"/>
      <c r="J202" s="148"/>
      <c r="K202" s="148"/>
      <c r="L202" s="148"/>
      <c r="M202" s="148"/>
    </row>
    <row r="203" spans="1:13" s="2" customFormat="1" x14ac:dyDescent="0.25">
      <c r="A203" s="189"/>
      <c r="B203" s="207"/>
      <c r="C203" s="73">
        <v>0</v>
      </c>
      <c r="D203" s="73">
        <v>0</v>
      </c>
      <c r="E203" s="80"/>
      <c r="G203" s="104"/>
      <c r="H203" s="179"/>
      <c r="I203" s="148"/>
      <c r="J203" s="148"/>
      <c r="K203" s="148"/>
      <c r="L203" s="148"/>
      <c r="M203" s="148"/>
    </row>
    <row r="204" spans="1:13" s="2" customFormat="1" x14ac:dyDescent="0.25">
      <c r="A204" s="189"/>
      <c r="B204" s="207"/>
      <c r="C204" s="73">
        <v>0</v>
      </c>
      <c r="D204" s="73">
        <v>0</v>
      </c>
      <c r="E204" s="80"/>
      <c r="G204" s="104"/>
      <c r="H204" s="179"/>
      <c r="I204" s="148"/>
      <c r="J204" s="148"/>
      <c r="K204" s="148"/>
      <c r="L204" s="148"/>
      <c r="M204" s="148"/>
    </row>
    <row r="205" spans="1:13" s="109" customFormat="1" x14ac:dyDescent="0.25">
      <c r="A205" s="189"/>
      <c r="B205" s="320" t="s">
        <v>282</v>
      </c>
      <c r="C205" s="77">
        <f>SUM(C201:C204)</f>
        <v>0</v>
      </c>
      <c r="D205" s="77">
        <f>SUM(D201:D204)</f>
        <v>0</v>
      </c>
      <c r="E205" s="80"/>
      <c r="G205" s="104"/>
      <c r="H205" s="179"/>
      <c r="I205" s="155"/>
      <c r="J205" s="155"/>
      <c r="K205" s="155"/>
      <c r="L205" s="155"/>
      <c r="M205" s="155"/>
    </row>
    <row r="206" spans="1:13" s="2" customFormat="1" x14ac:dyDescent="0.25">
      <c r="A206" s="189"/>
      <c r="B206" s="189"/>
      <c r="C206" s="80"/>
      <c r="D206" s="80"/>
      <c r="E206" s="80"/>
      <c r="H206" s="148"/>
      <c r="I206" s="148"/>
      <c r="J206" s="148"/>
      <c r="K206" s="148"/>
      <c r="L206" s="148"/>
      <c r="M206" s="148"/>
    </row>
    <row r="207" spans="1:13" s="2" customFormat="1" x14ac:dyDescent="0.25">
      <c r="A207" s="156" t="s">
        <v>296</v>
      </c>
      <c r="B207" s="315"/>
      <c r="C207" s="102"/>
      <c r="D207" s="102"/>
      <c r="E207" s="102"/>
      <c r="F207" s="102"/>
      <c r="H207" s="148"/>
      <c r="I207" s="148"/>
      <c r="J207" s="148"/>
      <c r="K207" s="148"/>
      <c r="L207" s="148"/>
      <c r="M207" s="148"/>
    </row>
    <row r="208" spans="1:13" s="2" customFormat="1" x14ac:dyDescent="0.25">
      <c r="A208" s="157"/>
      <c r="B208" s="189"/>
      <c r="C208" s="80"/>
      <c r="D208" s="80"/>
      <c r="E208" s="80"/>
      <c r="H208" s="148"/>
      <c r="I208" s="148"/>
      <c r="J208" s="148"/>
      <c r="K208" s="148"/>
      <c r="L208" s="148"/>
      <c r="M208" s="148"/>
    </row>
    <row r="209" spans="1:13" s="2" customFormat="1" x14ac:dyDescent="0.25">
      <c r="A209" s="189"/>
      <c r="B209" s="319" t="s">
        <v>297</v>
      </c>
      <c r="C209" s="66" t="s">
        <v>225</v>
      </c>
      <c r="D209" s="103" t="s">
        <v>226</v>
      </c>
      <c r="E209" s="80"/>
      <c r="H209" s="148"/>
      <c r="I209" s="148"/>
      <c r="J209" s="148"/>
      <c r="K209" s="148"/>
      <c r="L209" s="148"/>
      <c r="M209" s="148"/>
    </row>
    <row r="210" spans="1:13" s="2" customFormat="1" x14ac:dyDescent="0.25">
      <c r="A210" s="189"/>
      <c r="B210" s="715" t="s">
        <v>420</v>
      </c>
      <c r="C210" s="716"/>
      <c r="D210" s="717"/>
      <c r="E210" s="80"/>
      <c r="H210" s="148"/>
      <c r="I210" s="148"/>
      <c r="J210" s="148"/>
      <c r="K210" s="148"/>
      <c r="L210" s="148"/>
      <c r="M210" s="148"/>
    </row>
    <row r="211" spans="1:13" s="2" customFormat="1" x14ac:dyDescent="0.25">
      <c r="A211" s="189"/>
      <c r="B211" s="718"/>
      <c r="C211" s="719"/>
      <c r="D211" s="720"/>
      <c r="E211" s="80"/>
      <c r="H211" s="148"/>
      <c r="I211" s="148"/>
      <c r="J211" s="148"/>
      <c r="K211" s="148"/>
      <c r="L211" s="148"/>
      <c r="M211" s="148"/>
    </row>
    <row r="212" spans="1:13" s="2" customFormat="1" x14ac:dyDescent="0.25">
      <c r="A212" s="189"/>
      <c r="B212" s="207" t="s">
        <v>282</v>
      </c>
      <c r="C212" s="77"/>
      <c r="D212" s="77"/>
      <c r="E212" s="80"/>
      <c r="H212" s="148"/>
      <c r="I212" s="148"/>
      <c r="J212" s="148"/>
      <c r="K212" s="148"/>
      <c r="L212" s="148"/>
      <c r="M212" s="148"/>
    </row>
    <row r="213" spans="1:13" s="2" customFormat="1" x14ac:dyDescent="0.25">
      <c r="A213" s="148"/>
      <c r="B213" s="207" t="s">
        <v>421</v>
      </c>
      <c r="C213" s="77"/>
      <c r="D213" s="77"/>
      <c r="H213" s="148"/>
      <c r="I213" s="148"/>
      <c r="J213" s="148"/>
      <c r="K213" s="148"/>
      <c r="L213" s="148"/>
      <c r="M213" s="148"/>
    </row>
    <row r="214" spans="1:13" s="2" customFormat="1" x14ac:dyDescent="0.25">
      <c r="A214" s="148"/>
      <c r="B214" s="209"/>
      <c r="C214" s="80"/>
      <c r="D214" s="80"/>
      <c r="G214" s="2" t="str">
        <f t="shared" ref="G214:G216" si="6">PROPER(B214)</f>
        <v/>
      </c>
      <c r="H214" s="148"/>
      <c r="I214" s="148"/>
      <c r="J214" s="148"/>
      <c r="K214" s="148"/>
      <c r="L214" s="148"/>
      <c r="M214" s="148"/>
    </row>
    <row r="215" spans="1:13" s="2" customFormat="1" x14ac:dyDescent="0.25">
      <c r="A215" s="153" t="s">
        <v>301</v>
      </c>
      <c r="B215" s="148"/>
      <c r="G215" s="2" t="str">
        <f t="shared" si="6"/>
        <v/>
      </c>
      <c r="H215" s="148"/>
      <c r="I215" s="148"/>
      <c r="J215" s="148"/>
      <c r="K215" s="148"/>
      <c r="L215" s="148"/>
      <c r="M215" s="148"/>
    </row>
    <row r="216" spans="1:13" x14ac:dyDescent="0.25">
      <c r="G216" s="2" t="str">
        <f t="shared" si="6"/>
        <v/>
      </c>
    </row>
    <row r="217" spans="1:13" s="2" customFormat="1" ht="30.75" customHeight="1" x14ac:dyDescent="0.25">
      <c r="A217" s="148"/>
      <c r="B217" s="170" t="s">
        <v>276</v>
      </c>
      <c r="C217" s="210" t="s">
        <v>422</v>
      </c>
      <c r="D217" s="211" t="s">
        <v>423</v>
      </c>
      <c r="G217" s="104"/>
      <c r="H217" s="179"/>
      <c r="I217" s="148"/>
      <c r="J217" s="148"/>
      <c r="K217" s="148"/>
      <c r="L217" s="148"/>
      <c r="M217" s="148"/>
    </row>
    <row r="218" spans="1:13" s="2" customFormat="1" x14ac:dyDescent="0.25">
      <c r="A218" s="148"/>
      <c r="B218" s="183" t="s">
        <v>303</v>
      </c>
      <c r="C218" s="69">
        <v>542261419</v>
      </c>
      <c r="D218" s="69"/>
      <c r="G218" s="104"/>
      <c r="H218" s="179"/>
      <c r="I218" s="148"/>
      <c r="J218" s="148"/>
      <c r="K218" s="148"/>
      <c r="L218" s="148"/>
      <c r="M218" s="148"/>
    </row>
    <row r="219" spans="1:13" s="2" customFormat="1" x14ac:dyDescent="0.25">
      <c r="A219" s="148"/>
      <c r="B219" s="183" t="s">
        <v>304</v>
      </c>
      <c r="C219" s="69">
        <v>904210866</v>
      </c>
      <c r="D219" s="69"/>
      <c r="G219" s="104"/>
      <c r="H219" s="179"/>
      <c r="I219" s="148"/>
      <c r="J219" s="148"/>
      <c r="K219" s="148"/>
      <c r="L219" s="148"/>
      <c r="M219" s="148"/>
    </row>
    <row r="220" spans="1:13" s="2" customFormat="1" x14ac:dyDescent="0.25">
      <c r="A220" s="148"/>
      <c r="B220" s="172" t="s">
        <v>424</v>
      </c>
      <c r="C220" s="69">
        <v>4922138021</v>
      </c>
      <c r="D220" s="69">
        <v>0</v>
      </c>
      <c r="G220" s="104"/>
      <c r="H220" s="179"/>
      <c r="I220" s="148"/>
      <c r="J220" s="148"/>
      <c r="K220" s="148"/>
      <c r="L220" s="148"/>
      <c r="M220" s="148"/>
    </row>
    <row r="221" spans="1:13" s="2" customFormat="1" x14ac:dyDescent="0.25">
      <c r="A221" s="148"/>
      <c r="B221" s="172" t="s">
        <v>425</v>
      </c>
      <c r="C221" s="69">
        <v>0</v>
      </c>
      <c r="D221" s="69">
        <v>0</v>
      </c>
      <c r="G221" s="104"/>
      <c r="H221" s="179"/>
      <c r="I221" s="148"/>
      <c r="J221" s="148"/>
      <c r="K221" s="148"/>
      <c r="L221" s="148"/>
      <c r="M221" s="148"/>
    </row>
    <row r="222" spans="1:13" s="2" customFormat="1" x14ac:dyDescent="0.25">
      <c r="A222" s="148"/>
      <c r="B222" s="172" t="s">
        <v>426</v>
      </c>
      <c r="C222" s="69">
        <v>0</v>
      </c>
      <c r="D222" s="69"/>
      <c r="G222" s="104"/>
      <c r="H222" s="179"/>
      <c r="I222" s="148"/>
      <c r="J222" s="148"/>
      <c r="K222" s="148"/>
      <c r="L222" s="148"/>
      <c r="M222" s="148"/>
    </row>
    <row r="223" spans="1:13" s="2" customFormat="1" x14ac:dyDescent="0.25">
      <c r="A223" s="148"/>
      <c r="B223" s="172" t="s">
        <v>427</v>
      </c>
      <c r="C223" s="69">
        <v>0</v>
      </c>
      <c r="D223" s="69"/>
      <c r="G223" s="104"/>
      <c r="H223" s="179"/>
      <c r="I223" s="148"/>
      <c r="J223" s="148"/>
      <c r="K223" s="148"/>
      <c r="L223" s="148"/>
      <c r="M223" s="148"/>
    </row>
    <row r="224" spans="1:13" s="2" customFormat="1" x14ac:dyDescent="0.25">
      <c r="A224" s="148"/>
      <c r="B224" s="183"/>
      <c r="C224" s="69"/>
      <c r="D224" s="69"/>
      <c r="G224" s="104"/>
      <c r="H224" s="179"/>
      <c r="I224" s="148"/>
      <c r="J224" s="148"/>
      <c r="K224" s="148"/>
      <c r="L224" s="148"/>
      <c r="M224" s="148"/>
    </row>
    <row r="225" spans="1:13" s="2" customFormat="1" x14ac:dyDescent="0.25">
      <c r="A225" s="148"/>
      <c r="B225" s="170" t="s">
        <v>216</v>
      </c>
      <c r="C225" s="115">
        <f>SUM(C218:C224)</f>
        <v>6368610306</v>
      </c>
      <c r="D225" s="71">
        <f>SUM(D218:D224)</f>
        <v>0</v>
      </c>
      <c r="G225" s="104"/>
      <c r="H225" s="179"/>
      <c r="I225" s="148"/>
      <c r="J225" s="148"/>
      <c r="K225" s="148"/>
      <c r="L225" s="148"/>
      <c r="M225" s="148"/>
    </row>
    <row r="226" spans="1:13" x14ac:dyDescent="0.25">
      <c r="G226" s="104"/>
      <c r="H226" s="179"/>
    </row>
    <row r="227" spans="1:13" s="2" customFormat="1" x14ac:dyDescent="0.25">
      <c r="A227" s="153" t="s">
        <v>310</v>
      </c>
      <c r="B227" s="148"/>
      <c r="G227" s="104"/>
      <c r="H227" s="179"/>
      <c r="I227" s="148"/>
      <c r="J227" s="148"/>
      <c r="K227" s="148"/>
      <c r="L227" s="148"/>
      <c r="M227" s="148"/>
    </row>
    <row r="228" spans="1:13" x14ac:dyDescent="0.25">
      <c r="G228" s="104"/>
      <c r="H228" s="179"/>
    </row>
    <row r="229" spans="1:13" s="2" customFormat="1" ht="30.75" customHeight="1" x14ac:dyDescent="0.25">
      <c r="A229" s="148"/>
      <c r="B229" s="170" t="s">
        <v>311</v>
      </c>
      <c r="C229" s="212" t="s">
        <v>422</v>
      </c>
      <c r="D229" s="213" t="s">
        <v>423</v>
      </c>
      <c r="H229" s="148"/>
      <c r="I229" s="148"/>
      <c r="J229" s="148"/>
      <c r="K229" s="148"/>
      <c r="L229" s="148"/>
      <c r="M229" s="148"/>
    </row>
    <row r="230" spans="1:13" x14ac:dyDescent="0.25">
      <c r="B230" s="183" t="s">
        <v>428</v>
      </c>
      <c r="C230" s="69">
        <v>161261688</v>
      </c>
      <c r="D230" s="69">
        <v>0</v>
      </c>
    </row>
    <row r="231" spans="1:13" x14ac:dyDescent="0.25">
      <c r="B231" s="172" t="s">
        <v>429</v>
      </c>
      <c r="C231" s="69">
        <v>0</v>
      </c>
      <c r="D231" s="69">
        <v>0</v>
      </c>
      <c r="H231" s="199"/>
    </row>
    <row r="232" spans="1:13" x14ac:dyDescent="0.25">
      <c r="B232" s="183" t="s">
        <v>430</v>
      </c>
      <c r="C232" s="69">
        <v>26602259</v>
      </c>
      <c r="D232" s="69">
        <v>0</v>
      </c>
    </row>
    <row r="233" spans="1:13" x14ac:dyDescent="0.25">
      <c r="B233" s="170" t="s">
        <v>216</v>
      </c>
      <c r="C233" s="214">
        <f>SUM(C230:C232)</f>
        <v>187863947</v>
      </c>
      <c r="D233" s="215">
        <f>SUM(D230:D232)</f>
        <v>0</v>
      </c>
    </row>
    <row r="235" spans="1:13" x14ac:dyDescent="0.25">
      <c r="A235" s="156" t="s">
        <v>312</v>
      </c>
    </row>
    <row r="237" spans="1:13" x14ac:dyDescent="0.25">
      <c r="B237" s="319" t="s">
        <v>276</v>
      </c>
      <c r="C237" s="319" t="s">
        <v>314</v>
      </c>
      <c r="D237" s="66" t="s">
        <v>315</v>
      </c>
      <c r="E237" s="77" t="s">
        <v>316</v>
      </c>
      <c r="H237" s="2"/>
    </row>
    <row r="238" spans="1:13" x14ac:dyDescent="0.25">
      <c r="B238" s="216" t="s">
        <v>431</v>
      </c>
      <c r="C238" s="216" t="s">
        <v>432</v>
      </c>
      <c r="D238" s="217">
        <v>20737150</v>
      </c>
      <c r="E238" s="218">
        <v>0</v>
      </c>
      <c r="H238" s="2"/>
    </row>
    <row r="239" spans="1:13" s="2" customFormat="1" x14ac:dyDescent="0.25">
      <c r="A239" s="148"/>
      <c r="B239" s="216" t="s">
        <v>433</v>
      </c>
      <c r="C239" s="216" t="s">
        <v>432</v>
      </c>
      <c r="D239" s="217">
        <v>204943629</v>
      </c>
      <c r="E239" s="218">
        <v>50940</v>
      </c>
      <c r="I239" s="148"/>
      <c r="J239" s="148"/>
      <c r="K239" s="148"/>
      <c r="L239" s="148"/>
      <c r="M239" s="148"/>
    </row>
    <row r="240" spans="1:13" s="2" customFormat="1" x14ac:dyDescent="0.25">
      <c r="A240" s="148"/>
      <c r="B240" s="216" t="s">
        <v>434</v>
      </c>
      <c r="C240" s="216" t="s">
        <v>432</v>
      </c>
      <c r="D240" s="217">
        <v>0</v>
      </c>
      <c r="E240" s="218">
        <v>0</v>
      </c>
      <c r="I240" s="148"/>
      <c r="J240" s="148"/>
      <c r="K240" s="148"/>
      <c r="L240" s="148"/>
      <c r="M240" s="148"/>
    </row>
    <row r="241" spans="1:13" s="2" customFormat="1" x14ac:dyDescent="0.25">
      <c r="A241" s="148"/>
      <c r="B241" s="216" t="s">
        <v>435</v>
      </c>
      <c r="C241" s="216" t="s">
        <v>432</v>
      </c>
      <c r="D241" s="217">
        <v>154984595</v>
      </c>
      <c r="E241" s="218">
        <v>0</v>
      </c>
      <c r="I241" s="148"/>
      <c r="J241" s="148"/>
      <c r="K241" s="148"/>
      <c r="L241" s="148"/>
      <c r="M241" s="148"/>
    </row>
    <row r="242" spans="1:13" s="2" customFormat="1" x14ac:dyDescent="0.25">
      <c r="A242" s="148"/>
      <c r="B242" s="216" t="s">
        <v>436</v>
      </c>
      <c r="C242" s="216" t="s">
        <v>432</v>
      </c>
      <c r="D242" s="217">
        <v>668636446</v>
      </c>
      <c r="E242" s="218">
        <v>0</v>
      </c>
      <c r="I242" s="148"/>
      <c r="J242" s="148"/>
      <c r="K242" s="148"/>
      <c r="L242" s="148"/>
      <c r="M242" s="148"/>
    </row>
    <row r="243" spans="1:13" s="2" customFormat="1" x14ac:dyDescent="0.25">
      <c r="A243" s="148"/>
      <c r="B243" s="216" t="s">
        <v>437</v>
      </c>
      <c r="C243" s="216" t="s">
        <v>432</v>
      </c>
      <c r="D243" s="217">
        <v>1336800</v>
      </c>
      <c r="E243" s="218">
        <v>0</v>
      </c>
      <c r="I243" s="148"/>
      <c r="J243" s="148"/>
      <c r="K243" s="148"/>
      <c r="L243" s="148"/>
      <c r="M243" s="148"/>
    </row>
    <row r="244" spans="1:13" s="2" customFormat="1" x14ac:dyDescent="0.25">
      <c r="A244" s="148"/>
      <c r="B244" s="216" t="s">
        <v>438</v>
      </c>
      <c r="C244" s="216" t="s">
        <v>439</v>
      </c>
      <c r="D244" s="217">
        <v>0</v>
      </c>
      <c r="E244" s="218"/>
      <c r="I244" s="148"/>
      <c r="J244" s="148"/>
      <c r="K244" s="148"/>
      <c r="L244" s="148"/>
      <c r="M244" s="148"/>
    </row>
    <row r="245" spans="1:13" s="2" customFormat="1" x14ac:dyDescent="0.25">
      <c r="A245" s="148"/>
      <c r="B245" s="216" t="s">
        <v>431</v>
      </c>
      <c r="C245" s="216" t="s">
        <v>439</v>
      </c>
      <c r="D245" s="217">
        <v>0</v>
      </c>
      <c r="E245" s="218">
        <v>71464</v>
      </c>
      <c r="I245" s="148"/>
      <c r="J245" s="148"/>
      <c r="K245" s="148"/>
      <c r="L245" s="148"/>
      <c r="M245" s="148"/>
    </row>
    <row r="246" spans="1:13" s="2" customFormat="1" x14ac:dyDescent="0.25">
      <c r="A246" s="148"/>
      <c r="B246" s="216" t="s">
        <v>433</v>
      </c>
      <c r="C246" s="216" t="s">
        <v>439</v>
      </c>
      <c r="D246" s="217"/>
      <c r="E246" s="218">
        <v>23048</v>
      </c>
      <c r="I246" s="148"/>
      <c r="J246" s="148"/>
      <c r="K246" s="148"/>
      <c r="L246" s="148"/>
      <c r="M246" s="148"/>
    </row>
    <row r="247" spans="1:13" s="2" customFormat="1" x14ac:dyDescent="0.25">
      <c r="A247" s="148"/>
      <c r="B247" s="216" t="s">
        <v>433</v>
      </c>
      <c r="C247" s="216" t="s">
        <v>440</v>
      </c>
      <c r="D247" s="217">
        <v>4632412385</v>
      </c>
      <c r="E247" s="218">
        <v>0</v>
      </c>
      <c r="I247" s="148"/>
      <c r="J247" s="148"/>
      <c r="K247" s="148"/>
      <c r="L247" s="148"/>
      <c r="M247" s="148"/>
    </row>
    <row r="248" spans="1:13" s="2" customFormat="1" x14ac:dyDescent="0.25">
      <c r="A248" s="148"/>
      <c r="B248" s="216" t="s">
        <v>441</v>
      </c>
      <c r="C248" s="216" t="s">
        <v>432</v>
      </c>
      <c r="D248" s="217">
        <v>343865925</v>
      </c>
      <c r="E248" s="218"/>
      <c r="I248" s="148"/>
      <c r="J248" s="148"/>
      <c r="K248" s="148"/>
      <c r="L248" s="148"/>
      <c r="M248" s="148"/>
    </row>
    <row r="249" spans="1:13" s="2" customFormat="1" x14ac:dyDescent="0.25">
      <c r="A249" s="148"/>
      <c r="B249" s="320" t="s">
        <v>282</v>
      </c>
      <c r="C249" s="320"/>
      <c r="D249" s="71">
        <f>SUM(D238:D248)</f>
        <v>6026916930</v>
      </c>
      <c r="E249" s="71">
        <f>SUM(E238:E248)</f>
        <v>145452</v>
      </c>
      <c r="I249" s="148"/>
      <c r="J249" s="148"/>
      <c r="K249" s="148"/>
      <c r="L249" s="148"/>
      <c r="M249" s="148"/>
    </row>
    <row r="250" spans="1:13" s="2" customFormat="1" x14ac:dyDescent="0.25">
      <c r="A250" s="156"/>
      <c r="B250" s="209"/>
      <c r="C250" s="80"/>
      <c r="D250" s="80"/>
      <c r="F250" s="2" t="str">
        <f t="shared" ref="F250:F277" si="7">PROPER(B250)</f>
        <v/>
      </c>
      <c r="H250" s="148"/>
      <c r="I250" s="148"/>
      <c r="J250" s="148"/>
      <c r="K250" s="148"/>
      <c r="L250" s="148"/>
      <c r="M250" s="148"/>
    </row>
    <row r="251" spans="1:13" s="2" customFormat="1" x14ac:dyDescent="0.25">
      <c r="A251" s="156" t="s">
        <v>318</v>
      </c>
      <c r="B251" s="209"/>
      <c r="C251" s="80"/>
      <c r="D251" s="80"/>
      <c r="F251" s="2" t="str">
        <f t="shared" si="7"/>
        <v/>
      </c>
      <c r="H251" s="148"/>
      <c r="I251" s="148"/>
      <c r="J251" s="148"/>
      <c r="K251" s="148"/>
      <c r="L251" s="148"/>
      <c r="M251" s="148"/>
    </row>
    <row r="252" spans="1:13" s="2" customFormat="1" x14ac:dyDescent="0.25">
      <c r="A252" s="156"/>
      <c r="B252" s="209"/>
      <c r="C252" s="80"/>
      <c r="D252" s="80"/>
      <c r="F252" s="2" t="str">
        <f t="shared" si="7"/>
        <v/>
      </c>
      <c r="H252" s="148"/>
      <c r="I252" s="148"/>
      <c r="J252" s="148"/>
      <c r="K252" s="148"/>
      <c r="L252" s="148"/>
      <c r="M252" s="148"/>
    </row>
    <row r="253" spans="1:13" s="2" customFormat="1" x14ac:dyDescent="0.25">
      <c r="A253" s="156"/>
      <c r="B253" s="715" t="s">
        <v>442</v>
      </c>
      <c r="C253" s="717"/>
      <c r="D253" s="212" t="s">
        <v>422</v>
      </c>
      <c r="E253" s="219" t="s">
        <v>423</v>
      </c>
      <c r="H253" s="148"/>
      <c r="I253" s="148"/>
      <c r="J253" s="148"/>
      <c r="K253" s="148"/>
      <c r="L253" s="148"/>
      <c r="M253" s="148"/>
    </row>
    <row r="254" spans="1:13" s="2" customFormat="1" x14ac:dyDescent="0.25">
      <c r="A254" s="156"/>
      <c r="B254" s="172" t="s">
        <v>193</v>
      </c>
      <c r="C254" s="118" t="s">
        <v>443</v>
      </c>
      <c r="D254" s="220">
        <v>0</v>
      </c>
      <c r="E254" s="106">
        <v>15331858915</v>
      </c>
      <c r="H254" s="148"/>
      <c r="I254" s="148"/>
      <c r="J254" s="148"/>
      <c r="K254" s="148"/>
      <c r="L254" s="148"/>
      <c r="M254" s="148"/>
    </row>
    <row r="255" spans="1:13" s="2" customFormat="1" x14ac:dyDescent="0.25">
      <c r="A255" s="156"/>
      <c r="B255" s="183"/>
      <c r="C255" s="183"/>
      <c r="D255" s="220">
        <v>0</v>
      </c>
      <c r="E255" s="69">
        <v>0</v>
      </c>
      <c r="H255" s="148"/>
      <c r="I255" s="148"/>
      <c r="J255" s="148"/>
      <c r="K255" s="148"/>
      <c r="L255" s="148"/>
      <c r="M255" s="148"/>
    </row>
    <row r="256" spans="1:13" s="2" customFormat="1" x14ac:dyDescent="0.25">
      <c r="A256" s="156"/>
      <c r="B256" s="721" t="s">
        <v>216</v>
      </c>
      <c r="C256" s="721"/>
      <c r="D256" s="71">
        <f>SUM(D254:D255)</f>
        <v>0</v>
      </c>
      <c r="E256" s="71">
        <f>SUM(E254:E255)</f>
        <v>15331858915</v>
      </c>
      <c r="H256" s="148"/>
      <c r="I256" s="148"/>
      <c r="J256" s="148"/>
      <c r="K256" s="148"/>
      <c r="L256" s="148"/>
      <c r="M256" s="148"/>
    </row>
    <row r="257" spans="1:13" s="2" customFormat="1" x14ac:dyDescent="0.25">
      <c r="A257" s="156"/>
      <c r="B257" s="209"/>
      <c r="C257" s="80"/>
      <c r="D257" s="80"/>
      <c r="F257" s="2" t="str">
        <f t="shared" si="7"/>
        <v/>
      </c>
      <c r="H257" s="148"/>
      <c r="I257" s="148"/>
      <c r="J257" s="148"/>
      <c r="K257" s="148"/>
      <c r="L257" s="148"/>
      <c r="M257" s="148"/>
    </row>
    <row r="258" spans="1:13" s="2" customFormat="1" x14ac:dyDescent="0.25">
      <c r="A258" s="156" t="s">
        <v>319</v>
      </c>
      <c r="B258" s="209"/>
      <c r="F258" s="2" t="str">
        <f t="shared" si="7"/>
        <v/>
      </c>
      <c r="H258" s="148"/>
      <c r="I258" s="148"/>
      <c r="J258" s="148"/>
      <c r="K258" s="148"/>
      <c r="L258" s="148"/>
      <c r="M258" s="148"/>
    </row>
    <row r="259" spans="1:13" s="2" customFormat="1" ht="16.5" customHeight="1" x14ac:dyDescent="0.25">
      <c r="A259" s="156"/>
      <c r="B259" s="209"/>
      <c r="F259" s="2" t="str">
        <f t="shared" si="7"/>
        <v/>
      </c>
      <c r="H259" s="148"/>
      <c r="I259" s="148"/>
      <c r="J259" s="148"/>
      <c r="K259" s="148"/>
      <c r="L259" s="148"/>
      <c r="M259" s="148"/>
    </row>
    <row r="260" spans="1:13" s="2" customFormat="1" x14ac:dyDescent="0.25">
      <c r="A260" s="221"/>
      <c r="B260" s="148"/>
      <c r="F260" s="2" t="str">
        <f t="shared" si="7"/>
        <v/>
      </c>
      <c r="H260" s="148"/>
      <c r="I260" s="148"/>
      <c r="J260" s="148"/>
      <c r="K260" s="148"/>
      <c r="L260" s="148"/>
      <c r="M260" s="148"/>
    </row>
    <row r="261" spans="1:13" s="2" customFormat="1" x14ac:dyDescent="0.25">
      <c r="A261" s="148"/>
      <c r="B261" s="319" t="s">
        <v>320</v>
      </c>
      <c r="C261" s="66" t="s">
        <v>314</v>
      </c>
      <c r="D261" s="66" t="s">
        <v>315</v>
      </c>
      <c r="E261" s="66" t="s">
        <v>316</v>
      </c>
      <c r="H261" s="148"/>
      <c r="I261" s="148"/>
      <c r="J261" s="148"/>
      <c r="K261" s="148"/>
      <c r="L261" s="148"/>
      <c r="M261" s="148"/>
    </row>
    <row r="262" spans="1:13" s="2" customFormat="1" x14ac:dyDescent="0.25">
      <c r="A262" s="148"/>
      <c r="B262" s="222" t="str">
        <f t="shared" ref="B262:E268" si="8">+B238</f>
        <v>Investor Casa De Bolsa SA</v>
      </c>
      <c r="C262" s="223" t="str">
        <f t="shared" si="8"/>
        <v>Cuentas a Cobrar</v>
      </c>
      <c r="D262" s="217">
        <f t="shared" si="8"/>
        <v>20737150</v>
      </c>
      <c r="E262" s="218">
        <f t="shared" si="8"/>
        <v>0</v>
      </c>
      <c r="H262" s="148"/>
      <c r="I262" s="148"/>
      <c r="J262" s="148"/>
      <c r="K262" s="148"/>
      <c r="L262" s="148"/>
      <c r="M262" s="148"/>
    </row>
    <row r="263" spans="1:13" s="2" customFormat="1" x14ac:dyDescent="0.25">
      <c r="A263" s="148"/>
      <c r="B263" s="222" t="str">
        <f t="shared" si="8"/>
        <v>Belive</v>
      </c>
      <c r="C263" s="223" t="str">
        <f t="shared" si="8"/>
        <v>Cuentas a Cobrar</v>
      </c>
      <c r="D263" s="217">
        <f t="shared" si="8"/>
        <v>204943629</v>
      </c>
      <c r="E263" s="218">
        <f t="shared" si="8"/>
        <v>50940</v>
      </c>
      <c r="H263" s="148"/>
      <c r="I263" s="148"/>
      <c r="J263" s="148"/>
      <c r="K263" s="148"/>
      <c r="L263" s="148"/>
      <c r="M263" s="148"/>
    </row>
    <row r="264" spans="1:13" s="2" customFormat="1" x14ac:dyDescent="0.25">
      <c r="A264" s="148"/>
      <c r="B264" s="222" t="str">
        <f>+B240</f>
        <v>Cafetto</v>
      </c>
      <c r="C264" s="223" t="s">
        <v>432</v>
      </c>
      <c r="D264" s="217">
        <f t="shared" si="8"/>
        <v>0</v>
      </c>
      <c r="E264" s="218">
        <f t="shared" si="8"/>
        <v>0</v>
      </c>
      <c r="H264" s="148"/>
      <c r="I264" s="148"/>
      <c r="J264" s="148"/>
      <c r="K264" s="148"/>
      <c r="L264" s="148"/>
      <c r="M264" s="148"/>
    </row>
    <row r="265" spans="1:13" s="2" customFormat="1" x14ac:dyDescent="0.25">
      <c r="A265" s="148"/>
      <c r="B265" s="222" t="str">
        <f>+B241</f>
        <v>Albaro Acosta</v>
      </c>
      <c r="C265" s="223" t="str">
        <f>+C241</f>
        <v>Cuentas a Cobrar</v>
      </c>
      <c r="D265" s="217">
        <f t="shared" si="8"/>
        <v>154984595</v>
      </c>
      <c r="E265" s="218">
        <f t="shared" si="8"/>
        <v>0</v>
      </c>
      <c r="H265" s="148"/>
      <c r="I265" s="148"/>
      <c r="J265" s="148"/>
      <c r="K265" s="148"/>
      <c r="L265" s="148"/>
      <c r="M265" s="148"/>
    </row>
    <row r="266" spans="1:13" s="2" customFormat="1" x14ac:dyDescent="0.25">
      <c r="A266" s="148"/>
      <c r="B266" s="222" t="str">
        <f>+B242</f>
        <v>Marcos Fernandez</v>
      </c>
      <c r="C266" s="223" t="str">
        <f>+C242</f>
        <v>Cuentas a Cobrar</v>
      </c>
      <c r="D266" s="217">
        <f t="shared" si="8"/>
        <v>668636446</v>
      </c>
      <c r="E266" s="218">
        <f t="shared" si="8"/>
        <v>0</v>
      </c>
      <c r="H266" s="148"/>
      <c r="I266" s="148"/>
      <c r="J266" s="148"/>
      <c r="K266" s="148"/>
      <c r="L266" s="148"/>
      <c r="M266" s="148"/>
    </row>
    <row r="267" spans="1:13" s="2" customFormat="1" x14ac:dyDescent="0.25">
      <c r="A267" s="148"/>
      <c r="B267" s="222" t="str">
        <f>+B243</f>
        <v>Land Invest</v>
      </c>
      <c r="C267" s="223" t="str">
        <f>+C243</f>
        <v>Cuentas a Cobrar</v>
      </c>
      <c r="D267" s="217">
        <f t="shared" si="8"/>
        <v>1336800</v>
      </c>
      <c r="E267" s="218">
        <f t="shared" si="8"/>
        <v>0</v>
      </c>
      <c r="H267" s="148"/>
      <c r="I267" s="148"/>
      <c r="J267" s="148"/>
      <c r="K267" s="148"/>
      <c r="L267" s="148"/>
      <c r="M267" s="148"/>
    </row>
    <row r="268" spans="1:13" s="2" customFormat="1" x14ac:dyDescent="0.25">
      <c r="A268" s="148"/>
      <c r="B268" s="222" t="s">
        <v>438</v>
      </c>
      <c r="C268" s="223" t="s">
        <v>439</v>
      </c>
      <c r="D268" s="217">
        <f t="shared" si="8"/>
        <v>0</v>
      </c>
      <c r="E268" s="218">
        <f t="shared" si="8"/>
        <v>0</v>
      </c>
      <c r="H268" s="148"/>
      <c r="I268" s="148"/>
      <c r="J268" s="148"/>
      <c r="K268" s="148"/>
      <c r="L268" s="148"/>
      <c r="M268" s="148"/>
    </row>
    <row r="269" spans="1:13" s="2" customFormat="1" x14ac:dyDescent="0.25">
      <c r="A269" s="148"/>
      <c r="B269" s="222" t="str">
        <f t="shared" ref="B269:E272" si="9">+B245</f>
        <v>Investor Casa De Bolsa SA</v>
      </c>
      <c r="C269" s="223" t="str">
        <f t="shared" si="9"/>
        <v>Cuentas a Pagar</v>
      </c>
      <c r="D269" s="217">
        <f t="shared" si="9"/>
        <v>0</v>
      </c>
      <c r="E269" s="218">
        <f t="shared" si="9"/>
        <v>71464</v>
      </c>
      <c r="H269" s="148"/>
      <c r="I269" s="148"/>
      <c r="J269" s="148"/>
      <c r="K269" s="148"/>
      <c r="L269" s="148"/>
      <c r="M269" s="148"/>
    </row>
    <row r="270" spans="1:13" s="2" customFormat="1" x14ac:dyDescent="0.25">
      <c r="A270" s="148"/>
      <c r="B270" s="222" t="str">
        <f t="shared" si="9"/>
        <v>Belive</v>
      </c>
      <c r="C270" s="223" t="str">
        <f t="shared" si="9"/>
        <v>Cuentas a Pagar</v>
      </c>
      <c r="D270" s="217">
        <f t="shared" si="9"/>
        <v>0</v>
      </c>
      <c r="E270" s="218">
        <f t="shared" si="9"/>
        <v>23048</v>
      </c>
      <c r="H270" s="148"/>
      <c r="I270" s="148"/>
      <c r="J270" s="148"/>
      <c r="K270" s="148"/>
      <c r="L270" s="148"/>
      <c r="M270" s="148"/>
    </row>
    <row r="271" spans="1:13" s="2" customFormat="1" x14ac:dyDescent="0.25">
      <c r="A271" s="148"/>
      <c r="B271" s="222" t="str">
        <f t="shared" si="9"/>
        <v>Belive</v>
      </c>
      <c r="C271" s="223" t="str">
        <f t="shared" si="9"/>
        <v>Anticipo de Cliente - Obra</v>
      </c>
      <c r="D271" s="217">
        <f t="shared" si="9"/>
        <v>4632412385</v>
      </c>
      <c r="E271" s="218">
        <f>+E247</f>
        <v>0</v>
      </c>
      <c r="H271" s="148"/>
      <c r="I271" s="148"/>
      <c r="J271" s="148"/>
      <c r="K271" s="148"/>
      <c r="L271" s="148"/>
      <c r="M271" s="148"/>
    </row>
    <row r="272" spans="1:13" s="2" customFormat="1" x14ac:dyDescent="0.25">
      <c r="A272" s="148"/>
      <c r="B272" s="222" t="str">
        <f t="shared" si="9"/>
        <v>Ziba</v>
      </c>
      <c r="C272" s="223" t="str">
        <f t="shared" si="9"/>
        <v>Cuentas a Cobrar</v>
      </c>
      <c r="D272" s="217">
        <f t="shared" si="9"/>
        <v>343865925</v>
      </c>
      <c r="E272" s="218">
        <f>+E248</f>
        <v>0</v>
      </c>
      <c r="H272" s="148"/>
      <c r="I272" s="148"/>
      <c r="J272" s="148"/>
      <c r="K272" s="148"/>
      <c r="L272" s="148"/>
      <c r="M272" s="148"/>
    </row>
    <row r="273" spans="1:13" s="2" customFormat="1" x14ac:dyDescent="0.25">
      <c r="A273" s="148"/>
      <c r="B273" s="320" t="s">
        <v>216</v>
      </c>
      <c r="C273" s="77"/>
      <c r="D273" s="77">
        <f>SUM(D262:D272)</f>
        <v>6026916930</v>
      </c>
      <c r="E273" s="77">
        <f>SUM(E262:E271)</f>
        <v>145452</v>
      </c>
      <c r="H273" s="148"/>
      <c r="I273" s="148"/>
      <c r="J273" s="148"/>
      <c r="K273" s="148"/>
      <c r="L273" s="148"/>
      <c r="M273" s="148"/>
    </row>
    <row r="275" spans="1:13" s="2" customFormat="1" x14ac:dyDescent="0.25">
      <c r="A275" s="156" t="s">
        <v>325</v>
      </c>
      <c r="B275" s="209"/>
      <c r="F275" s="2" t="str">
        <f t="shared" si="7"/>
        <v/>
      </c>
      <c r="H275" s="148"/>
      <c r="I275" s="148"/>
      <c r="J275" s="148"/>
      <c r="K275" s="148"/>
      <c r="L275" s="148"/>
      <c r="M275" s="148"/>
    </row>
    <row r="276" spans="1:13" x14ac:dyDescent="0.25">
      <c r="F276" s="2" t="str">
        <f t="shared" si="7"/>
        <v/>
      </c>
    </row>
    <row r="277" spans="1:13" x14ac:dyDescent="0.25">
      <c r="F277" s="2" t="str">
        <f t="shared" si="7"/>
        <v/>
      </c>
    </row>
    <row r="278" spans="1:13" x14ac:dyDescent="0.25">
      <c r="B278" s="319" t="s">
        <v>326</v>
      </c>
      <c r="C278" s="66" t="s">
        <v>327</v>
      </c>
      <c r="D278" s="66" t="s">
        <v>328</v>
      </c>
      <c r="E278" s="77" t="s">
        <v>329</v>
      </c>
    </row>
    <row r="279" spans="1:13" x14ac:dyDescent="0.25">
      <c r="B279" s="224" t="s">
        <v>444</v>
      </c>
      <c r="C279" s="106">
        <v>0</v>
      </c>
      <c r="D279" s="106">
        <f>98312097.07+28062346.65+22877190.9</f>
        <v>149251634.62</v>
      </c>
      <c r="E279" s="106">
        <f t="shared" ref="E279:E285" si="10">+C279-D279</f>
        <v>-149251634.62</v>
      </c>
      <c r="F279" s="116"/>
      <c r="G279" s="58"/>
    </row>
    <row r="280" spans="1:13" x14ac:dyDescent="0.25">
      <c r="B280" s="224" t="s">
        <v>433</v>
      </c>
      <c r="C280" s="106">
        <f>6855640801.76+742745310</f>
        <v>7598386111.7600002</v>
      </c>
      <c r="D280" s="106">
        <v>0</v>
      </c>
      <c r="E280" s="106">
        <f t="shared" si="10"/>
        <v>7598386111.7600002</v>
      </c>
    </row>
    <row r="281" spans="1:13" x14ac:dyDescent="0.25">
      <c r="B281" s="224" t="s">
        <v>434</v>
      </c>
      <c r="C281" s="106">
        <v>2000000</v>
      </c>
      <c r="D281" s="106">
        <f>3464618.18+679150</f>
        <v>4143768.18</v>
      </c>
      <c r="E281" s="106">
        <f>+C281-D281</f>
        <v>-2143768.1800000002</v>
      </c>
    </row>
    <row r="282" spans="1:13" x14ac:dyDescent="0.25">
      <c r="B282" s="224" t="s">
        <v>436</v>
      </c>
      <c r="C282" s="106">
        <f>321078.18+963234.54</f>
        <v>1284312.72</v>
      </c>
      <c r="D282" s="106">
        <f>254454545.46+127227272.73</f>
        <v>381681818.19</v>
      </c>
      <c r="E282" s="106">
        <f t="shared" si="10"/>
        <v>-380397505.46999997</v>
      </c>
    </row>
    <row r="283" spans="1:13" x14ac:dyDescent="0.25">
      <c r="B283" s="224" t="s">
        <v>438</v>
      </c>
      <c r="C283" s="106">
        <v>0</v>
      </c>
      <c r="D283" s="106">
        <f>9000000+4500000</f>
        <v>13500000</v>
      </c>
      <c r="E283" s="106">
        <f t="shared" si="10"/>
        <v>-13500000</v>
      </c>
    </row>
    <row r="284" spans="1:13" x14ac:dyDescent="0.25">
      <c r="B284" s="224" t="s">
        <v>435</v>
      </c>
      <c r="C284" s="106"/>
      <c r="D284" s="106">
        <v>0</v>
      </c>
      <c r="E284" s="106"/>
    </row>
    <row r="285" spans="1:13" x14ac:dyDescent="0.25">
      <c r="B285" s="224" t="s">
        <v>445</v>
      </c>
      <c r="C285" s="106">
        <v>0</v>
      </c>
      <c r="D285" s="106">
        <v>45000000</v>
      </c>
      <c r="E285" s="106">
        <f t="shared" si="10"/>
        <v>-45000000</v>
      </c>
    </row>
    <row r="286" spans="1:13" x14ac:dyDescent="0.25">
      <c r="B286" s="186" t="s">
        <v>216</v>
      </c>
      <c r="C286" s="126">
        <f>SUM(C279:C285)</f>
        <v>7601670424.4800005</v>
      </c>
      <c r="D286" s="126">
        <f>SUM(D279:D285)</f>
        <v>593577220.99000001</v>
      </c>
      <c r="E286" s="126">
        <f>SUM(E279:E285)</f>
        <v>7008093203.4899998</v>
      </c>
    </row>
    <row r="288" spans="1:13" x14ac:dyDescent="0.25">
      <c r="A288" s="156" t="s">
        <v>334</v>
      </c>
      <c r="B288" s="209"/>
    </row>
    <row r="289" spans="1:9" x14ac:dyDescent="0.25">
      <c r="A289" s="157"/>
      <c r="B289" s="209"/>
    </row>
    <row r="290" spans="1:9" ht="24" x14ac:dyDescent="0.25">
      <c r="B290" s="319" t="s">
        <v>276</v>
      </c>
      <c r="C290" s="23" t="s">
        <v>335</v>
      </c>
      <c r="D290" s="23" t="s">
        <v>336</v>
      </c>
      <c r="E290" s="23" t="s">
        <v>337</v>
      </c>
      <c r="F290" s="23" t="s">
        <v>267</v>
      </c>
    </row>
    <row r="291" spans="1:9" x14ac:dyDescent="0.25">
      <c r="B291" s="225" t="s">
        <v>207</v>
      </c>
      <c r="C291" s="128">
        <v>1500000000</v>
      </c>
      <c r="D291" s="128">
        <f>+F291-C291</f>
        <v>0</v>
      </c>
      <c r="E291" s="128">
        <v>0</v>
      </c>
      <c r="F291" s="128">
        <v>1500000000</v>
      </c>
      <c r="H291" s="199"/>
    </row>
    <row r="292" spans="1:9" x14ac:dyDescent="0.25">
      <c r="A292" s="156"/>
      <c r="B292" s="225" t="s">
        <v>446</v>
      </c>
      <c r="C292" s="128">
        <v>0</v>
      </c>
      <c r="D292" s="128">
        <v>0</v>
      </c>
      <c r="E292" s="128">
        <v>0</v>
      </c>
      <c r="F292" s="128">
        <v>0</v>
      </c>
      <c r="H292" s="199"/>
    </row>
    <row r="293" spans="1:9" x14ac:dyDescent="0.25">
      <c r="B293" s="225" t="s">
        <v>210</v>
      </c>
      <c r="C293" s="128">
        <v>80267146</v>
      </c>
      <c r="D293" s="128">
        <f>+F293-C293</f>
        <v>21374325</v>
      </c>
      <c r="E293" s="128">
        <v>0</v>
      </c>
      <c r="F293" s="128">
        <v>101641471</v>
      </c>
      <c r="H293" s="199"/>
    </row>
    <row r="294" spans="1:9" x14ac:dyDescent="0.25">
      <c r="B294" s="225" t="s">
        <v>338</v>
      </c>
      <c r="C294" s="128">
        <v>137280829</v>
      </c>
      <c r="D294" s="128">
        <f>+F294-C294</f>
        <v>406112171</v>
      </c>
      <c r="E294" s="128">
        <v>0</v>
      </c>
      <c r="F294" s="128">
        <v>543393000</v>
      </c>
      <c r="H294" s="199"/>
    </row>
    <row r="295" spans="1:9" x14ac:dyDescent="0.25">
      <c r="B295" s="225" t="s">
        <v>339</v>
      </c>
      <c r="C295" s="128">
        <v>474232460.75</v>
      </c>
      <c r="D295" s="128">
        <v>0</v>
      </c>
      <c r="E295" s="128">
        <f>+C295-F295</f>
        <v>261041516.75</v>
      </c>
      <c r="F295" s="128">
        <v>213190944</v>
      </c>
      <c r="H295" s="199"/>
    </row>
    <row r="296" spans="1:9" x14ac:dyDescent="0.25">
      <c r="B296" s="226" t="s">
        <v>216</v>
      </c>
      <c r="C296" s="130">
        <v>2191780435.75</v>
      </c>
      <c r="D296" s="130">
        <f>SUM(D291:D295)</f>
        <v>427486496</v>
      </c>
      <c r="E296" s="130">
        <f>SUM(E291:E295)</f>
        <v>261041516.75</v>
      </c>
      <c r="F296" s="130">
        <f>SUM(F291:F295)</f>
        <v>2358225415</v>
      </c>
      <c r="H296" s="199"/>
      <c r="I296" s="199"/>
    </row>
    <row r="298" spans="1:9" x14ac:dyDescent="0.25">
      <c r="A298" s="156" t="s">
        <v>340</v>
      </c>
    </row>
    <row r="299" spans="1:9" x14ac:dyDescent="0.25">
      <c r="A299" s="157"/>
    </row>
    <row r="300" spans="1:9" ht="24" x14ac:dyDescent="0.25">
      <c r="B300" s="227" t="s">
        <v>259</v>
      </c>
      <c r="C300" s="23" t="s">
        <v>335</v>
      </c>
      <c r="D300" s="132" t="s">
        <v>336</v>
      </c>
      <c r="E300" s="132" t="s">
        <v>337</v>
      </c>
      <c r="F300" s="23" t="s">
        <v>341</v>
      </c>
      <c r="G300" s="23" t="s">
        <v>342</v>
      </c>
      <c r="H300" s="166"/>
    </row>
    <row r="301" spans="1:9" x14ac:dyDescent="0.25">
      <c r="B301" s="228" t="s">
        <v>343</v>
      </c>
      <c r="C301" s="89">
        <v>0</v>
      </c>
      <c r="D301" s="89">
        <v>0</v>
      </c>
      <c r="E301" s="89"/>
      <c r="F301" s="89">
        <f>+C301+D301-E301</f>
        <v>0</v>
      </c>
      <c r="G301" s="89">
        <v>0</v>
      </c>
    </row>
    <row r="302" spans="1:9" x14ac:dyDescent="0.25">
      <c r="B302" s="225"/>
      <c r="C302" s="89"/>
      <c r="D302" s="89"/>
      <c r="E302" s="89"/>
      <c r="F302" s="89"/>
      <c r="G302" s="89"/>
    </row>
    <row r="303" spans="1:9" x14ac:dyDescent="0.25">
      <c r="B303" s="225"/>
      <c r="C303" s="89"/>
      <c r="D303" s="89"/>
      <c r="E303" s="89"/>
      <c r="F303" s="89"/>
      <c r="G303" s="89"/>
    </row>
    <row r="304" spans="1:9" x14ac:dyDescent="0.25">
      <c r="B304" s="228" t="s">
        <v>344</v>
      </c>
      <c r="C304" s="89">
        <v>0</v>
      </c>
      <c r="D304" s="89">
        <v>26602259</v>
      </c>
      <c r="E304" s="89"/>
      <c r="F304" s="89">
        <f t="shared" ref="F304" si="11">+C304+D304-E304</f>
        <v>26602259</v>
      </c>
      <c r="G304" s="89">
        <v>0</v>
      </c>
    </row>
    <row r="305" spans="1:13" x14ac:dyDescent="0.25">
      <c r="B305" s="225"/>
      <c r="C305" s="89"/>
      <c r="D305" s="89"/>
      <c r="E305" s="89"/>
      <c r="F305" s="89"/>
      <c r="G305" s="89"/>
    </row>
    <row r="306" spans="1:13" x14ac:dyDescent="0.25">
      <c r="B306" s="225"/>
      <c r="C306" s="89"/>
      <c r="D306" s="89"/>
      <c r="E306" s="89"/>
      <c r="F306" s="89"/>
      <c r="G306" s="89"/>
    </row>
    <row r="307" spans="1:13" x14ac:dyDescent="0.25">
      <c r="B307" s="225" t="s">
        <v>345</v>
      </c>
      <c r="C307" s="134">
        <f>SUM(C301:C305)</f>
        <v>0</v>
      </c>
      <c r="D307" s="134">
        <f t="shared" ref="D307:F307" si="12">SUM(D301:D305)</f>
        <v>26602259</v>
      </c>
      <c r="E307" s="134">
        <f t="shared" si="12"/>
        <v>0</v>
      </c>
      <c r="F307" s="134">
        <f t="shared" si="12"/>
        <v>26602259</v>
      </c>
      <c r="G307" s="134">
        <f>SUM(G301:G306)</f>
        <v>0</v>
      </c>
    </row>
    <row r="309" spans="1:13" x14ac:dyDescent="0.25">
      <c r="A309" s="156" t="s">
        <v>346</v>
      </c>
    </row>
    <row r="310" spans="1:13" x14ac:dyDescent="0.25">
      <c r="A310" s="156"/>
    </row>
    <row r="311" spans="1:13" ht="12.6" thickBot="1" x14ac:dyDescent="0.3">
      <c r="A311" s="156"/>
      <c r="B311" s="229" t="s">
        <v>0</v>
      </c>
      <c r="C311" s="230">
        <v>44834</v>
      </c>
      <c r="F311" s="148"/>
      <c r="G311" s="148"/>
      <c r="L311" s="182"/>
      <c r="M311" s="182"/>
    </row>
    <row r="312" spans="1:13" s="155" customFormat="1" ht="14.4" x14ac:dyDescent="0.3">
      <c r="A312" s="156"/>
      <c r="B312" s="331" t="s">
        <v>4</v>
      </c>
      <c r="C312" s="332">
        <v>12187966876</v>
      </c>
      <c r="D312" s="109"/>
      <c r="E312" s="104"/>
      <c r="F312" s="104"/>
      <c r="L312" s="208"/>
      <c r="M312" s="208"/>
    </row>
    <row r="313" spans="1:13" s="155" customFormat="1" ht="14.4" x14ac:dyDescent="0.3">
      <c r="A313" s="156"/>
      <c r="B313" s="333" t="s">
        <v>7</v>
      </c>
      <c r="C313" s="334">
        <v>12142545898</v>
      </c>
      <c r="D313" s="109"/>
      <c r="E313" s="104"/>
      <c r="F313" s="104"/>
      <c r="L313" s="208"/>
      <c r="M313" s="208"/>
    </row>
    <row r="314" spans="1:13" s="155" customFormat="1" ht="14.4" x14ac:dyDescent="0.3">
      <c r="A314" s="156"/>
      <c r="B314" s="335" t="s">
        <v>365</v>
      </c>
      <c r="C314" s="336">
        <v>12142545898</v>
      </c>
      <c r="D314" s="109"/>
      <c r="E314" s="104"/>
      <c r="F314" s="104"/>
      <c r="L314" s="208"/>
      <c r="M314" s="208"/>
    </row>
    <row r="315" spans="1:13" ht="14.4" x14ac:dyDescent="0.3">
      <c r="A315" s="156"/>
      <c r="B315" s="337" t="s">
        <v>366</v>
      </c>
      <c r="C315" s="338">
        <v>10650812449</v>
      </c>
      <c r="E315" s="104"/>
      <c r="F315" s="104"/>
      <c r="G315" s="148"/>
      <c r="L315" s="182"/>
      <c r="M315" s="182"/>
    </row>
    <row r="316" spans="1:13" s="155" customFormat="1" ht="14.4" x14ac:dyDescent="0.3">
      <c r="A316" s="156"/>
      <c r="B316" s="339" t="s">
        <v>368</v>
      </c>
      <c r="C316" s="340">
        <v>1487808449</v>
      </c>
      <c r="D316" s="109"/>
      <c r="E316" s="104"/>
      <c r="F316" s="104"/>
      <c r="L316" s="208"/>
      <c r="M316" s="208"/>
    </row>
    <row r="317" spans="1:13" ht="14.4" x14ac:dyDescent="0.3">
      <c r="A317" s="156"/>
      <c r="B317" s="337" t="s">
        <v>447</v>
      </c>
      <c r="C317" s="338">
        <v>3925000</v>
      </c>
      <c r="E317" s="104"/>
      <c r="F317" s="104"/>
      <c r="G317" s="148"/>
      <c r="L317" s="182"/>
      <c r="M317" s="182"/>
    </row>
    <row r="318" spans="1:13" ht="14.4" x14ac:dyDescent="0.3">
      <c r="A318" s="156"/>
      <c r="B318" s="335" t="s">
        <v>348</v>
      </c>
      <c r="C318" s="336">
        <v>45420978</v>
      </c>
      <c r="E318" s="104"/>
      <c r="F318" s="104"/>
      <c r="G318" s="148"/>
      <c r="L318" s="182"/>
      <c r="M318" s="182"/>
    </row>
    <row r="319" spans="1:13" ht="14.4" x14ac:dyDescent="0.3">
      <c r="A319" s="156"/>
      <c r="B319" s="333" t="s">
        <v>349</v>
      </c>
      <c r="C319" s="334">
        <v>45420978</v>
      </c>
      <c r="E319" s="104"/>
      <c r="F319" s="104"/>
      <c r="G319" s="148"/>
      <c r="L319" s="182"/>
      <c r="M319" s="182"/>
    </row>
    <row r="320" spans="1:13" ht="14.4" x14ac:dyDescent="0.3">
      <c r="A320" s="156"/>
      <c r="B320" s="339" t="s">
        <v>21</v>
      </c>
      <c r="C320" s="340">
        <v>21064008</v>
      </c>
      <c r="E320" s="104"/>
      <c r="F320" s="104"/>
      <c r="G320" s="148"/>
      <c r="L320" s="182"/>
      <c r="M320" s="182"/>
    </row>
    <row r="321" spans="1:13" ht="14.4" x14ac:dyDescent="0.3">
      <c r="A321" s="156"/>
      <c r="B321" s="337" t="s">
        <v>448</v>
      </c>
      <c r="C321" s="338">
        <v>8866061</v>
      </c>
      <c r="E321" s="104"/>
      <c r="F321" s="104"/>
      <c r="G321" s="148"/>
      <c r="L321" s="182"/>
      <c r="M321" s="182"/>
    </row>
    <row r="322" spans="1:13" ht="14.4" x14ac:dyDescent="0.3">
      <c r="A322" s="156"/>
      <c r="B322" s="339" t="s">
        <v>449</v>
      </c>
      <c r="C322" s="340">
        <v>15490909</v>
      </c>
      <c r="E322" s="104"/>
      <c r="F322" s="104"/>
      <c r="G322" s="148"/>
      <c r="L322" s="182"/>
      <c r="M322" s="182"/>
    </row>
    <row r="323" spans="1:13" x14ac:dyDescent="0.25">
      <c r="A323" s="156"/>
      <c r="B323" s="104"/>
      <c r="C323" s="231"/>
    </row>
    <row r="324" spans="1:13" x14ac:dyDescent="0.25">
      <c r="A324" s="156"/>
      <c r="B324" s="104"/>
      <c r="C324" s="231"/>
    </row>
    <row r="325" spans="1:13" s="2" customFormat="1" x14ac:dyDescent="0.25">
      <c r="A325" s="148"/>
      <c r="B325" s="232"/>
      <c r="C325" s="58"/>
      <c r="D325" s="58"/>
      <c r="E325" s="58"/>
      <c r="H325" s="148"/>
      <c r="I325" s="148"/>
      <c r="J325" s="148"/>
      <c r="K325" s="148"/>
      <c r="L325" s="148"/>
      <c r="M325" s="148"/>
    </row>
    <row r="326" spans="1:13" s="2" customFormat="1" x14ac:dyDescent="0.25">
      <c r="A326" s="156" t="s">
        <v>350</v>
      </c>
      <c r="B326" s="148"/>
      <c r="H326" s="148"/>
      <c r="I326" s="148"/>
      <c r="J326" s="148"/>
      <c r="K326" s="148"/>
      <c r="L326" s="148"/>
      <c r="M326" s="148"/>
    </row>
    <row r="327" spans="1:13" s="2" customFormat="1" x14ac:dyDescent="0.25">
      <c r="A327" s="156"/>
      <c r="B327" s="148"/>
      <c r="H327" s="148"/>
      <c r="I327" s="148"/>
      <c r="J327" s="148"/>
      <c r="K327" s="148"/>
      <c r="L327" s="148"/>
      <c r="M327" s="148"/>
    </row>
    <row r="328" spans="1:13" s="2" customFormat="1" x14ac:dyDescent="0.25">
      <c r="A328" s="156"/>
      <c r="B328" s="233" t="s">
        <v>450</v>
      </c>
      <c r="C328" s="234" t="s">
        <v>698</v>
      </c>
      <c r="F328" s="148"/>
      <c r="G328" s="148"/>
      <c r="H328" s="148"/>
      <c r="I328" s="148"/>
      <c r="J328" s="148"/>
      <c r="K328" s="148"/>
      <c r="L328" s="182"/>
      <c r="M328" s="182"/>
    </row>
    <row r="329" spans="1:13" s="109" customFormat="1" ht="14.4" x14ac:dyDescent="0.3">
      <c r="A329" s="156"/>
      <c r="B329" s="341" t="s">
        <v>451</v>
      </c>
      <c r="C329" s="342">
        <v>11974775932</v>
      </c>
      <c r="F329" s="155"/>
      <c r="G329" s="155"/>
      <c r="H329" s="155"/>
      <c r="I329" s="155"/>
      <c r="J329" s="155"/>
      <c r="K329" s="155"/>
      <c r="L329" s="208"/>
      <c r="M329" s="208"/>
    </row>
    <row r="330" spans="1:13" s="109" customFormat="1" ht="14.4" x14ac:dyDescent="0.3">
      <c r="A330" s="156"/>
      <c r="B330" s="341" t="s">
        <v>372</v>
      </c>
      <c r="C330" s="342">
        <v>9379465859</v>
      </c>
      <c r="F330" s="155"/>
      <c r="G330" s="155"/>
      <c r="H330" s="155"/>
      <c r="I330" s="155"/>
      <c r="J330" s="155"/>
      <c r="K330" s="155"/>
      <c r="L330" s="208"/>
      <c r="M330" s="208"/>
    </row>
    <row r="331" spans="1:13" s="2" customFormat="1" ht="14.4" x14ac:dyDescent="0.3">
      <c r="A331" s="156"/>
      <c r="B331" s="341" t="s">
        <v>452</v>
      </c>
      <c r="C331" s="342">
        <v>9378209859</v>
      </c>
      <c r="F331" s="148"/>
      <c r="G331" s="148"/>
      <c r="H331" s="148"/>
      <c r="I331" s="148"/>
      <c r="J331" s="148"/>
      <c r="K331" s="148"/>
      <c r="L331" s="182"/>
      <c r="M331" s="182"/>
    </row>
    <row r="332" spans="1:13" s="2" customFormat="1" ht="14.4" x14ac:dyDescent="0.3">
      <c r="A332" s="156"/>
      <c r="B332" t="s">
        <v>453</v>
      </c>
      <c r="C332" s="343">
        <v>9378209859</v>
      </c>
      <c r="F332" s="148"/>
      <c r="G332" s="148"/>
      <c r="H332" s="148"/>
      <c r="I332" s="148"/>
      <c r="J332" s="148"/>
      <c r="K332" s="148"/>
      <c r="L332" s="182"/>
      <c r="M332" s="182"/>
    </row>
    <row r="333" spans="1:13" s="2" customFormat="1" ht="14.4" x14ac:dyDescent="0.3">
      <c r="A333" s="156"/>
      <c r="B333" s="341" t="s">
        <v>374</v>
      </c>
      <c r="C333" s="342">
        <v>1256000</v>
      </c>
      <c r="F333" s="148"/>
      <c r="G333" s="148"/>
      <c r="H333" s="148"/>
      <c r="I333" s="148"/>
      <c r="J333" s="148"/>
      <c r="K333" s="148"/>
      <c r="L333" s="182"/>
      <c r="M333" s="182"/>
    </row>
    <row r="334" spans="1:13" s="2" customFormat="1" ht="14.4" x14ac:dyDescent="0.3">
      <c r="A334" s="156"/>
      <c r="B334" t="s">
        <v>375</v>
      </c>
      <c r="C334" s="343">
        <v>1256000</v>
      </c>
      <c r="F334" s="148"/>
      <c r="G334" s="148"/>
      <c r="H334" s="148"/>
      <c r="I334" s="148"/>
      <c r="J334" s="148"/>
      <c r="K334" s="148"/>
      <c r="L334" s="182"/>
      <c r="M334" s="182"/>
    </row>
    <row r="335" spans="1:13" s="2" customFormat="1" ht="14.4" x14ac:dyDescent="0.3">
      <c r="A335" s="156"/>
      <c r="B335" s="341" t="s">
        <v>65</v>
      </c>
      <c r="C335" s="342">
        <v>155035187</v>
      </c>
      <c r="F335" s="148"/>
      <c r="G335" s="148"/>
      <c r="H335" s="148"/>
      <c r="I335" s="148"/>
      <c r="J335" s="148"/>
      <c r="K335" s="148"/>
      <c r="L335" s="182"/>
      <c r="M335" s="182"/>
    </row>
    <row r="336" spans="1:13" s="2" customFormat="1" ht="14.4" x14ac:dyDescent="0.3">
      <c r="A336" s="156"/>
      <c r="B336" s="341" t="s">
        <v>376</v>
      </c>
      <c r="C336" s="342">
        <v>134485556</v>
      </c>
      <c r="F336" s="148"/>
      <c r="G336" s="148"/>
      <c r="H336" s="148"/>
      <c r="I336" s="148"/>
      <c r="J336" s="148"/>
      <c r="K336" s="148"/>
      <c r="L336" s="182"/>
      <c r="M336" s="182"/>
    </row>
    <row r="337" spans="1:13" s="109" customFormat="1" ht="14.4" x14ac:dyDescent="0.3">
      <c r="A337" s="156"/>
      <c r="B337" t="s">
        <v>377</v>
      </c>
      <c r="C337" s="343">
        <v>134485556</v>
      </c>
      <c r="F337" s="155"/>
      <c r="G337" s="155"/>
      <c r="H337" s="155"/>
      <c r="I337" s="155"/>
      <c r="J337" s="155"/>
      <c r="K337" s="155"/>
      <c r="L337" s="208"/>
      <c r="M337" s="208"/>
    </row>
    <row r="338" spans="1:13" s="2" customFormat="1" ht="14.4" x14ac:dyDescent="0.3">
      <c r="A338" s="156"/>
      <c r="B338" s="341" t="s">
        <v>378</v>
      </c>
      <c r="C338" s="342">
        <v>20549631</v>
      </c>
      <c r="F338" s="148"/>
      <c r="G338" s="148"/>
      <c r="H338" s="148"/>
      <c r="I338" s="148"/>
      <c r="J338" s="148"/>
      <c r="K338" s="148"/>
      <c r="L338" s="182"/>
      <c r="M338" s="182"/>
    </row>
    <row r="339" spans="1:13" s="2" customFormat="1" ht="14.4" x14ac:dyDescent="0.3">
      <c r="A339" s="156"/>
      <c r="B339" t="s">
        <v>454</v>
      </c>
      <c r="C339" s="343">
        <v>9141807</v>
      </c>
      <c r="F339" s="148"/>
      <c r="G339" s="148"/>
      <c r="H339" s="148"/>
      <c r="I339" s="148"/>
      <c r="J339" s="148"/>
      <c r="K339" s="148"/>
      <c r="L339" s="182"/>
      <c r="M339" s="182"/>
    </row>
    <row r="340" spans="1:13" s="2" customFormat="1" ht="14.4" x14ac:dyDescent="0.3">
      <c r="A340" s="156"/>
      <c r="B340" t="s">
        <v>379</v>
      </c>
      <c r="C340" s="343">
        <v>11407824</v>
      </c>
      <c r="F340" s="148"/>
      <c r="G340" s="148"/>
      <c r="H340" s="148"/>
      <c r="I340" s="148"/>
      <c r="J340" s="148"/>
      <c r="K340" s="148"/>
      <c r="L340" s="182"/>
      <c r="M340" s="182"/>
    </row>
    <row r="341" spans="1:13" s="2" customFormat="1" ht="14.4" x14ac:dyDescent="0.3">
      <c r="A341" s="156"/>
      <c r="B341" s="341" t="s">
        <v>72</v>
      </c>
      <c r="C341" s="342">
        <v>2368016570</v>
      </c>
      <c r="F341" s="148"/>
      <c r="G341" s="148"/>
      <c r="H341" s="148"/>
      <c r="I341" s="148"/>
      <c r="J341" s="148"/>
      <c r="K341" s="148"/>
      <c r="L341" s="182"/>
      <c r="M341" s="182"/>
    </row>
    <row r="342" spans="1:13" s="109" customFormat="1" ht="14.4" x14ac:dyDescent="0.3">
      <c r="A342" s="156"/>
      <c r="B342" s="341" t="s">
        <v>75</v>
      </c>
      <c r="C342" s="342">
        <v>1087489028</v>
      </c>
      <c r="F342" s="155"/>
      <c r="G342" s="155"/>
      <c r="H342" s="155"/>
      <c r="I342" s="155"/>
      <c r="J342" s="155"/>
      <c r="K342" s="155"/>
      <c r="L342" s="208"/>
      <c r="M342" s="208"/>
    </row>
    <row r="343" spans="1:13" s="2" customFormat="1" ht="14.4" x14ac:dyDescent="0.3">
      <c r="A343" s="156"/>
      <c r="B343" t="s">
        <v>77</v>
      </c>
      <c r="C343" s="343">
        <v>903794901</v>
      </c>
      <c r="F343" s="148"/>
      <c r="G343" s="148"/>
      <c r="H343" s="148"/>
      <c r="I343" s="148"/>
      <c r="J343" s="148"/>
      <c r="K343" s="148"/>
      <c r="L343" s="182"/>
      <c r="M343" s="182"/>
    </row>
    <row r="344" spans="1:13" s="2" customFormat="1" ht="14.4" x14ac:dyDescent="0.3">
      <c r="A344" s="156"/>
      <c r="B344" t="s">
        <v>80</v>
      </c>
      <c r="C344" s="343">
        <v>149126158</v>
      </c>
      <c r="F344" s="148"/>
      <c r="G344" s="148"/>
      <c r="H344" s="148"/>
      <c r="I344" s="148"/>
      <c r="J344" s="148"/>
      <c r="K344" s="148"/>
      <c r="L344" s="182"/>
      <c r="M344" s="182"/>
    </row>
    <row r="345" spans="1:13" s="2" customFormat="1" ht="14.4" x14ac:dyDescent="0.3">
      <c r="A345" s="156"/>
      <c r="B345" t="s">
        <v>82</v>
      </c>
      <c r="C345" s="343">
        <v>7199001</v>
      </c>
      <c r="F345" s="148"/>
      <c r="G345" s="148"/>
      <c r="H345" s="148"/>
      <c r="I345" s="148"/>
      <c r="J345" s="148"/>
      <c r="K345" s="148"/>
      <c r="L345" s="182"/>
      <c r="M345" s="182"/>
    </row>
    <row r="346" spans="1:13" s="2" customFormat="1" ht="14.4" x14ac:dyDescent="0.3">
      <c r="A346" s="156"/>
      <c r="B346" t="s">
        <v>84</v>
      </c>
      <c r="C346" s="343">
        <v>9401989</v>
      </c>
      <c r="F346" s="148"/>
      <c r="G346" s="148"/>
      <c r="H346" s="148"/>
      <c r="I346" s="148"/>
      <c r="J346" s="148"/>
      <c r="K346" s="148"/>
      <c r="L346" s="182"/>
      <c r="M346" s="182"/>
    </row>
    <row r="347" spans="1:13" s="2" customFormat="1" ht="14.4" x14ac:dyDescent="0.3">
      <c r="A347" s="156"/>
      <c r="B347" t="s">
        <v>455</v>
      </c>
      <c r="C347" s="343">
        <v>17966979</v>
      </c>
      <c r="F347" s="148"/>
      <c r="G347" s="148"/>
      <c r="H347" s="148"/>
      <c r="I347" s="148"/>
      <c r="J347" s="148"/>
      <c r="K347" s="148"/>
      <c r="L347" s="182"/>
      <c r="M347" s="182"/>
    </row>
    <row r="348" spans="1:13" s="2" customFormat="1" ht="14.4" x14ac:dyDescent="0.3">
      <c r="A348" s="156"/>
      <c r="B348" t="s">
        <v>92</v>
      </c>
      <c r="C348" s="343">
        <v>377415116</v>
      </c>
      <c r="F348" s="148"/>
      <c r="G348" s="148"/>
      <c r="H348" s="148"/>
      <c r="I348" s="148"/>
      <c r="J348" s="148"/>
      <c r="K348" s="148"/>
      <c r="L348" s="182"/>
      <c r="M348" s="182"/>
    </row>
    <row r="349" spans="1:13" s="109" customFormat="1" ht="14.4" x14ac:dyDescent="0.3">
      <c r="A349" s="156"/>
      <c r="B349" t="s">
        <v>456</v>
      </c>
      <c r="C349" s="343">
        <v>372272728</v>
      </c>
      <c r="F349" s="155"/>
      <c r="G349" s="155"/>
      <c r="H349" s="155"/>
      <c r="I349" s="155"/>
      <c r="J349" s="155"/>
      <c r="K349" s="155"/>
      <c r="L349" s="208"/>
      <c r="M349" s="208"/>
    </row>
    <row r="350" spans="1:13" s="2" customFormat="1" ht="14.4" x14ac:dyDescent="0.3">
      <c r="A350" s="156"/>
      <c r="B350" t="s">
        <v>699</v>
      </c>
      <c r="C350" s="343">
        <v>5142388</v>
      </c>
      <c r="F350" s="148"/>
      <c r="G350" s="148"/>
      <c r="H350" s="148"/>
      <c r="I350" s="148"/>
      <c r="J350" s="148"/>
      <c r="K350" s="148"/>
      <c r="L350" s="182"/>
      <c r="M350" s="182"/>
    </row>
    <row r="351" spans="1:13" s="2" customFormat="1" ht="14.4" x14ac:dyDescent="0.3">
      <c r="A351" s="156"/>
      <c r="B351" s="341" t="s">
        <v>96</v>
      </c>
      <c r="C351" s="342">
        <v>903112426</v>
      </c>
      <c r="F351" s="148"/>
      <c r="G351" s="148"/>
      <c r="H351" s="148"/>
      <c r="I351" s="148"/>
      <c r="J351" s="148"/>
      <c r="K351" s="148"/>
      <c r="L351" s="182"/>
      <c r="M351" s="182"/>
    </row>
    <row r="352" spans="1:13" s="2" customFormat="1" ht="14.4" x14ac:dyDescent="0.3">
      <c r="A352" s="156"/>
      <c r="B352" t="s">
        <v>352</v>
      </c>
      <c r="C352" s="343">
        <v>164429576</v>
      </c>
      <c r="F352" s="148"/>
      <c r="G352" s="148"/>
      <c r="H352" s="148"/>
      <c r="I352" s="148"/>
      <c r="J352" s="148"/>
      <c r="K352" s="148"/>
      <c r="L352" s="182"/>
      <c r="M352" s="182"/>
    </row>
    <row r="353" spans="1:13" s="2" customFormat="1" ht="14.4" x14ac:dyDescent="0.3">
      <c r="A353" s="156"/>
      <c r="B353" t="s">
        <v>98</v>
      </c>
      <c r="C353" s="343">
        <v>155805186</v>
      </c>
      <c r="F353" s="148"/>
      <c r="G353" s="148"/>
      <c r="H353" s="148"/>
      <c r="I353" s="148"/>
      <c r="J353" s="148"/>
      <c r="K353" s="148"/>
      <c r="L353" s="182"/>
      <c r="M353" s="182"/>
    </row>
    <row r="354" spans="1:13" s="2" customFormat="1" ht="14.4" x14ac:dyDescent="0.3">
      <c r="A354" s="156"/>
      <c r="B354" t="s">
        <v>101</v>
      </c>
      <c r="C354" s="343">
        <v>40045454</v>
      </c>
      <c r="F354" s="148"/>
      <c r="G354" s="148"/>
      <c r="H354" s="148"/>
      <c r="I354" s="148"/>
      <c r="J354" s="148"/>
      <c r="K354" s="148"/>
      <c r="L354" s="182"/>
      <c r="M354" s="182"/>
    </row>
    <row r="355" spans="1:13" s="2" customFormat="1" ht="14.4" x14ac:dyDescent="0.3">
      <c r="A355" s="156"/>
      <c r="B355" t="s">
        <v>103</v>
      </c>
      <c r="C355" s="343">
        <v>125357219</v>
      </c>
      <c r="F355" s="148"/>
      <c r="G355" s="148"/>
      <c r="H355" s="148"/>
      <c r="I355" s="148"/>
      <c r="J355" s="148"/>
      <c r="K355" s="148"/>
      <c r="L355" s="182"/>
      <c r="M355" s="182"/>
    </row>
    <row r="356" spans="1:13" s="2" customFormat="1" ht="14.4" x14ac:dyDescent="0.3">
      <c r="A356" s="156"/>
      <c r="B356" t="s">
        <v>106</v>
      </c>
      <c r="C356" s="343">
        <v>27597745</v>
      </c>
      <c r="F356" s="148"/>
      <c r="G356" s="148"/>
      <c r="H356" s="148"/>
      <c r="I356" s="148"/>
      <c r="J356" s="148"/>
      <c r="K356" s="148"/>
      <c r="L356" s="182"/>
      <c r="M356" s="182"/>
    </row>
    <row r="357" spans="1:13" s="2" customFormat="1" ht="14.4" x14ac:dyDescent="0.3">
      <c r="A357" s="156"/>
      <c r="B357" t="s">
        <v>108</v>
      </c>
      <c r="C357" s="343">
        <v>37273</v>
      </c>
      <c r="F357" s="148"/>
      <c r="G357" s="148"/>
      <c r="H357" s="148"/>
      <c r="I357" s="148"/>
      <c r="J357" s="148"/>
      <c r="K357" s="148"/>
      <c r="L357" s="182"/>
      <c r="M357" s="182"/>
    </row>
    <row r="358" spans="1:13" s="2" customFormat="1" ht="14.4" x14ac:dyDescent="0.3">
      <c r="A358" s="156"/>
      <c r="B358" t="s">
        <v>353</v>
      </c>
      <c r="C358" s="343">
        <v>8127081</v>
      </c>
      <c r="F358" s="148"/>
      <c r="G358" s="148"/>
      <c r="H358" s="148"/>
      <c r="I358" s="148"/>
      <c r="J358" s="148"/>
      <c r="K358" s="148"/>
      <c r="L358" s="182"/>
      <c r="M358" s="182"/>
    </row>
    <row r="359" spans="1:13" s="2" customFormat="1" ht="14.4" x14ac:dyDescent="0.3">
      <c r="A359" s="156"/>
      <c r="B359" t="s">
        <v>111</v>
      </c>
      <c r="C359" s="343">
        <v>27449284</v>
      </c>
      <c r="F359" s="148"/>
      <c r="G359" s="148"/>
      <c r="H359" s="148"/>
      <c r="I359" s="148"/>
      <c r="J359" s="148"/>
      <c r="K359" s="148"/>
      <c r="L359" s="182"/>
      <c r="M359" s="182"/>
    </row>
    <row r="360" spans="1:13" s="2" customFormat="1" ht="14.4" x14ac:dyDescent="0.3">
      <c r="A360" s="156"/>
      <c r="B360" t="s">
        <v>381</v>
      </c>
      <c r="C360" s="343">
        <v>2114196</v>
      </c>
      <c r="F360" s="148"/>
      <c r="G360" s="148"/>
      <c r="H360" s="148"/>
      <c r="I360" s="148"/>
      <c r="J360" s="148"/>
      <c r="K360" s="148"/>
      <c r="L360" s="182"/>
      <c r="M360" s="182"/>
    </row>
    <row r="361" spans="1:13" s="2" customFormat="1" ht="14.4" x14ac:dyDescent="0.3">
      <c r="A361" s="156"/>
      <c r="B361" t="s">
        <v>116</v>
      </c>
      <c r="C361" s="343">
        <v>6871647</v>
      </c>
      <c r="F361" s="148"/>
      <c r="G361" s="148"/>
      <c r="H361" s="148"/>
      <c r="I361" s="148"/>
      <c r="J361" s="148"/>
      <c r="K361" s="148"/>
      <c r="L361" s="182"/>
      <c r="M361" s="182"/>
    </row>
    <row r="362" spans="1:13" s="2" customFormat="1" ht="14.4" x14ac:dyDescent="0.3">
      <c r="A362" s="156"/>
      <c r="B362" t="s">
        <v>382</v>
      </c>
      <c r="C362" s="343">
        <v>7825078</v>
      </c>
      <c r="F362" s="148"/>
      <c r="G362" s="148"/>
      <c r="H362" s="148"/>
      <c r="I362" s="148"/>
      <c r="J362" s="148"/>
      <c r="K362" s="148"/>
      <c r="L362" s="182"/>
      <c r="M362" s="182"/>
    </row>
    <row r="363" spans="1:13" s="2" customFormat="1" ht="14.4" x14ac:dyDescent="0.3">
      <c r="A363" s="156"/>
      <c r="B363" t="s">
        <v>121</v>
      </c>
      <c r="C363" s="343">
        <v>3422690</v>
      </c>
      <c r="F363" s="148"/>
      <c r="G363" s="148"/>
      <c r="H363" s="148"/>
      <c r="I363" s="148"/>
      <c r="J363" s="148"/>
      <c r="K363" s="148"/>
      <c r="L363" s="182"/>
      <c r="M363" s="182"/>
    </row>
    <row r="364" spans="1:13" s="2" customFormat="1" ht="14.4" x14ac:dyDescent="0.3">
      <c r="A364" s="156"/>
      <c r="B364" t="s">
        <v>457</v>
      </c>
      <c r="C364" s="343">
        <v>18308595</v>
      </c>
      <c r="F364" s="148"/>
      <c r="G364" s="148"/>
      <c r="H364" s="148"/>
      <c r="I364" s="148"/>
      <c r="J364" s="148"/>
      <c r="K364" s="148"/>
      <c r="L364" s="182"/>
      <c r="M364" s="182"/>
    </row>
    <row r="365" spans="1:13" s="2" customFormat="1" ht="14.4" x14ac:dyDescent="0.3">
      <c r="A365" s="156"/>
      <c r="B365" t="s">
        <v>354</v>
      </c>
      <c r="C365" s="343">
        <v>247273</v>
      </c>
      <c r="F365" s="148"/>
      <c r="G365" s="148"/>
      <c r="H365" s="148"/>
      <c r="I365" s="148"/>
      <c r="J365" s="148"/>
      <c r="K365" s="148"/>
      <c r="L365" s="182"/>
      <c r="M365" s="182"/>
    </row>
    <row r="366" spans="1:13" s="2" customFormat="1" ht="14.4" x14ac:dyDescent="0.3">
      <c r="A366" s="156"/>
      <c r="B366" t="s">
        <v>127</v>
      </c>
      <c r="C366" s="343">
        <v>896819</v>
      </c>
      <c r="F366" s="148"/>
      <c r="G366" s="148"/>
      <c r="H366" s="148"/>
      <c r="I366" s="148"/>
      <c r="J366" s="148"/>
      <c r="K366" s="148"/>
      <c r="L366" s="182"/>
      <c r="M366" s="182"/>
    </row>
    <row r="367" spans="1:13" s="2" customFormat="1" ht="14.4" x14ac:dyDescent="0.3">
      <c r="A367" s="156"/>
      <c r="B367" t="s">
        <v>130</v>
      </c>
      <c r="C367" s="343">
        <v>35899184</v>
      </c>
      <c r="F367" s="148"/>
      <c r="G367" s="148"/>
      <c r="H367" s="148"/>
      <c r="I367" s="148"/>
      <c r="J367" s="148"/>
      <c r="K367" s="148"/>
      <c r="L367" s="182"/>
      <c r="M367" s="182"/>
    </row>
    <row r="368" spans="1:13" s="2" customFormat="1" ht="14.4" x14ac:dyDescent="0.3">
      <c r="A368" s="156"/>
      <c r="B368" t="s">
        <v>133</v>
      </c>
      <c r="C368" s="343">
        <v>160000</v>
      </c>
      <c r="F368" s="148"/>
      <c r="G368" s="148"/>
      <c r="H368" s="148"/>
      <c r="I368" s="148"/>
      <c r="J368" s="148"/>
      <c r="K368" s="148"/>
      <c r="L368" s="182"/>
      <c r="M368" s="182"/>
    </row>
    <row r="369" spans="1:13" s="2" customFormat="1" ht="14.4" x14ac:dyDescent="0.3">
      <c r="A369" s="156"/>
      <c r="B369" t="s">
        <v>149</v>
      </c>
      <c r="C369" s="343">
        <v>23235347</v>
      </c>
      <c r="F369" s="148"/>
      <c r="G369" s="148"/>
      <c r="H369" s="148"/>
      <c r="I369" s="148"/>
      <c r="J369" s="148"/>
      <c r="K369" s="148"/>
      <c r="L369" s="182"/>
      <c r="M369" s="182"/>
    </row>
    <row r="370" spans="1:13" s="2" customFormat="1" ht="14.4" x14ac:dyDescent="0.3">
      <c r="A370" s="156"/>
      <c r="B370" t="s">
        <v>138</v>
      </c>
      <c r="C370" s="343">
        <v>26836902</v>
      </c>
      <c r="F370" s="148"/>
      <c r="G370" s="148"/>
      <c r="H370" s="148"/>
      <c r="I370" s="148"/>
      <c r="J370" s="148"/>
      <c r="K370" s="148"/>
      <c r="L370" s="182"/>
      <c r="M370" s="182"/>
    </row>
    <row r="371" spans="1:13" s="2" customFormat="1" ht="14.4" x14ac:dyDescent="0.3">
      <c r="A371" s="156"/>
      <c r="B371" t="s">
        <v>355</v>
      </c>
      <c r="C371" s="343">
        <v>2075000</v>
      </c>
      <c r="F371" s="148"/>
      <c r="G371" s="148"/>
      <c r="H371" s="148"/>
      <c r="I371" s="148"/>
      <c r="J371" s="148"/>
      <c r="K371" s="148"/>
      <c r="L371" s="182"/>
      <c r="M371" s="182"/>
    </row>
    <row r="372" spans="1:13" s="2" customFormat="1" ht="14.4" x14ac:dyDescent="0.3">
      <c r="A372" s="156"/>
      <c r="B372" t="s">
        <v>458</v>
      </c>
      <c r="C372" s="343">
        <v>18236407</v>
      </c>
      <c r="F372" s="148"/>
      <c r="G372" s="148"/>
      <c r="H372" s="148"/>
      <c r="I372" s="148"/>
      <c r="J372" s="148"/>
      <c r="K372" s="148"/>
      <c r="L372" s="182"/>
      <c r="M372" s="182"/>
    </row>
    <row r="373" spans="1:13" s="2" customFormat="1" ht="14.4" x14ac:dyDescent="0.3">
      <c r="A373" s="156"/>
      <c r="B373" t="s">
        <v>384</v>
      </c>
      <c r="C373" s="343">
        <v>12294473</v>
      </c>
      <c r="H373" s="148"/>
      <c r="I373" s="148"/>
      <c r="J373" s="148"/>
      <c r="K373" s="148"/>
      <c r="L373" s="148"/>
      <c r="M373" s="148"/>
    </row>
    <row r="374" spans="1:13" s="2" customFormat="1" ht="14.4" x14ac:dyDescent="0.3">
      <c r="A374" s="156"/>
      <c r="B374" t="s">
        <v>385</v>
      </c>
      <c r="C374" s="343">
        <v>195839996</v>
      </c>
      <c r="H374" s="148"/>
      <c r="I374" s="148"/>
      <c r="J374" s="148"/>
      <c r="K374" s="148"/>
      <c r="L374" s="148"/>
      <c r="M374" s="148"/>
    </row>
    <row r="375" spans="1:13" s="2" customFormat="1" ht="14.4" x14ac:dyDescent="0.3">
      <c r="A375" s="156"/>
      <c r="B375" s="341" t="s">
        <v>159</v>
      </c>
      <c r="C375" s="342">
        <v>1304746</v>
      </c>
      <c r="H375" s="148"/>
      <c r="I375" s="148"/>
      <c r="J375" s="148"/>
      <c r="K375" s="148"/>
      <c r="L375" s="148"/>
      <c r="M375" s="148"/>
    </row>
    <row r="376" spans="1:13" s="2" customFormat="1" ht="14.4" x14ac:dyDescent="0.3">
      <c r="A376" s="156"/>
      <c r="B376" s="341" t="s">
        <v>162</v>
      </c>
      <c r="C376" s="342">
        <v>1304746</v>
      </c>
      <c r="H376" s="148"/>
      <c r="I376" s="148"/>
      <c r="J376" s="148"/>
      <c r="K376" s="148"/>
      <c r="L376" s="148"/>
      <c r="M376" s="148"/>
    </row>
    <row r="377" spans="1:13" s="2" customFormat="1" ht="14.4" x14ac:dyDescent="0.3">
      <c r="A377" s="156"/>
      <c r="B377" t="s">
        <v>159</v>
      </c>
      <c r="C377" s="343">
        <v>1304746</v>
      </c>
      <c r="H377" s="148"/>
      <c r="I377" s="148"/>
      <c r="J377" s="148"/>
      <c r="K377" s="148"/>
      <c r="L377" s="148"/>
      <c r="M377" s="148"/>
    </row>
    <row r="378" spans="1:13" ht="14.4" x14ac:dyDescent="0.3">
      <c r="B378" s="341" t="s">
        <v>169</v>
      </c>
      <c r="C378" s="342">
        <v>-6773469</v>
      </c>
    </row>
    <row r="379" spans="1:13" ht="14.4" x14ac:dyDescent="0.3">
      <c r="B379" s="341" t="s">
        <v>169</v>
      </c>
      <c r="C379" s="342">
        <v>-6773469</v>
      </c>
    </row>
    <row r="380" spans="1:13" ht="14.4" x14ac:dyDescent="0.3">
      <c r="B380" t="s">
        <v>173</v>
      </c>
      <c r="C380" s="344">
        <v>-38742420</v>
      </c>
    </row>
    <row r="381" spans="1:13" ht="14.4" x14ac:dyDescent="0.3">
      <c r="B381" t="s">
        <v>175</v>
      </c>
      <c r="C381" s="343">
        <v>31968951</v>
      </c>
    </row>
    <row r="382" spans="1:13" ht="14.4" x14ac:dyDescent="0.3">
      <c r="B382" s="341" t="s">
        <v>178</v>
      </c>
      <c r="C382" s="342">
        <v>77727039</v>
      </c>
    </row>
    <row r="383" spans="1:13" ht="14.4" x14ac:dyDescent="0.3">
      <c r="B383" t="s">
        <v>178</v>
      </c>
      <c r="C383" s="343">
        <v>77727039</v>
      </c>
    </row>
    <row r="384" spans="1:13" ht="14.4" x14ac:dyDescent="0.3">
      <c r="B384" t="s">
        <v>185</v>
      </c>
      <c r="C384" s="343">
        <v>77727039</v>
      </c>
    </row>
    <row r="385" spans="1:13" ht="14.4" x14ac:dyDescent="0.3">
      <c r="B385" s="345" t="s">
        <v>356</v>
      </c>
      <c r="C385" s="346">
        <f>+C312-C329</f>
        <v>213190944</v>
      </c>
    </row>
    <row r="389" spans="1:13" s="2" customFormat="1" x14ac:dyDescent="0.25">
      <c r="A389" s="156" t="s">
        <v>357</v>
      </c>
      <c r="B389" s="148"/>
      <c r="H389" s="148"/>
      <c r="I389" s="148"/>
      <c r="J389" s="148"/>
      <c r="K389" s="148"/>
      <c r="L389" s="148"/>
      <c r="M389" s="148"/>
    </row>
    <row r="390" spans="1:13" s="2" customFormat="1" x14ac:dyDescent="0.25">
      <c r="A390" s="156"/>
      <c r="B390" s="148"/>
      <c r="H390" s="148"/>
      <c r="I390" s="148"/>
      <c r="J390" s="148"/>
      <c r="K390" s="148"/>
      <c r="L390" s="148"/>
      <c r="M390" s="148"/>
    </row>
    <row r="391" spans="1:13" x14ac:dyDescent="0.25">
      <c r="A391" s="156" t="s">
        <v>459</v>
      </c>
    </row>
    <row r="392" spans="1:13" s="2" customFormat="1" x14ac:dyDescent="0.25">
      <c r="A392" s="156"/>
      <c r="B392" s="148"/>
      <c r="H392" s="148"/>
      <c r="I392" s="148"/>
      <c r="J392" s="148"/>
      <c r="K392" s="148"/>
      <c r="L392" s="148"/>
      <c r="M392" s="148"/>
    </row>
    <row r="393" spans="1:13" s="2" customFormat="1" x14ac:dyDescent="0.25">
      <c r="A393" s="157"/>
      <c r="B393" s="722" t="s">
        <v>460</v>
      </c>
      <c r="C393" s="722"/>
      <c r="H393" s="148"/>
      <c r="I393" s="148"/>
      <c r="J393" s="148"/>
      <c r="K393" s="148"/>
      <c r="L393" s="148"/>
      <c r="M393" s="148"/>
    </row>
    <row r="394" spans="1:13" x14ac:dyDescent="0.25">
      <c r="A394" s="156" t="s">
        <v>461</v>
      </c>
    </row>
    <row r="395" spans="1:13" s="2" customFormat="1" x14ac:dyDescent="0.25">
      <c r="A395" s="156"/>
      <c r="B395" s="148"/>
      <c r="H395" s="148"/>
      <c r="I395" s="148"/>
      <c r="J395" s="148"/>
      <c r="K395" s="148"/>
      <c r="L395" s="148"/>
      <c r="M395" s="148"/>
    </row>
    <row r="396" spans="1:13" s="2" customFormat="1" x14ac:dyDescent="0.25">
      <c r="A396" s="157"/>
      <c r="B396" s="722" t="s">
        <v>460</v>
      </c>
      <c r="C396" s="722"/>
      <c r="H396" s="148"/>
      <c r="I396" s="148"/>
      <c r="J396" s="148"/>
      <c r="K396" s="148"/>
      <c r="L396" s="148"/>
      <c r="M396" s="148"/>
    </row>
    <row r="397" spans="1:13" x14ac:dyDescent="0.25">
      <c r="A397" s="156" t="s">
        <v>362</v>
      </c>
      <c r="B397" s="2"/>
    </row>
    <row r="398" spans="1:13" s="2" customFormat="1" ht="42" customHeight="1" x14ac:dyDescent="0.25">
      <c r="A398" s="156"/>
      <c r="B398" s="148"/>
      <c r="H398" s="148"/>
      <c r="I398" s="148"/>
      <c r="J398" s="148"/>
      <c r="K398" s="148"/>
      <c r="L398" s="148"/>
      <c r="M398" s="148"/>
    </row>
    <row r="399" spans="1:13" ht="41.4" customHeight="1" x14ac:dyDescent="0.25">
      <c r="B399" s="723" t="s">
        <v>363</v>
      </c>
      <c r="C399" s="723"/>
    </row>
    <row r="400" spans="1:13" s="2" customFormat="1" ht="12.75" customHeight="1" x14ac:dyDescent="0.25">
      <c r="A400" s="154"/>
      <c r="B400" s="148"/>
      <c r="C400" s="148"/>
      <c r="D400" s="315"/>
      <c r="E400" s="315"/>
      <c r="F400" s="315"/>
      <c r="H400" s="148"/>
      <c r="I400" s="148"/>
      <c r="J400" s="148"/>
      <c r="K400" s="148"/>
      <c r="L400" s="148"/>
      <c r="M400" s="148"/>
    </row>
    <row r="401" spans="1:13" s="2" customFormat="1" ht="12.75" customHeight="1" x14ac:dyDescent="0.25">
      <c r="A401" s="235"/>
      <c r="B401" s="148"/>
      <c r="D401" s="315"/>
      <c r="E401" s="315"/>
      <c r="F401" s="315"/>
      <c r="H401" s="148"/>
      <c r="I401" s="148"/>
      <c r="J401" s="148"/>
      <c r="K401" s="148"/>
      <c r="L401" s="148"/>
      <c r="M401" s="148"/>
    </row>
    <row r="402" spans="1:13" s="2" customFormat="1" ht="12.75" customHeight="1" x14ac:dyDescent="0.25">
      <c r="A402" s="235"/>
      <c r="B402" s="148"/>
      <c r="D402" s="315"/>
      <c r="E402" s="315"/>
      <c r="F402" s="315"/>
      <c r="H402" s="148"/>
      <c r="I402" s="148"/>
      <c r="J402" s="148"/>
      <c r="K402" s="148"/>
      <c r="L402" s="148"/>
      <c r="M402" s="148"/>
    </row>
    <row r="403" spans="1:13" s="2" customFormat="1" x14ac:dyDescent="0.25">
      <c r="A403" s="235"/>
      <c r="D403" s="315"/>
      <c r="E403" s="315"/>
      <c r="F403" s="315"/>
      <c r="H403" s="148"/>
      <c r="I403" s="148"/>
      <c r="J403" s="148"/>
      <c r="K403" s="148"/>
      <c r="L403" s="148"/>
      <c r="M403" s="148"/>
    </row>
    <row r="404" spans="1:13" s="2" customFormat="1" x14ac:dyDescent="0.25">
      <c r="A404" s="235"/>
      <c r="B404" s="152"/>
      <c r="C404" s="152"/>
      <c r="D404" s="146"/>
      <c r="E404" s="146"/>
      <c r="F404" s="146"/>
      <c r="H404" s="148"/>
      <c r="I404" s="148"/>
      <c r="J404" s="148"/>
      <c r="K404" s="148"/>
      <c r="L404" s="148"/>
      <c r="M404" s="148"/>
    </row>
    <row r="405" spans="1:13" s="2" customFormat="1" x14ac:dyDescent="0.25">
      <c r="A405" s="235"/>
      <c r="B405" s="315"/>
      <c r="C405" s="315"/>
      <c r="D405" s="146"/>
      <c r="E405" s="146"/>
      <c r="F405" s="146"/>
      <c r="H405" s="148"/>
      <c r="I405" s="148"/>
      <c r="J405" s="148"/>
      <c r="K405" s="148"/>
      <c r="L405" s="148"/>
      <c r="M405" s="148"/>
    </row>
    <row r="406" spans="1:13" s="2" customFormat="1" x14ac:dyDescent="0.25">
      <c r="A406" s="235"/>
      <c r="D406" s="146"/>
      <c r="E406" s="146"/>
      <c r="F406" s="146"/>
      <c r="H406" s="148"/>
      <c r="I406" s="148"/>
      <c r="J406" s="148"/>
      <c r="K406" s="148"/>
      <c r="L406" s="148"/>
      <c r="M406" s="148"/>
    </row>
    <row r="407" spans="1:13" s="2" customFormat="1" x14ac:dyDescent="0.25">
      <c r="A407" s="235"/>
      <c r="B407" s="235"/>
      <c r="C407" s="146"/>
      <c r="D407" s="146"/>
      <c r="E407" s="146"/>
      <c r="F407" s="146"/>
      <c r="H407" s="148"/>
      <c r="I407" s="148"/>
      <c r="J407" s="148"/>
      <c r="K407" s="148"/>
      <c r="L407" s="148"/>
      <c r="M407" s="148"/>
    </row>
    <row r="408" spans="1:13" s="2" customFormat="1" x14ac:dyDescent="0.25">
      <c r="A408" s="235"/>
      <c r="B408" s="235"/>
      <c r="C408" s="146"/>
      <c r="D408" s="146"/>
      <c r="E408" s="146"/>
      <c r="F408" s="146"/>
      <c r="H408" s="148"/>
      <c r="I408" s="148"/>
      <c r="J408" s="148"/>
      <c r="K408" s="148"/>
      <c r="L408" s="148"/>
      <c r="M408" s="148"/>
    </row>
    <row r="409" spans="1:13" s="2" customFormat="1" x14ac:dyDescent="0.25">
      <c r="A409" s="235"/>
      <c r="B409" s="235"/>
      <c r="C409" s="146"/>
      <c r="D409" s="146"/>
      <c r="E409" s="146"/>
      <c r="F409" s="146"/>
      <c r="H409" s="148"/>
      <c r="I409" s="148"/>
      <c r="J409" s="148"/>
      <c r="K409" s="148"/>
      <c r="L409" s="148"/>
      <c r="M409" s="148"/>
    </row>
    <row r="410" spans="1:13" s="2" customFormat="1" x14ac:dyDescent="0.25">
      <c r="A410" s="235"/>
      <c r="B410" s="235"/>
      <c r="C410" s="146"/>
      <c r="D410" s="146"/>
      <c r="E410" s="146"/>
      <c r="F410" s="146"/>
      <c r="H410" s="148"/>
      <c r="I410" s="148"/>
      <c r="J410" s="148"/>
      <c r="K410" s="148"/>
      <c r="L410" s="148"/>
      <c r="M410" s="148"/>
    </row>
    <row r="411" spans="1:13" s="2" customFormat="1" x14ac:dyDescent="0.25">
      <c r="A411" s="235"/>
      <c r="B411" s="235"/>
      <c r="C411" s="146"/>
      <c r="D411" s="146"/>
      <c r="E411" s="146"/>
      <c r="F411" s="146"/>
      <c r="H411" s="148"/>
      <c r="I411" s="148"/>
      <c r="J411" s="148"/>
      <c r="K411" s="148"/>
      <c r="L411" s="148"/>
      <c r="M411" s="148"/>
    </row>
    <row r="412" spans="1:13" s="2" customFormat="1" x14ac:dyDescent="0.25">
      <c r="A412" s="235"/>
      <c r="B412" s="235"/>
      <c r="C412" s="146"/>
      <c r="D412" s="146"/>
      <c r="E412" s="146"/>
      <c r="F412" s="146"/>
      <c r="H412" s="148"/>
      <c r="I412" s="148"/>
      <c r="J412" s="148"/>
      <c r="K412" s="148"/>
      <c r="L412" s="148"/>
      <c r="M412" s="148"/>
    </row>
    <row r="413" spans="1:13" s="2" customFormat="1" x14ac:dyDescent="0.25">
      <c r="A413" s="235"/>
      <c r="B413" s="235"/>
      <c r="C413" s="146"/>
      <c r="D413" s="146"/>
      <c r="E413" s="146"/>
      <c r="F413" s="146"/>
      <c r="H413" s="148"/>
      <c r="I413" s="148"/>
      <c r="J413" s="148"/>
      <c r="K413" s="148"/>
      <c r="L413" s="148"/>
      <c r="M413" s="148"/>
    </row>
    <row r="414" spans="1:13" s="2" customFormat="1" x14ac:dyDescent="0.25">
      <c r="A414" s="235"/>
      <c r="B414" s="235"/>
      <c r="C414" s="146"/>
      <c r="D414" s="146"/>
      <c r="E414" s="146"/>
      <c r="F414" s="146"/>
      <c r="H414" s="148"/>
      <c r="I414" s="148"/>
      <c r="J414" s="148"/>
      <c r="K414" s="148"/>
      <c r="L414" s="148"/>
      <c r="M414" s="148"/>
    </row>
    <row r="415" spans="1:13" s="2" customFormat="1" x14ac:dyDescent="0.25">
      <c r="A415" s="235"/>
      <c r="B415" s="235"/>
      <c r="C415" s="146"/>
      <c r="D415" s="146"/>
      <c r="E415" s="146"/>
      <c r="F415" s="146"/>
      <c r="H415" s="148"/>
      <c r="I415" s="148"/>
      <c r="J415" s="148"/>
      <c r="K415" s="148"/>
      <c r="L415" s="148"/>
      <c r="M415" s="148"/>
    </row>
    <row r="416" spans="1:13" s="2" customFormat="1" x14ac:dyDescent="0.25">
      <c r="A416" s="235"/>
      <c r="B416" s="235"/>
      <c r="C416" s="146"/>
      <c r="D416" s="146"/>
      <c r="E416" s="146"/>
      <c r="F416" s="146"/>
      <c r="H416" s="148"/>
      <c r="I416" s="148"/>
      <c r="J416" s="148"/>
      <c r="K416" s="148"/>
      <c r="L416" s="148"/>
      <c r="M416" s="148"/>
    </row>
    <row r="417" spans="1:13" s="2" customFormat="1" x14ac:dyDescent="0.25">
      <c r="A417" s="235"/>
      <c r="B417" s="235"/>
      <c r="C417" s="146"/>
      <c r="D417" s="146"/>
      <c r="E417" s="146"/>
      <c r="F417" s="146"/>
      <c r="H417" s="148"/>
      <c r="I417" s="148"/>
      <c r="J417" s="148"/>
      <c r="K417" s="148"/>
      <c r="L417" s="148"/>
      <c r="M417" s="148"/>
    </row>
    <row r="418" spans="1:13" s="2" customFormat="1" x14ac:dyDescent="0.25">
      <c r="A418" s="235"/>
      <c r="B418" s="235"/>
      <c r="C418" s="146"/>
      <c r="D418" s="146"/>
      <c r="E418" s="146"/>
      <c r="F418" s="146"/>
      <c r="H418" s="148"/>
      <c r="I418" s="148"/>
      <c r="J418" s="148"/>
      <c r="K418" s="148"/>
      <c r="L418" s="148"/>
      <c r="M418" s="148"/>
    </row>
    <row r="419" spans="1:13" s="2" customFormat="1" x14ac:dyDescent="0.25">
      <c r="A419" s="235"/>
      <c r="B419" s="235"/>
      <c r="C419" s="146"/>
      <c r="D419" s="146"/>
      <c r="E419" s="146"/>
      <c r="F419" s="146"/>
      <c r="H419" s="148"/>
      <c r="I419" s="148"/>
      <c r="J419" s="148"/>
      <c r="K419" s="148"/>
      <c r="L419" s="148"/>
      <c r="M419" s="148"/>
    </row>
    <row r="420" spans="1:13" s="2" customFormat="1" x14ac:dyDescent="0.25">
      <c r="A420" s="235"/>
      <c r="B420" s="235"/>
      <c r="C420" s="146"/>
      <c r="D420" s="146"/>
      <c r="E420" s="146"/>
      <c r="F420" s="146"/>
      <c r="H420" s="148"/>
      <c r="I420" s="148"/>
      <c r="J420" s="148"/>
      <c r="K420" s="148"/>
      <c r="L420" s="148"/>
      <c r="M420" s="148"/>
    </row>
    <row r="421" spans="1:13" s="2" customFormat="1" x14ac:dyDescent="0.25">
      <c r="A421" s="235"/>
      <c r="B421" s="235"/>
      <c r="C421" s="146"/>
      <c r="D421" s="146"/>
      <c r="E421" s="146"/>
      <c r="F421" s="146"/>
      <c r="H421" s="148"/>
      <c r="I421" s="148"/>
      <c r="J421" s="148"/>
      <c r="K421" s="148"/>
      <c r="L421" s="148"/>
      <c r="M421" s="148"/>
    </row>
    <row r="422" spans="1:13" s="2" customFormat="1" x14ac:dyDescent="0.25">
      <c r="A422" s="235"/>
      <c r="B422" s="235"/>
      <c r="C422" s="146"/>
      <c r="D422" s="146"/>
      <c r="E422" s="146"/>
      <c r="F422" s="146"/>
      <c r="H422" s="148"/>
      <c r="I422" s="148"/>
      <c r="J422" s="148"/>
      <c r="K422" s="148"/>
      <c r="L422" s="148"/>
      <c r="M422" s="148"/>
    </row>
    <row r="423" spans="1:13" s="2" customFormat="1" x14ac:dyDescent="0.25">
      <c r="A423" s="235"/>
      <c r="B423" s="235"/>
      <c r="C423" s="146"/>
      <c r="D423" s="146"/>
      <c r="E423" s="146"/>
      <c r="F423" s="146"/>
      <c r="H423" s="148"/>
      <c r="I423" s="148"/>
      <c r="J423" s="148"/>
      <c r="K423" s="148"/>
      <c r="L423" s="148"/>
      <c r="M423" s="148"/>
    </row>
    <row r="424" spans="1:13" s="2" customFormat="1" x14ac:dyDescent="0.25">
      <c r="A424" s="235"/>
      <c r="B424" s="235"/>
      <c r="C424" s="146"/>
      <c r="D424" s="146"/>
      <c r="E424" s="146"/>
      <c r="F424" s="146"/>
      <c r="H424" s="148"/>
      <c r="I424" s="148"/>
      <c r="J424" s="148"/>
      <c r="K424" s="148"/>
      <c r="L424" s="148"/>
      <c r="M424" s="148"/>
    </row>
    <row r="425" spans="1:13" s="2" customFormat="1" x14ac:dyDescent="0.25">
      <c r="A425" s="235"/>
      <c r="B425" s="235"/>
      <c r="C425" s="146"/>
      <c r="D425" s="146"/>
      <c r="E425" s="146"/>
      <c r="F425" s="146"/>
      <c r="H425" s="148"/>
      <c r="I425" s="148"/>
      <c r="J425" s="148"/>
      <c r="K425" s="148"/>
      <c r="L425" s="148"/>
      <c r="M425" s="148"/>
    </row>
    <row r="426" spans="1:13" s="2" customFormat="1" x14ac:dyDescent="0.25">
      <c r="A426" s="235"/>
      <c r="B426" s="235"/>
      <c r="C426" s="146"/>
      <c r="D426" s="146"/>
      <c r="E426" s="146"/>
      <c r="F426" s="146"/>
      <c r="H426" s="148"/>
      <c r="I426" s="148"/>
      <c r="J426" s="148"/>
      <c r="K426" s="148"/>
      <c r="L426" s="148"/>
      <c r="M426" s="148"/>
    </row>
    <row r="427" spans="1:13" s="2" customFormat="1" x14ac:dyDescent="0.25">
      <c r="A427" s="235"/>
      <c r="B427" s="235"/>
      <c r="C427" s="146"/>
      <c r="D427" s="146"/>
      <c r="E427" s="146"/>
      <c r="F427" s="146"/>
      <c r="H427" s="148"/>
      <c r="I427" s="148"/>
      <c r="J427" s="148"/>
      <c r="K427" s="148"/>
      <c r="L427" s="148"/>
      <c r="M427" s="148"/>
    </row>
    <row r="428" spans="1:13" s="2" customFormat="1" x14ac:dyDescent="0.25">
      <c r="A428" s="235"/>
      <c r="B428" s="235"/>
      <c r="C428" s="146"/>
      <c r="D428" s="146"/>
      <c r="E428" s="146"/>
      <c r="F428" s="146"/>
      <c r="H428" s="148"/>
      <c r="I428" s="148"/>
      <c r="J428" s="148"/>
      <c r="K428" s="148"/>
      <c r="L428" s="148"/>
      <c r="M428" s="148"/>
    </row>
    <row r="429" spans="1:13" s="2" customFormat="1" x14ac:dyDescent="0.25">
      <c r="A429" s="235"/>
      <c r="B429" s="235"/>
      <c r="C429" s="146"/>
      <c r="D429" s="146"/>
      <c r="E429" s="146"/>
      <c r="F429" s="146"/>
      <c r="H429" s="148"/>
      <c r="I429" s="148"/>
      <c r="J429" s="148"/>
      <c r="K429" s="148"/>
      <c r="L429" s="148"/>
      <c r="M429" s="148"/>
    </row>
    <row r="430" spans="1:13" s="2" customFormat="1" x14ac:dyDescent="0.25">
      <c r="A430" s="235"/>
      <c r="B430" s="235"/>
      <c r="C430" s="146"/>
      <c r="D430" s="146"/>
      <c r="E430" s="146"/>
      <c r="F430" s="146"/>
      <c r="H430" s="148"/>
      <c r="I430" s="148"/>
      <c r="J430" s="148"/>
      <c r="K430" s="148"/>
      <c r="L430" s="148"/>
      <c r="M430" s="148"/>
    </row>
    <row r="431" spans="1:13" s="2" customFormat="1" x14ac:dyDescent="0.25">
      <c r="A431" s="235"/>
      <c r="B431" s="235"/>
      <c r="C431" s="146"/>
      <c r="D431" s="146"/>
      <c r="E431" s="146"/>
      <c r="F431" s="146"/>
      <c r="H431" s="148"/>
      <c r="I431" s="148"/>
      <c r="J431" s="148"/>
      <c r="K431" s="148"/>
      <c r="L431" s="148"/>
      <c r="M431" s="148"/>
    </row>
    <row r="432" spans="1:13" s="2" customFormat="1" x14ac:dyDescent="0.25">
      <c r="A432" s="235"/>
      <c r="B432" s="235"/>
      <c r="C432" s="146"/>
      <c r="D432" s="146"/>
      <c r="E432" s="146"/>
      <c r="F432" s="146"/>
      <c r="H432" s="148"/>
      <c r="I432" s="148"/>
      <c r="J432" s="148"/>
      <c r="K432" s="148"/>
      <c r="L432" s="148"/>
      <c r="M432" s="148"/>
    </row>
    <row r="433" spans="1:13" s="2" customFormat="1" x14ac:dyDescent="0.25">
      <c r="A433" s="235"/>
      <c r="B433" s="235"/>
      <c r="C433" s="146"/>
      <c r="D433" s="146"/>
      <c r="E433" s="146"/>
      <c r="F433" s="146"/>
      <c r="H433" s="148"/>
      <c r="I433" s="148"/>
      <c r="J433" s="148"/>
      <c r="K433" s="148"/>
      <c r="L433" s="148"/>
      <c r="M433" s="148"/>
    </row>
    <row r="434" spans="1:13" s="2" customFormat="1" x14ac:dyDescent="0.25">
      <c r="A434" s="235"/>
      <c r="B434" s="235"/>
      <c r="C434" s="146"/>
      <c r="D434" s="146"/>
      <c r="E434" s="146"/>
      <c r="F434" s="146"/>
      <c r="H434" s="148"/>
      <c r="I434" s="148"/>
      <c r="J434" s="148"/>
      <c r="K434" s="148"/>
      <c r="L434" s="148"/>
      <c r="M434" s="148"/>
    </row>
    <row r="435" spans="1:13" s="2" customFormat="1" x14ac:dyDescent="0.25">
      <c r="A435" s="235"/>
      <c r="B435" s="235"/>
      <c r="C435" s="146"/>
      <c r="D435" s="146"/>
      <c r="E435" s="146"/>
      <c r="F435" s="146"/>
      <c r="H435" s="148"/>
      <c r="I435" s="148"/>
      <c r="J435" s="148"/>
      <c r="K435" s="148"/>
      <c r="L435" s="148"/>
      <c r="M435" s="148"/>
    </row>
    <row r="436" spans="1:13" s="2" customFormat="1" x14ac:dyDescent="0.25">
      <c r="A436" s="235"/>
      <c r="B436" s="235"/>
      <c r="C436" s="146"/>
      <c r="D436" s="146"/>
      <c r="E436" s="146"/>
      <c r="F436" s="146"/>
      <c r="H436" s="148"/>
      <c r="I436" s="148"/>
      <c r="J436" s="148"/>
      <c r="K436" s="148"/>
      <c r="L436" s="148"/>
      <c r="M436" s="148"/>
    </row>
    <row r="437" spans="1:13" x14ac:dyDescent="0.25">
      <c r="B437" s="235"/>
      <c r="C437" s="146"/>
    </row>
    <row r="438" spans="1:13" x14ac:dyDescent="0.25">
      <c r="B438" s="235"/>
      <c r="C438" s="146"/>
    </row>
    <row r="439" spans="1:13" x14ac:dyDescent="0.25">
      <c r="B439" s="235"/>
      <c r="C439" s="146"/>
    </row>
  </sheetData>
  <mergeCells count="32">
    <mergeCell ref="A20:H21"/>
    <mergeCell ref="A2:H2"/>
    <mergeCell ref="A3:H3"/>
    <mergeCell ref="A6:F8"/>
    <mergeCell ref="A11:F12"/>
    <mergeCell ref="A15:F16"/>
    <mergeCell ref="A81:H81"/>
    <mergeCell ref="A24:F26"/>
    <mergeCell ref="A29:F30"/>
    <mergeCell ref="A33:F34"/>
    <mergeCell ref="A38:F38"/>
    <mergeCell ref="A39:H39"/>
    <mergeCell ref="A41:F42"/>
    <mergeCell ref="A45:G45"/>
    <mergeCell ref="B51:C51"/>
    <mergeCell ref="B52:C52"/>
    <mergeCell ref="B53:C53"/>
    <mergeCell ref="B57:F57"/>
    <mergeCell ref="B399:C399"/>
    <mergeCell ref="B83:C83"/>
    <mergeCell ref="A106:H106"/>
    <mergeCell ref="K112:M112"/>
    <mergeCell ref="A156:H156"/>
    <mergeCell ref="B160:B161"/>
    <mergeCell ref="C160:G160"/>
    <mergeCell ref="H160:K160"/>
    <mergeCell ref="L160:L161"/>
    <mergeCell ref="B210:D211"/>
    <mergeCell ref="B253:C253"/>
    <mergeCell ref="B256:C256"/>
    <mergeCell ref="B393:C393"/>
    <mergeCell ref="B396:C396"/>
  </mergeCells>
  <pageMargins left="0.25" right="0.25" top="0.75" bottom="0.75" header="0.3" footer="0.3"/>
  <pageSetup paperSize="9" scale="36" fitToHeight="3" orientation="portrait" r:id="rId1"/>
  <tableParts count="1">
    <tablePart r:id="rId2"/>
  </tableParts>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1.xml"/><Relationship Id="rId2" Type="http://schemas.openxmlformats.org/package/2006/relationships/digital-signature/signature" Target="sig2.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2UCaNYJWfutk5FffbAE3bdCTn0LPT3RtnvOrSEuX8R4=</DigestValue>
    </Reference>
    <Reference Type="http://www.w3.org/2000/09/xmldsig#Object" URI="#idOfficeObject">
      <DigestMethod Algorithm="http://www.w3.org/2001/04/xmlenc#sha256"/>
      <DigestValue>8cZVSOVShI1GlBnP5CSL//g99tw4FpvUDx9m1ZA7OaU=</DigestValue>
    </Reference>
    <Reference Type="http://uri.etsi.org/01903#SignedProperties" URI="#idSignedProperties">
      <Transforms>
        <Transform Algorithm="http://www.w3.org/TR/2001/REC-xml-c14n-20010315"/>
      </Transforms>
      <DigestMethod Algorithm="http://www.w3.org/2001/04/xmlenc#sha256"/>
      <DigestValue>YkXvNSMGSBywAcKBA0UFaaMV+QURMe919Yn8+XKnIRA=</DigestValue>
    </Reference>
    <Reference Type="http://www.w3.org/2000/09/xmldsig#Object" URI="#idValidSigLnImg">
      <DigestMethod Algorithm="http://www.w3.org/2001/04/xmlenc#sha256"/>
      <DigestValue>MUnLJIGDFESOPk+Ts1j0XoWEW2tDkdxowTHfwy843UA=</DigestValue>
    </Reference>
    <Reference Type="http://www.w3.org/2000/09/xmldsig#Object" URI="#idInvalidSigLnImg">
      <DigestMethod Algorithm="http://www.w3.org/2001/04/xmlenc#sha256"/>
      <DigestValue>6VvpkUEcOrfxKsPHzyl4g961OJZ3ctcMPiZlNqETICc=</DigestValue>
    </Reference>
  </SignedInfo>
  <SignatureValue>NmoyC1IsKiTQt8Mp/pCJJ2xadq0xtJDmOgBHrdrEIukBpnYYV4ATsHyJfVUCp/OPQM6yCxkJZfGN
6d33DHF78PMPCPSVV8uhztU27BPqin8c/ryF0Xohhyx1Bcy71brC7rpITXJ0nLCWfLY1HqaWo/HQ
pyTTmiEcDCCrMQPSs5txt9tWzVcp7Sp1QHSRlQcYDoUK64sMMcyRhPdifVBJwhGQXgJhpOHriXGY
NLi+noq/4gLCPJek8J+azFFtoQBy0+/YOHcQvIB/pMPMXs+2PX/Uwctlyi1t6es5kQeCKniC+ctb
/srSOzi65qSTkB/Z9N+ru0TSO7+9pOS0An77jA==</SignatureValue>
  <KeyInfo>
    <X509Data>
      <X509Certificate>MIIIHTCCBgWgAwIBAgIIYSv9YqFJWZgwDQYJKoZIhvcNAQELBQAwWzEXMBUGA1UEBRMOUlVDIDgwMDUwMTcyLTExGjAYBgNVBAMTEUNBLURPQ1VNRU5UQSBTLkEuMRcwFQYDVQQKEw5ET0NVTUVOVEEgUy5BLjELMAkGA1UEBhMCUFkwHhcNMjIwNDAxMTIzNjA1WhcNMjQwMzMxMTI0NjA1WjCBvTELMAkGA1UEBhMCUFkxHjAcBgNVBAQMFU9QT1JUTyBMRUlWQSBFU1BJTk9MQTESMBAGA1UEBRMJQ0k3MTczOTkzMRswGQYDVQQqDBJGRURFUklDTyBTRUJBU1RJQU4xFzAVBgNVBAoMDlBFUlNPTkEgRklTSUNBMREwDwYDVQQLDAhGSVJNQSBGMjExMC8GA1UEAwwoRkVERVJJQ08gU0VCQVNUSUFOIE9QT1JUTyBMRUlWQSBFU1BJTk9MQTCCASIwDQYJKoZIhvcNAQEBBQADggEPADCCAQoCggEBALjzdufirRaFocL3Z+EZ9qMZYwNeDt94goJJzr/1JB4gbj6lPKb0CNWkZW1fP7Sz32rpcrqy0CNVsvdc9KgBNBt5nJNvD6pMfxgQir1+ftNTqx1KqLHa0QnIx3SzkOBnPNNYbVIMRC9vEOmysh7d/NppjkZyR9UdEhvWlnHouvu4/FxsW7XWvdM+JBUQ3+xEumSmaTQpSDKg7n+OouGyH+okP7yjL3ihc5nEWzdkwkZHWWVnZWS/gI6aAc9/8p5eOq3/2JvBWm+4CZKbibGbhHWSa82C/XXSgUqhSs/KMdCdt8/qDG8vAfKt1dHhji6+Fk9XKGkFOHaCl6b3lWou8KMCAwEAAaOCA4AwggN8MAwGA1UdEwEB/wQCMAAwDgYDVR0PAQH/BAQDAgXgMCoGA1UdJQEB/wQgMB4GCCsGAQUFBwMBBggrBgEFBQcDAgYIKwYBBQUHAwQwHQYDVR0OBBYEFHF4CsLibjtcfNTkwLT/cwqgNeBS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kBgNVHREEHTAbgRlzZWJhc3RpYW5vcG9ydG9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bIb7dSzrZK9Kf/0SEtpMbo0otM70YzPGlekwBZqp0pzFjurPn+etjN15UiKTiMJmg2Xn42+gvMpqIoJCZQYa3AQSdAc9R7Hp8ttk4c5HCmEg6ZyjsjJ9nxtahNF18UiH6ygktxihHYkLrChIaGDZbKL6w79fkwobl+f5UWvbTHTNRMklGhYPsyewmRvpvqgLxIvTmwZyfIl+rLenceJzHptf3StFmriAKj3VbzCaLcM6F1PqXDCpoLXnc8jvKwSN32DJXA0z2oK8rHEjecduaLiO5Bw3uPWd2wQ0ETVwqVDc0Y0l2zxLJFSRCUACUp5DKRM+7G+/ftnyy0kUWZkU+5ZSaipWLa9+XVm8ou/amFA8HnXm7Hv4XK/zlFq9BQCVC/FekKJlBV3e49ZzRZvYGFSsXHUh66rnGYSPCq0/5M02jMayek4olMYRdZAWh4/bc8MHvpTt+i/5rcbxr9DlUIGY17ancIIY1pYa6PIZNxxZbWLA2eCzTGB/XJrxNpfsFYUBWMRQd+pKSasYySXPELuJB07/iaQ/FZbhWb4rYOSgEVBp8uDyFebqxIjBCcX0JGkvew4tX3Uzv+hJNDHVGbXMFgSrhAiOj0sDTWQmOWD+OTGTVBLaiT2unp+5qPmNVSnRTYOfwAN/fzmlrgBjkn27Q0d1RZP0s9oy9TD1jy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wcz5k5pqAK6WJXNasS7F/0TPPjfE+ERehMWToz+G1Pk=</DigestValue>
      </Reference>
      <Reference URI="/xl/calcChain.xml?ContentType=application/vnd.openxmlformats-officedocument.spreadsheetml.calcChain+xml">
        <DigestMethod Algorithm="http://www.w3.org/2001/04/xmlenc#sha256"/>
        <DigestValue>I9E5prPuNwvLYDtJLUXCfkGN4+eSocW8YhWI5mRqjp0=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WXaXj5sUphNEt336VaI57wCrnQS/UoPZQ1HTUGoRc2o=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RCK1I4rDO2wyQp/tLzc1xBCyNKLXkP5juicbOCZGySk=</DigestValue>
      </Reference>
      <Reference URI="/xl/drawings/drawing1.xml?ContentType=application/vnd.openxmlformats-officedocument.drawing+xml">
        <DigestMethod Algorithm="http://www.w3.org/2001/04/xmlenc#sha256"/>
        <DigestValue>/E0R0B0D3hG8ZQTn0dWdoIclAguOYAc+5Zi8Qw7YYsQ=</DigestValue>
      </Reference>
      <Reference URI="/xl/drawings/drawing2.xml?ContentType=application/vnd.openxmlformats-officedocument.drawing+xml">
        <DigestMethod Algorithm="http://www.w3.org/2001/04/xmlenc#sha256"/>
        <DigestValue>ZxSQeOg2held5kSOZlcAAKjYoA2uM1NidrgwPwcsssQ=</DigestValue>
      </Reference>
      <Reference URI="/xl/drawings/drawing3.xml?ContentType=application/vnd.openxmlformats-officedocument.drawing+xml">
        <DigestMethod Algorithm="http://www.w3.org/2001/04/xmlenc#sha256"/>
        <DigestValue>gSsD+EuUV/s1oB6oN3iFNvfNU7JMsVhx4OoE90krLDM=</DigestValue>
      </Reference>
      <Reference URI="/xl/drawings/vmlDrawing1.vml?ContentType=application/vnd.openxmlformats-officedocument.vmlDrawing">
        <DigestMethod Algorithm="http://www.w3.org/2001/04/xmlenc#sha256"/>
        <DigestValue>iDVmAzNpJqHScXJfof+Klwri8TwRPSDrsWlxLyfgn8s=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+Ghp6ayukeoiiJxAmsXv6Lu5mWyFxLbo+iKSOYlsS28=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UwScaaVvJJr8sVMKke2dTwYL0T0jaSMJuw7X9zicf0M=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MDWO46U/U/ypXyzAh9YLkcOugdkvU6DDSPIXE6GAEp8=</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QCUd4S2AR5kBEdM2lM/qKg2NIYxhQ+ilG7IzUn+1xxs=</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W0hWis31P6SZgP6rCX2rMuDsgvJxw5kzK7JWSRmyylc=</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l6D3G4LDE4zgkr42ixSQVRV/Y1Z0fXRYOw2WxmHXJx4=</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bCBjpa3eMaFVtRpS7h+4z8GMzhcP7FEqOa/vaR/AfOQ=</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OJoBSD6cF9hfxWN3P8rn/GklO9+yqFArhLq25JEsbCQ=</DigestValue>
      </Reference>
      <Reference URI="/xl/externalLinks/externalLink1.xml?ContentType=application/vnd.openxmlformats-officedocument.spreadsheetml.externalLink+xml">
        <DigestMethod Algorithm="http://www.w3.org/2001/04/xmlenc#sha256"/>
        <DigestValue>RgO1yifePhy3d+AoQWc6SHC5NXe7Vk29kt8fBgX5OJw=</DigestValue>
      </Reference>
      <Reference URI="/xl/externalLinks/externalLink2.xml?ContentType=application/vnd.openxmlformats-officedocument.spreadsheetml.externalLink+xml">
        <DigestMethod Algorithm="http://www.w3.org/2001/04/xmlenc#sha256"/>
        <DigestValue>X86UJCBrlTsQcCsV64tuAnPOX4RQM/PJibK1gJg9PO0=</DigestValue>
      </Reference>
      <Reference URI="/xl/externalLinks/externalLink3.xml?ContentType=application/vnd.openxmlformats-officedocument.spreadsheetml.externalLink+xml">
        <DigestMethod Algorithm="http://www.w3.org/2001/04/xmlenc#sha256"/>
        <DigestValue>7h3A4AkXfbMpu9VqlNahLkNqPoDUUYxXPRZbBJGGIJI=</DigestValue>
      </Reference>
      <Reference URI="/xl/externalLinks/externalLink4.xml?ContentType=application/vnd.openxmlformats-officedocument.spreadsheetml.externalLink+xml">
        <DigestMethod Algorithm="http://www.w3.org/2001/04/xmlenc#sha256"/>
        <DigestValue>QB+V+nxw7ZAblYt3S/Ch75wG1at6SMVaGhbTRnBHUD0=</DigestValue>
      </Reference>
      <Reference URI="/xl/externalLinks/externalLink5.xml?ContentType=application/vnd.openxmlformats-officedocument.spreadsheetml.externalLink+xml">
        <DigestMethod Algorithm="http://www.w3.org/2001/04/xmlenc#sha256"/>
        <DigestValue>QB+V+nxw7ZAblYt3S/Ch75wG1at6SMVaGhbTRnBHUD0=</DigestValue>
      </Reference>
      <Reference URI="/xl/externalLinks/externalLink6.xml?ContentType=application/vnd.openxmlformats-officedocument.spreadsheetml.externalLink+xml">
        <DigestMethod Algorithm="http://www.w3.org/2001/04/xmlenc#sha256"/>
        <DigestValue>l3M1NbG4a2Vwc45ti4UqPRTJDZZ6V7SiPK2K+SjXiV4=</DigestValue>
      </Reference>
      <Reference URI="/xl/externalLinks/externalLink7.xml?ContentType=application/vnd.openxmlformats-officedocument.spreadsheetml.externalLink+xml">
        <DigestMethod Algorithm="http://www.w3.org/2001/04/xmlenc#sha256"/>
        <DigestValue>cF06jd326F9lVrn51U/MK2YyKMC3oEYjYnb45lfAtxk=</DigestValue>
      </Reference>
      <Reference URI="/xl/externalLinks/externalLink8.xml?ContentType=application/vnd.openxmlformats-officedocument.spreadsheetml.externalLink+xml">
        <DigestMethod Algorithm="http://www.w3.org/2001/04/xmlenc#sha256"/>
        <DigestValue>pkRrBCEGOQDyJmJqt33fkCt6rBByB+MbCW/cw7/zNgg=</DigestValue>
      </Reference>
      <Reference URI="/xl/media/image1.png?ContentType=image/png">
        <DigestMethod Algorithm="http://www.w3.org/2001/04/xmlenc#sha256"/>
        <DigestValue>lnkNTNjW6r3PiMLL+8udeZ5hObIZQHvFlVl2ujiSscw=</DigestValue>
      </Reference>
      <Reference URI="/xl/media/image2.emf?ContentType=image/x-emf">
        <DigestMethod Algorithm="http://www.w3.org/2001/04/xmlenc#sha256"/>
        <DigestValue>jc9MMNiQzaYK9f3fGyPn3mIn7dWX34dZBkHx/40bFIM=</DigestValue>
      </Reference>
      <Reference URI="/xl/media/image3.emf?ContentType=image/x-emf">
        <DigestMethod Algorithm="http://www.w3.org/2001/04/xmlenc#sha256"/>
        <DigestValue>KfgEGhsX7dywHogoA6kFS+k1mDfnJgEK6YfznDoeu+U=</DigestValue>
      </Reference>
      <Reference URI="/xl/media/image4.emf?ContentType=image/x-emf">
        <DigestMethod Algorithm="http://www.w3.org/2001/04/xmlenc#sha256"/>
        <DigestValue>ZDs/A+dag+tiv5BLnWTkNh13W+cfLMBXV5rt8nuc9MI=</DigestValue>
      </Reference>
      <Reference URI="/xl/media/image5.emf?ContentType=image/x-emf">
        <DigestMethod Algorithm="http://www.w3.org/2001/04/xmlenc#sha256"/>
        <DigestValue>ud/7JY9oEfr1ueLR0+WsKsCRPg8j/6/XZPSuqo8sRh4=</DigestValue>
      </Reference>
      <Reference URI="/xl/printerSettings/printerSettings1.bin?ContentType=application/vnd.openxmlformats-officedocument.spreadsheetml.printerSettings">
        <DigestMethod Algorithm="http://www.w3.org/2001/04/xmlenc#sha256"/>
        <DigestValue>u7pP4FnhErlAjQpf79j9Ij34a7KEq9pXJL0nDrOES24=</DigestValue>
      </Reference>
      <Reference URI="/xl/printerSettings/printerSettings2.bin?ContentType=application/vnd.openxmlformats-officedocument.spreadsheetml.printerSettings">
        <DigestMethod Algorithm="http://www.w3.org/2001/04/xmlenc#sha256"/>
        <DigestValue>NXxdLdZuJ4+9LEIb5xL6dgh2x58PCMIwMLYnpJwND8k=</DigestValue>
      </Reference>
      <Reference URI="/xl/printerSettings/printerSettings3.bin?ContentType=application/vnd.openxmlformats-officedocument.spreadsheetml.printerSettings">
        <DigestMethod Algorithm="http://www.w3.org/2001/04/xmlenc#sha256"/>
        <DigestValue>7w+p6TsdVJ+il8vtouZYZWvTj33YuuG2wsUhAfFzICU=</DigestValue>
      </Reference>
      <Reference URI="/xl/printerSettings/printerSettings4.bin?ContentType=application/vnd.openxmlformats-officedocument.spreadsheetml.printerSettings">
        <DigestMethod Algorithm="http://www.w3.org/2001/04/xmlenc#sha256"/>
        <DigestValue>sLlVsMu/UmxdwdvPNZF0AY0+lC5fiUlO4f1F+aMCq5U=</DigestValue>
      </Reference>
      <Reference URI="/xl/printerSettings/printerSettings5.bin?ContentType=application/vnd.openxmlformats-officedocument.spreadsheetml.printerSettings">
        <DigestMethod Algorithm="http://www.w3.org/2001/04/xmlenc#sha256"/>
        <DigestValue>ERPjAtZP2x4kF0bhjcHEZerGP7zNfoKLXFrQLxWzMZk=</DigestValue>
      </Reference>
      <Reference URI="/xl/printerSettings/printerSettings6.bin?ContentType=application/vnd.openxmlformats-officedocument.spreadsheetml.printerSettings">
        <DigestMethod Algorithm="http://www.w3.org/2001/04/xmlenc#sha256"/>
        <DigestValue>sLlVsMu/UmxdwdvPNZF0AY0+lC5fiUlO4f1F+aMCq5U=</DigestValue>
      </Reference>
      <Reference URI="/xl/sharedStrings.xml?ContentType=application/vnd.openxmlformats-officedocument.spreadsheetml.sharedStrings+xml">
        <DigestMethod Algorithm="http://www.w3.org/2001/04/xmlenc#sha256"/>
        <DigestValue>+SNAontlVA5totoJdjcfLM/nBt8aKU15BXuxuVV3Deo=</DigestValue>
      </Reference>
      <Reference URI="/xl/styles.xml?ContentType=application/vnd.openxmlformats-officedocument.spreadsheetml.styles+xml">
        <DigestMethod Algorithm="http://www.w3.org/2001/04/xmlenc#sha256"/>
        <DigestValue>hx+4NuO+hCtr9PoBbNkRGsbWqXFXY56lDHJO+4AKsMM=</DigestValue>
      </Reference>
      <Reference URI="/xl/tables/table1.xml?ContentType=application/vnd.openxmlformats-officedocument.spreadsheetml.table+xml">
        <DigestMethod Algorithm="http://www.w3.org/2001/04/xmlenc#sha256"/>
        <DigestValue>0kdc8YbBngnAR+ApX/FqoEV5Kiyy9Gfiz0oP5ckR5wU=</DigestValue>
      </Reference>
      <Reference URI="/xl/tables/table2.xml?ContentType=application/vnd.openxmlformats-officedocument.spreadsheetml.table+xml">
        <DigestMethod Algorithm="http://www.w3.org/2001/04/xmlenc#sha256"/>
        <DigestValue>X2rbIrCJA2K7Ui5I+uCfgzBa3k5FNBX/33QMy+tH0kU=</DigestValue>
      </Reference>
      <Reference URI="/xl/tables/table3.xml?ContentType=application/vnd.openxmlformats-officedocument.spreadsheetml.table+xml">
        <DigestMethod Algorithm="http://www.w3.org/2001/04/xmlenc#sha256"/>
        <DigestValue>NMZLFr7Xib8dMmNo2BBjPojOngzCH6zFmG2BbT62lxA=</DigestValue>
      </Reference>
      <Reference URI="/xl/tables/table4.xml?ContentType=application/vnd.openxmlformats-officedocument.spreadsheetml.table+xml">
        <DigestMethod Algorithm="http://www.w3.org/2001/04/xmlenc#sha256"/>
        <DigestValue>oLT8igq7KXRMIpW1pT8svhZFR72T86/oJ6KNehwQ6gw=</DigestValue>
      </Reference>
      <Reference URI="/xl/tables/table5.xml?ContentType=application/vnd.openxmlformats-officedocument.spreadsheetml.table+xml">
        <DigestMethod Algorithm="http://www.w3.org/2001/04/xmlenc#sha256"/>
        <DigestValue>3r9HR6JIpQLlhtO23kMx0D7uopulDUiwCBbUy/GCeBs=</DigestValue>
      </Reference>
      <Reference URI="/xl/tables/table6.xml?ContentType=application/vnd.openxmlformats-officedocument.spreadsheetml.table+xml">
        <DigestMethod Algorithm="http://www.w3.org/2001/04/xmlenc#sha256"/>
        <DigestValue>/V13CGIWU9VNezP4xQkrv5J7Lg0NaIxte2bYKRrAlQw=</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j70H3lbeQ/QyGBBn9M6AzmJtKlt2P46ZeoLGbxYaBaA=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EZRxNf6IpedmaTgQgay+h1qUqMoGNNOGifiux/wzqNs=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DPbpTmnQc2WGw2UEpv7dYjGJbmK5JYc6F/1np4yCS4E=</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nUVdzvshlLUgRaM7X4sHX/9tln+OftfDhfnaA+Y9Nzk=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Ju6Xle6twBzH9W5aX7+fwJIRbXG3UsnN0JhT6po0TIg=</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03fyh5RtngeOIjpKdjCGAHGtHGBoY1fmNSavgX0QwqA=</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Bj9MrXl9F4llO6i4tzPjTF06fgP/bNj0A2G2zknxO/Q=</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+9ArbGo+WYTpncNTvx1wTeVQrhPWfM0eKzXNElFoGS0=</DigestValue>
      </Reference>
      <Reference URI="/xl/worksheets/sheet1.xml?ContentType=application/vnd.openxmlformats-officedocument.spreadsheetml.worksheet+xml">
        <DigestMethod Algorithm="http://www.w3.org/2001/04/xmlenc#sha256"/>
        <DigestValue>+xV+oMG6koRtqX0z/IygygOs3cJ2nOTKouHatJjeQUo=</DigestValue>
      </Reference>
      <Reference URI="/xl/worksheets/sheet2.xml?ContentType=application/vnd.openxmlformats-officedocument.spreadsheetml.worksheet+xml">
        <DigestMethod Algorithm="http://www.w3.org/2001/04/xmlenc#sha256"/>
        <DigestValue>JVH6cxTnvzMxZI6wV7Q4t9qLK0cu2sXrRRuhbKcCjrI=</DigestValue>
      </Reference>
      <Reference URI="/xl/worksheets/sheet3.xml?ContentType=application/vnd.openxmlformats-officedocument.spreadsheetml.worksheet+xml">
        <DigestMethod Algorithm="http://www.w3.org/2001/04/xmlenc#sha256"/>
        <DigestValue>N3YhfknzcqrO0V8NL+L4zUA8kbaG2kxNsHK0KkDR7As=</DigestValue>
      </Reference>
      <Reference URI="/xl/worksheets/sheet4.xml?ContentType=application/vnd.openxmlformats-officedocument.spreadsheetml.worksheet+xml">
        <DigestMethod Algorithm="http://www.w3.org/2001/04/xmlenc#sha256"/>
        <DigestValue>eI8URKTy/BROpVahP5POuXSDIBfo9unweoIIW/KPyHQ=</DigestValue>
      </Reference>
      <Reference URI="/xl/worksheets/sheet5.xml?ContentType=application/vnd.openxmlformats-officedocument.spreadsheetml.worksheet+xml">
        <DigestMethod Algorithm="http://www.w3.org/2001/04/xmlenc#sha256"/>
        <DigestValue>2BqZ0/5aoSlbNitTerczTw8SMxpUF5WnPid0Fn0Hjko=</DigestValue>
      </Reference>
      <Reference URI="/xl/worksheets/sheet6.xml?ContentType=application/vnd.openxmlformats-officedocument.spreadsheetml.worksheet+xml">
        <DigestMethod Algorithm="http://www.w3.org/2001/04/xmlenc#sha256"/>
        <DigestValue>vDfui5nNWMObyyxc4xmOLbj+pra/IW+rkorQM7opqs0=</DigestValue>
      </Reference>
      <Reference URI="/xl/worksheets/sheet7.xml?ContentType=application/vnd.openxmlformats-officedocument.spreadsheetml.worksheet+xml">
        <DigestMethod Algorithm="http://www.w3.org/2001/04/xmlenc#sha256"/>
        <DigestValue>f8zuN8HCTWbzykYxvv398ix1Ue8tQwjH3CXksLVUxZM=</DigestValue>
      </Reference>
      <Reference URI="/xl/worksheets/sheet8.xml?ContentType=application/vnd.openxmlformats-officedocument.spreadsheetml.worksheet+xml">
        <DigestMethod Algorithm="http://www.w3.org/2001/04/xmlenc#sha256"/>
        <DigestValue>y/AQCRGxYCXH3BJm7BFH9hakBbHENB9rIVmyMHgWf/c=</DigestValue>
      </Reference>
    </Manifest>
    <SignatureProperties>
      <SignatureProperty Id="idSignatureTime" Target="#idPackageSignature">
        <mdssi:SignatureTime xmlns:mdssi="http://schemas.openxmlformats.org/package/2006/digital-signature">
          <mdssi:Format>YYYY-MM-DDThh:mm:ssTZD</mdssi:Format>
          <mdssi:Value>2022-11-15T00:35:52Z</mdssi:Value>
        </mdssi:SignatureTime>
      </SignatureProperty>
    </SignatureProperties>
  </Object>
  <Object Id="idOfficeObject">
    <SignatureProperties>
      <SignatureProperty Id="idOfficeV1Details" Target="#idPackageSignature">
        <SignatureInfoV1 xmlns="http://schemas.microsoft.com/office/2006/digsig">
          <SetupID>{FD3D0FD6-6405-4FA6-9E5E-3857AF34EE03}</SetupID>
          <SignatureText>Sebastián Oporto Leiva</SignatureText>
          <SignatureImage/>
          <SignatureComments/>
          <WindowsVersion>10.0</WindowsVersion>
          <OfficeVersion>16.0.15726/23</OfficeVersion>
          <ApplicationVersion>16.0.15726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2022-11-15T00:35:52Z</xd:SigningTime>
          <xd:SigningCertificate>
            <xd:Cert>
              <xd:CertDigest>
                <DigestMethod Algorithm="http://www.w3.org/2001/04/xmlenc#sha256"/>
                <DigestValue>vU//LrZauGdtcImFFxdDHX+U7EokbqJbcsMfBYLQiWQ=</DigestValue>
              </xd:CertDigest>
              <xd:IssuerSerial>
                <X509IssuerName>C=PY, O=DOCUMENTA S.A., CN=CA-DOCUMENTA S.A., SERIALNUMBER=RUC 80050172-1</X509IssuerName>
                <X509SerialNumber>7001968645732129176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sBAAB/AAAAAAAAAAAAAAA9FwAA8AgAACBFTUYAAAEASBwAAKoAAAAGAAAAAAAAAAAAAAAAAAAAgAcAADgEAABYAQAAwQAAAAAAAAAAAAAAAAAAAMA/BQDo8QIACgAAABAAAAAAAAAAAAAAAEsAAAAQAAAAAAAAAAUAAAAeAAAAGAAAAAAAAAAAAAAATAEAAIAAAAAnAAAAGAAAAAEAAAAAAAAAAAAAAAAAAAAlAAAADAAAAAEAAABMAAAAZAAAAAAAAAAAAAAASwEAAH8AAAAAAAAAAAAAAEw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BLAQAAfwAAAAAAAAAAAAAATAEAAIAAAAAhAPAAAAAAAAAAAAAAAIA/AAAAAAAAAAAAAIA/AAAAAAAAAAAAAAAAAAAAAAAAAAAAAAAAAAAAAAAAAAAlAAAADAAAAAAAAIAoAAAADAAAAAEAAAAnAAAAGAAAAAEAAAAAAAAA8PDwAAAAAAAlAAAADAAAAAEAAABMAAAAZAAAAAAAAAAAAAAASwEAAH8AAAAAAAAAAAAAAEwBAACAAAAAIQDwAAAAAAAAAAAAAACAPwAAAAAAAAAAAACAPwAAAAAAAAAAAAAAAAAAAAAAAAAAAAAAAAAAAAAAAAAAJQAAAAwAAAAAAACAKAAAAAwAAAABAAAAJwAAABgAAAABAAAAAAAAAPDw8AAAAAAAJQAAAAwAAAABAAAATAAAAGQAAAAAAAAAAAAAAEsBAAB/AAAAAAAAAAAAAABMAQAAgAAAACEA8AAAAAAAAAAAAAAAgD8AAAAAAAAAAAAAgD8AAAAAAAAAAAAAAAAAAAAAAAAAAAAAAAAAAAAAAAAAACUAAAAMAAAAAAAAgCgAAAAMAAAAAQAAACcAAAAYAAAAAQAAAAAAAADw8PAAAAAAACUAAAAMAAAAAQAAAEwAAABkAAAAAAAAAAAAAABLAQAAfwAAAAAAAAAAAAAATAEAAIAAAAAhAPAAAAAAAAAAAAAAAIA/AAAAAAAAAAAAAIA/AAAAAAAAAAAAAAAAAAAAAAAAAAAAAAAAAAAAAAAAAAAlAAAADAAAAAAAAIAoAAAADAAAAAEAAAAnAAAAGAAAAAEAAAAAAAAA////AAAAAAAlAAAADAAAAAEAAABMAAAAZAAAAAAAAAAAAAAASwEAAH8AAAAAAAAAAAAAAEwBAACAAAAAIQDwAAAAAAAAAAAAAACAPwAAAAAAAAAAAACAPwAAAAAAAAAAAAAAAAAAAAAAAAAAAAAAAAAAAAAAAAAAJQAAAAwAAAAAAACAKAAAAAwAAAABAAAAJwAAABgAAAABAAAAAAAAAP///wAAAAAAJQAAAAwAAAABAAAATAAAAGQAAAAAAAAAAAAAAEsBAAB/AAAAAAAAAAAAAABM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L0AAAAEAAAA9wAAABEAAAAlAAAADAAAAAEAAABUAAAAiAAAAL4AAAAEAAAA9QAAABAAAAABAAAAVVWPQYX2jkG+AAAABAAAAAoAAABMAAAAAAAAAAAAAAAAAAAA//////////9gAAAAMQA0AC8AMQAxAC8AMgAwADIAMgAGAAAABgAAAAQAAAAGAAAABgAAAAQAAAAGAAAABgAAAAYAAAAGAAAASwAAAEAAAAAwAAAABQAAACAAAAABAAAAAQAAABAAAAAAAAAAAAAAAEwBAACAAAAAAAAAAAAAAABM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VVWPQYX2j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LAAAARwAAACkAAAAzAAAAo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DMAAAASAAAACUAAAAMAAAABAAAAFQAAADQAAAAKgAAADMAAADKAAAARwAAAAEAAABVVY9BhfaOQSoAAAAzAAAAFgAAAEwAAAAAAAAAAAAAAAAAAAD//////////3gAAABTAGUAYgBhAHMAdABpAOEAbgAgAE8AcABvAHIAdABvACAATABlAGkAdgBhAAkAAAAIAAAACQAAAAgAAAAHAAAABQAAAAQAAAAIAAAACQAAAAQAAAAMAAAACQAAAAkAAAAGAAAABQAAAAkAAAAEAAAACAAAAAgAAAAEAAAACAAAAAgAAABLAAAAQAAAADAAAAAFAAAAIAAAAAEAAAABAAAAEAAAAAAAAAAAAAAATAEAAIAAAAAAAAAAAAAAAEwBAACAAAAAJQAAAAwAAAACAAAAJwAAABgAAAAFAAAAAAAAAP///wAAAAAAJQAAAAwAAAAFAAAATAAAAGQAAAAAAAAAUAAAAEsBAAB8AAAAAAAAAFAAAABM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0AAAAAoAAABQAAAAgAAAAFwAAAABAAAAVVWPQYX2jkEKAAAAUAAAABYAAABMAAAAAAAAAAAAAAAAAAAA//////////94AAAAUwBlAGIAYQBzAHQAaQBhAG4AIABPAHAAbwByAHQAbwAgAEwAZQBpAHYAYQAGAAAABgAAAAcAAAAGAAAABQAAAAQAAAADAAAABgAAAAcAAAADAAAACQAAAAcAAAAHAAAABAAAAAQAAAAHAAAAAwAAAAUAAAAGAAAAAwAAAAUAAAAGAAAASwAAAEAAAAAwAAAABQAAACAAAAABAAAAAQAAABAAAAAAAAAAAAAAAEwBAACAAAAAAAAAAAAAAABM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iAAAAAoAAABgAAAAPwAAAGwAAAABAAAAVVWPQYX2jkEKAAAAYAAAAAoAAABMAAAAAAAAAAAAAAAAAAAA//////////9gAAAAUAByAGUAcwBpAGQAZQBuAHQAZQAGAAAABAAAAAYAAAAFAAAAAwAAAAcAAAAGAAAABwAAAAQAAAAGAAAASwAAAEAAAAAwAAAABQAAACAAAAABAAAAAQAAABAAAAAAAAAAAAAAAEwBAACAAAAAAAAAAAAAAABMAQAAgAAAACUAAAAMAAAAAgAAACcAAAAYAAAABQAAAAAAAAD///8AAAAAACUAAAAMAAAABQAAAEwAAABkAAAACQAAAHAAAABCAQAAfAAAAAkAAABwAAAAOgEAAA0AAAAhAPAAAAAAAAAAAAAAAIA/AAAAAAAAAAAAAIA/AAAAAAAAAAAAAAAAAAAAAAAAAAAAAAAAAAAAAAAAAAAlAAAADAAAAAAAAIAoAAAADAAAAAUAAAAlAAAADAAAAAEAAAAYAAAADAAAAAAAAAASAAAADAAAAAEAAAAWAAAADAAAAAAAAABUAAAAjAEAAAoAAABwAAAAQQEAAHwAAAABAAAAVVWPQYX2jkEKAAAAcAAAADUAAABMAAAABAAAAAkAAABwAAAAQwEAAH0AAAC4AAAARgBpAHIAbQBhAGQAbwAgAHAAbwByADoAIABGAEUARABFAFIASQBDAE8AIABTAEUAQgBBAFMAVABJAEEATgAgAE8AUABPAFIAVABPACAATABFAEkAVgBBACAARQBTAFAASQBOAE8ATABBAAAABgAAAAMAAAAEAAAACQAAAAYAAAAHAAAABwAAAAMAAAAHAAAABwAAAAQAAAADAAAAAwAAAAYAAAAGAAAACAAAAAYAAAAHAAAAAwAAAAcAAAAJAAAAAwAAAAYAAAAGAAAABgAAAAcAAAAGAAAABgAAAAMAAAAHAAAACAAAAAMAAAAJAAAABgAAAAkAAAAHAAAABgAAAAkAAAADAAAABQAAAAYAAAADAAAABwAAAAcAAAADAAAABgAAAAYAAAAGAAAAAwAAAAgAAAAJAAAABQAAAAcAAAAWAAAADAAAAAAAAAAlAAAADAAAAAIAAAAOAAAAFAAAAAAAAAAQAAAAFAAAAA==</Object>
  <Object Id="idInvalidSigLnImg">AQAAAGwAAAAAAAAAAAAAAEsBAAB/AAAAAAAAAAAAAAA9FwAA8AgAACBFTUYAAAEAtCEAALEAAAAGAAAAAAAAAAAAAAAAAAAAgAcAADgEAABYAQAAwQAAAAAAAAAAAAAAAAAAAMA/BQDo8QIACgAAABAAAAAAAAAAAAAAAEsAAAAQAAAAAAAAAAUAAAAeAAAAGAAAAAAAAAAAAAAATAEAAIAAAAAnAAAAGAAAAAEAAAAAAAAAAAAAAAAAAAAlAAAADAAAAAEAAABMAAAAZAAAAAAAAAAAAAAASwEAAH8AAAAAAAAAAAAAAEw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BLAQAAfwAAAAAAAAAAAAAATAEAAIAAAAAhAPAAAAAAAAAAAAAAAIA/AAAAAAAAAAAAAIA/AAAAAAAAAAAAAAAAAAAAAAAAAAAAAAAAAAAAAAAAAAAlAAAADAAAAAAAAIAoAAAADAAAAAEAAAAnAAAAGAAAAAEAAAAAAAAA8PDwAAAAAAAlAAAADAAAAAEAAABMAAAAZAAAAAAAAAAAAAAASwEAAH8AAAAAAAAAAAAAAEwBAACAAAAAIQDwAAAAAAAAAAAAAACAPwAAAAAAAAAAAACAPwAAAAAAAAAAAAAAAAAAAAAAAAAAAAAAAAAAAAAAAAAAJQAAAAwAAAAAAACAKAAAAAwAAAABAAAAJwAAABgAAAABAAAAAAAAAPDw8AAAAAAAJQAAAAwAAAABAAAATAAAAGQAAAAAAAAAAAAAAEsBAAB/AAAAAAAAAAAAAABMAQAAgAAAACEA8AAAAAAAAAAAAAAAgD8AAAAAAAAAAAAAgD8AAAAAAAAAAAAAAAAAAAAAAAAAAAAAAAAAAAAAAAAAACUAAAAMAAAAAAAAgCgAAAAMAAAAAQAAACcAAAAYAAAAAQAAAAAAAADw8PAAAAAAACUAAAAMAAAAAQAAAEwAAABkAAAAAAAAAAAAAABLAQAAfwAAAAAAAAAAAAAATAEAAIAAAAAhAPAAAAAAAAAAAAAAAIA/AAAAAAAAAAAAAIA/AAAAAAAAAAAAAAAAAAAAAAAAAAAAAAAAAAAAAAAAAAAlAAAADAAAAAAAAIAoAAAADAAAAAEAAAAnAAAAGAAAAAEAAAAAAAAA////AAAAAAAlAAAADAAAAAEAAABMAAAAZAAAAAAAAAAAAAAASwEAAH8AAAAAAAAAAAAAAEwBAACAAAAAIQDwAAAAAAAAAAAAAACAPwAAAAAAAAAAAACAPwAAAAAAAAAAAAAAAAAAAAAAAAAAAAAAAAAAAAAAAAAAJQAAAAwAAAAAAACAKAAAAAwAAAABAAAAJwAAABgAAAABAAAAAAAAAP///wAAAAAAJQAAAAwAAAABAAAATAAAAGQAAAAAAAAAAAAAAEsBAAB/AAAAAAAAAAAAAABM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cgAAABEAAAAlAAAADAAAAAEAAABUAAAAqAAAACMAAAAEAAAAcAAAABAAAAABAAAAVVWPQYX2jkEjAAAABAAAAA8AAABMAAAAAAAAAAAAAAAAAAAA//////////9sAAAARgBpAHIAbQBhACAAbgBvACAAdgDhAGwAaQBkAGEAAAAGAAAAAwAAAAQAAAAJAAAABgAAAAMAAAAHAAAABwAAAAMAAAAFAAAABgAAAAMAAAADAAAABwAAAAYAAABLAAAAQAAAADAAAAAFAAAAIAAAAAEAAAABAAAAEAAAAAAAAAAAAAAATAEAAIAAAAAAAAAAAAAAAEw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BVVY9Bhfa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sAAABHAAAAKQAAADMAAACj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MwAAABIAAAAJQAAAAwAAAAEAAAAVAAAANAAAAAqAAAAMwAAAMoAAABHAAAAAQAAAFVVj0GF9o5BKgAAADMAAAAWAAAATAAAAAAAAAAAAAAAAAAAAP//////////eAAAAFMAZQBiAGEAcwB0AGkA4QBuACAATwBwAG8AcgB0AG8AIABMAGUAaQB2AGEACQAAAAgAAAAJAAAACAAAAAcAAAAFAAAABAAAAAgAAAAJAAAABAAAAAwAAAAJAAAACQAAAAYAAAAFAAAACQAAAAQAAAAIAAAACAAAAAQAAAAIAAAACAAAAEsAAABAAAAAMAAAAAUAAAAgAAAAAQAAAAEAAAAQAAAAAAAAAAAAAABMAQAAgAAAAAAAAAAAAAAATAEAAIAAAAAlAAAADAAAAAIAAAAnAAAAGAAAAAUAAAAAAAAA////AAAAAAAlAAAADAAAAAUAAABMAAAAZAAAAAAAAABQAAAASwEAAHwAAAAAAAAAUAAAAEw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QAAAACgAAAFAAAACAAAAAXAAAAAEAAABVVY9BhfaOQQoAAABQAAAAFgAAAEwAAAAAAAAAAAAAAAAAAAD//////////3gAAABTAGUAYgBhAHMAdABpAGEAbgAgAE8AcABvAHIAdABvACAATABlAGkAdgBhAAYAAAAGAAAABwAAAAYAAAAFAAAABAAAAAMAAAAGAAAABwAAAAMAAAAJAAAABwAAAAcAAAAEAAAABAAAAAcAAAADAAAABQAAAAYAAAADAAAABQAAAAYAAABLAAAAQAAAADAAAAAFAAAAIAAAAAEAAAABAAAAEAAAAAAAAAAAAAAATAEAAIAAAAAAAAAAAAAAAEw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IAAAACgAAAGAAAAA/AAAAbAAAAAEAAABVVY9BhfaOQQoAAABgAAAACgAAAEwAAAAAAAAAAAAAAAAAAAD//////////2AAAABQAHIAZQBzAGkAZABlAG4AdABlAAYAAAAEAAAABgAAAAUAAAADAAAABwAAAAYAAAAHAAAABAAAAAYAAABLAAAAQAAAADAAAAAFAAAAIAAAAAEAAAABAAAAEAAAAAAAAAAAAAAATAEAAIAAAAAAAAAAAAAAAEwBAACAAAAAJQAAAAwAAAACAAAAJwAAABgAAAAFAAAAAAAAAP///wAAAAAAJQAAAAwAAAAFAAAATAAAAGQAAAAJAAAAcAAAAEIBAAB8AAAACQAAAHAAAAA6AQAADQAAACEA8AAAAAAAAAAAAAAAgD8AAAAAAAAAAAAAgD8AAAAAAAAAAAAAAAAAAAAAAAAAAAAAAAAAAAAAAAAAACUAAAAMAAAAAAAAgCgAAAAMAAAABQAAACUAAAAMAAAAAQAAABgAAAAMAAAAAAAAABIAAAAMAAAAAQAAABYAAAAMAAAAAAAAAFQAAACMAQAACgAAAHAAAABBAQAAfAAAAAEAAABVVY9BhfaOQQoAAABwAAAANQAAAEwAAAAEAAAACQAAAHAAAABDAQAAfQAAALgAAABGAGkAcgBtAGEAZABvACAAcABvAHIAOgAgAEYARQBEAEUAUgBJAEMATwAgAFMARQBCAEEAUwBUAEkAQQBOACAATwBQAE8AUgBUAE8AIABMAEUASQBWAEEAIABFAFMAUABJAE4ATwBMAEEAAAAGAAAAAwAAAAQAAAAJAAAABgAAAAcAAAAHAAAAAwAAAAcAAAAHAAAABAAAAAMAAAADAAAABgAAAAYAAAAIAAAABgAAAAcAAAADAAAABwAAAAkAAAADAAAABgAAAAYAAAAGAAAABwAAAAYAAAAGAAAAAwAAAAcAAAAIAAAAAwAAAAkAAAAGAAAACQAAAAcAAAAGAAAACQAAAAMAAAAFAAAABgAAAAMAAAAHAAAABwAAAAMAAAAGAAAABgAAAAYAAAADAAAACAAAAAkAAAAFAAAABw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2+UqFM6jdBAKwBS7UHa6F+PfSYhUoz3inWAZCxhWYAA=</DigestValue>
    </Reference>
    <Reference Type="http://www.w3.org/2000/09/xmldsig#Object" URI="#idOfficeObject">
      <DigestMethod Algorithm="http://www.w3.org/2001/04/xmlenc#sha256"/>
      <DigestValue>JzOJWZsmB+onaRu0wV0kqw0UTx8BEtBrKHlcYB0jMYE=</DigestValue>
    </Reference>
    <Reference Type="http://uri.etsi.org/01903#SignedProperties" URI="#idSignedProperties">
      <Transforms>
        <Transform Algorithm="http://www.w3.org/TR/2001/REC-xml-c14n-20010315"/>
      </Transforms>
      <DigestMethod Algorithm="http://www.w3.org/2001/04/xmlenc#sha256"/>
      <DigestValue>FgdxkRQQdBbCqKxHPCPEVx40bAR/F2uyJdN5o5vKXIQ=</DigestValue>
    </Reference>
    <Reference Type="http://www.w3.org/2000/09/xmldsig#Object" URI="#idValidSigLnImg">
      <DigestMethod Algorithm="http://www.w3.org/2001/04/xmlenc#sha256"/>
      <DigestValue>vCv5ATI3/2rx1XgxVdryGpHCJCRlMJGjjcjgdiaOn8E=</DigestValue>
    </Reference>
    <Reference Type="http://www.w3.org/2000/09/xmldsig#Object" URI="#idInvalidSigLnImg">
      <DigestMethod Algorithm="http://www.w3.org/2001/04/xmlenc#sha256"/>
      <DigestValue>Ynd9jU999wU9jUGeFmdtV1fv6OlfpoMITvoUmHxeNCc=</DigestValue>
    </Reference>
  </SignedInfo>
  <SignatureValue>MKGxSYRaOBmVpNzi7qu7ctJibhmc9cUoIBCQ9EDCZRR7A2s+Er2iM4MaoWr0/IBUjIjIXcPO+Xk3
mqPP0iAufFiVSuIv0QOUYSFkM0NCAN6htTdprPyw2q6BeiKct3DcOySwaQEE1ZIB/iauzhSpSQLx
Hl1GBIiG9phlmKMHOxz/X8Jnc7XZCnoaOkO9jIWkSlKPyRk6ThOmnpynbK3bMAH4hSZ8BHDfOuc7
NFpyzqmThvl/DHpYmtTAQIAwedr6P9eEsZB3u6vws9Ihd0NnwQ/fdeg0zdQjGwt8XMpKvCojxLLP
6yzajEPYasMyib7AW8CMdKvpB5wJGdwTjc8y0w==</SignatureValue>
  <KeyInfo>
    <X509Data>
      <X509Certificate>MIIH9DCCBdygAwIBAgIIUtUs/w76PIAwDQYJKoZIhvcNAQELBQAwWzEXMBUGA1UEBRMOUlVDIDgwMDUwMTcyLTExGjAYBgNVBAMTEUNBLURPQ1VNRU5UQSBTLkEuMRcwFQYDVQQKEw5ET0NVTUVOVEEgUy5BLjELMAkGA1UEBhMCUFkwHhcNMjEwNzEzMTk1MDM4WhcNMjMwNzEzMjAwMDM4WjCBjzELMAkGA1UEBhMCUFkxEDAOBgNVBAQMB1BFUkVJUkExEjAQBgNVBAUTCUNJMTU0Nzk1ODESMBAGA1UEKgwJU0FEWSBTTUlEMRcwFQYDVQQKDA5QRVJTT05BIEZJU0lDQTERMA8GA1UECwwIRklSTUEgRjIxGjAYBgNVBAMMEVNBRFkgU01JRCBQRVJFSVJBMIIBIjANBgkqhkiG9w0BAQEFAAOCAQ8AMIIBCgKCAQEArt41jT0GieWkuyfrfvkSLWbpUv4h6xmCwXZu+NE4qktvu+e+Hbx7hYCeyZsjgD47+ZOYpJer4/57Gp95icMpwFI8WDd31Cg7w4Yu2j+oZSEyKvL5tpa2x0RR3FdnsNu9vu5xziRk6BZ48nb701+Hp6inkVOgF6UPl9RDeddz3mgDRflWG4hfZluMaqfs6uMdMQ6F+nez9VXmf2YX72TUzCSxzI9F1QHHhPozMy8bnOnhQkKrssStO5gpSxwrl9OEaCQDYbNd1IK1T66148LmektBBqiDI099RFLUYXTrlcBuSSqWU7dt1mC+V0/c/AFU8O6jW1fLapXzx2VR5pY2BQIDAQABo4IDhTCCA4EwDAYDVR0TAQH/BAIwADAOBgNVHQ8BAf8EBAMCBeAwKgYDVR0lAQH/BCAwHgYIKwYBBQUHAwEGCCsGAQUFBwMCBggrBgEFBQcDBDAdBgNVHQ4EFgQUVPthvMLN92wA+cWG7NWsBfWynqM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kGA1UdEQQiMCCBHnNhZHkucGVyZWlyYUBpbnBvc2l0aXZh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FORXPTGtJOmLsZaKmB5CTme0/+xJkT/FfdwugysWEhSs3ePJmJ3RqsSsGbJCLay1uwUDLXTwNFrO23Qtu3+Huc61jrzZkxqdMzzPToBw2QeoxeTsywerWvbIM04MDczr+OPSe5o5VvyQ+kSS3+FY47ecHIMhYkCn8+zUjcT8lJ701cGSH6PcjjKPOs2yqTCADtS19YauiQeUVcoS0YipSBztVteeXYzu0IVMwsWOHmkwDEtKwuDo07XwSUAnaNRK2qpgLfhU+M8kSsUhcwZ3oMdr2gK/qHMhdDqwzzqHbxCXj2+3m7cpMpeauftQp98qAORlqQixSTgw9hnQ36ItxjVg1cvmImDj8q7qsz5PKzG4INCRYb8eJk9XCVAQi24EeaviLr7imIf5NyRO7as7rWT/Jxle/iaeJgdrUj7eoSZAgjxJoOKwPI34jr07NRUoYBgnXNBOb5YpSTY3UGh1CLIrw2vG6t9YYimneJfJdjuoymv56BrmfYMgKGj59aQ5lSVQSJVsfznkSj7fMVCs8dvdpjfGOS18DQOxDQlZNE8aWPIs21ysE0+YnudfXvIG/yDRGDgPLJspyxPqfi2DnfVBAQ5EJ5jC7Fx79DzQiWPeH915B5vpoX4IfxIcEJqQMWMhk+Qs/el5Qwx7D1AgpsBWAvPjPZ7CyJmK2llI47t</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wcz5k5pqAK6WJXNasS7F/0TPPjfE+ERehMWToz+G1Pk=</DigestValue>
      </Reference>
      <Reference URI="/xl/calcChain.xml?ContentType=application/vnd.openxmlformats-officedocument.spreadsheetml.calcChain+xml">
        <DigestMethod Algorithm="http://www.w3.org/2001/04/xmlenc#sha256"/>
        <DigestValue>I9E5prPuNwvLYDtJLUXCfkGN4+eSocW8YhWI5mRqjp0=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WXaXj5sUphNEt336VaI57wCrnQS/UoPZQ1HTUGoRc2o=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RCK1I4rDO2wyQp/tLzc1xBCyNKLXkP5juicbOCZGySk=</DigestValue>
      </Reference>
      <Reference URI="/xl/drawings/drawing1.xml?ContentType=application/vnd.openxmlformats-officedocument.drawing+xml">
        <DigestMethod Algorithm="http://www.w3.org/2001/04/xmlenc#sha256"/>
        <DigestValue>/E0R0B0D3hG8ZQTn0dWdoIclAguOYAc+5Zi8Qw7YYsQ=</DigestValue>
      </Reference>
      <Reference URI="/xl/drawings/drawing2.xml?ContentType=application/vnd.openxmlformats-officedocument.drawing+xml">
        <DigestMethod Algorithm="http://www.w3.org/2001/04/xmlenc#sha256"/>
        <DigestValue>ZxSQeOg2held5kSOZlcAAKjYoA2uM1NidrgwPwcsssQ=</DigestValue>
      </Reference>
      <Reference URI="/xl/drawings/drawing3.xml?ContentType=application/vnd.openxmlformats-officedocument.drawing+xml">
        <DigestMethod Algorithm="http://www.w3.org/2001/04/xmlenc#sha256"/>
        <DigestValue>gSsD+EuUV/s1oB6oN3iFNvfNU7JMsVhx4OoE90krLDM=</DigestValue>
      </Reference>
      <Reference URI="/xl/drawings/vmlDrawing1.vml?ContentType=application/vnd.openxmlformats-officedocument.vmlDrawing">
        <DigestMethod Algorithm="http://www.w3.org/2001/04/xmlenc#sha256"/>
        <DigestValue>iDVmAzNpJqHScXJfof+Klwri8TwRPSDrsWlxLyfgn8s=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+Ghp6ayukeoiiJxAmsXv6Lu5mWyFxLbo+iKSOYlsS28=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UwScaaVvJJr8sVMKke2dTwYL0T0jaSMJuw7X9zicf0M=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MDWO46U/U/ypXyzAh9YLkcOugdkvU6DDSPIXE6GAEp8=</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QCUd4S2AR5kBEdM2lM/qKg2NIYxhQ+ilG7IzUn+1xxs=</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W0hWis31P6SZgP6rCX2rMuDsgvJxw5kzK7JWSRmyylc=</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l6D3G4LDE4zgkr42ixSQVRV/Y1Z0fXRYOw2WxmHXJx4=</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bCBjpa3eMaFVtRpS7h+4z8GMzhcP7FEqOa/vaR/AfOQ=</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OJoBSD6cF9hfxWN3P8rn/GklO9+yqFArhLq25JEsbCQ=</DigestValue>
      </Reference>
      <Reference URI="/xl/externalLinks/externalLink1.xml?ContentType=application/vnd.openxmlformats-officedocument.spreadsheetml.externalLink+xml">
        <DigestMethod Algorithm="http://www.w3.org/2001/04/xmlenc#sha256"/>
        <DigestValue>RgO1yifePhy3d+AoQWc6SHC5NXe7Vk29kt8fBgX5OJw=</DigestValue>
      </Reference>
      <Reference URI="/xl/externalLinks/externalLink2.xml?ContentType=application/vnd.openxmlformats-officedocument.spreadsheetml.externalLink+xml">
        <DigestMethod Algorithm="http://www.w3.org/2001/04/xmlenc#sha256"/>
        <DigestValue>X86UJCBrlTsQcCsV64tuAnPOX4RQM/PJibK1gJg9PO0=</DigestValue>
      </Reference>
      <Reference URI="/xl/externalLinks/externalLink3.xml?ContentType=application/vnd.openxmlformats-officedocument.spreadsheetml.externalLink+xml">
        <DigestMethod Algorithm="http://www.w3.org/2001/04/xmlenc#sha256"/>
        <DigestValue>7h3A4AkXfbMpu9VqlNahLkNqPoDUUYxXPRZbBJGGIJI=</DigestValue>
      </Reference>
      <Reference URI="/xl/externalLinks/externalLink4.xml?ContentType=application/vnd.openxmlformats-officedocument.spreadsheetml.externalLink+xml">
        <DigestMethod Algorithm="http://www.w3.org/2001/04/xmlenc#sha256"/>
        <DigestValue>QB+V+nxw7ZAblYt3S/Ch75wG1at6SMVaGhbTRnBHUD0=</DigestValue>
      </Reference>
      <Reference URI="/xl/externalLinks/externalLink5.xml?ContentType=application/vnd.openxmlformats-officedocument.spreadsheetml.externalLink+xml">
        <DigestMethod Algorithm="http://www.w3.org/2001/04/xmlenc#sha256"/>
        <DigestValue>QB+V+nxw7ZAblYt3S/Ch75wG1at6SMVaGhbTRnBHUD0=</DigestValue>
      </Reference>
      <Reference URI="/xl/externalLinks/externalLink6.xml?ContentType=application/vnd.openxmlformats-officedocument.spreadsheetml.externalLink+xml">
        <DigestMethod Algorithm="http://www.w3.org/2001/04/xmlenc#sha256"/>
        <DigestValue>l3M1NbG4a2Vwc45ti4UqPRTJDZZ6V7SiPK2K+SjXiV4=</DigestValue>
      </Reference>
      <Reference URI="/xl/externalLinks/externalLink7.xml?ContentType=application/vnd.openxmlformats-officedocument.spreadsheetml.externalLink+xml">
        <DigestMethod Algorithm="http://www.w3.org/2001/04/xmlenc#sha256"/>
        <DigestValue>cF06jd326F9lVrn51U/MK2YyKMC3oEYjYnb45lfAtxk=</DigestValue>
      </Reference>
      <Reference URI="/xl/externalLinks/externalLink8.xml?ContentType=application/vnd.openxmlformats-officedocument.spreadsheetml.externalLink+xml">
        <DigestMethod Algorithm="http://www.w3.org/2001/04/xmlenc#sha256"/>
        <DigestValue>pkRrBCEGOQDyJmJqt33fkCt6rBByB+MbCW/cw7/zNgg=</DigestValue>
      </Reference>
      <Reference URI="/xl/media/image1.png?ContentType=image/png">
        <DigestMethod Algorithm="http://www.w3.org/2001/04/xmlenc#sha256"/>
        <DigestValue>lnkNTNjW6r3PiMLL+8udeZ5hObIZQHvFlVl2ujiSscw=</DigestValue>
      </Reference>
      <Reference URI="/xl/media/image2.emf?ContentType=image/x-emf">
        <DigestMethod Algorithm="http://www.w3.org/2001/04/xmlenc#sha256"/>
        <DigestValue>jc9MMNiQzaYK9f3fGyPn3mIn7dWX34dZBkHx/40bFIM=</DigestValue>
      </Reference>
      <Reference URI="/xl/media/image3.emf?ContentType=image/x-emf">
        <DigestMethod Algorithm="http://www.w3.org/2001/04/xmlenc#sha256"/>
        <DigestValue>KfgEGhsX7dywHogoA6kFS+k1mDfnJgEK6YfznDoeu+U=</DigestValue>
      </Reference>
      <Reference URI="/xl/media/image4.emf?ContentType=image/x-emf">
        <DigestMethod Algorithm="http://www.w3.org/2001/04/xmlenc#sha256"/>
        <DigestValue>ZDs/A+dag+tiv5BLnWTkNh13W+cfLMBXV5rt8nuc9MI=</DigestValue>
      </Reference>
      <Reference URI="/xl/media/image5.emf?ContentType=image/x-emf">
        <DigestMethod Algorithm="http://www.w3.org/2001/04/xmlenc#sha256"/>
        <DigestValue>ud/7JY9oEfr1ueLR0+WsKsCRPg8j/6/XZPSuqo8sRh4=</DigestValue>
      </Reference>
      <Reference URI="/xl/printerSettings/printerSettings1.bin?ContentType=application/vnd.openxmlformats-officedocument.spreadsheetml.printerSettings">
        <DigestMethod Algorithm="http://www.w3.org/2001/04/xmlenc#sha256"/>
        <DigestValue>u7pP4FnhErlAjQpf79j9Ij34a7KEq9pXJL0nDrOES24=</DigestValue>
      </Reference>
      <Reference URI="/xl/printerSettings/printerSettings2.bin?ContentType=application/vnd.openxmlformats-officedocument.spreadsheetml.printerSettings">
        <DigestMethod Algorithm="http://www.w3.org/2001/04/xmlenc#sha256"/>
        <DigestValue>NXxdLdZuJ4+9LEIb5xL6dgh2x58PCMIwMLYnpJwND8k=</DigestValue>
      </Reference>
      <Reference URI="/xl/printerSettings/printerSettings3.bin?ContentType=application/vnd.openxmlformats-officedocument.spreadsheetml.printerSettings">
        <DigestMethod Algorithm="http://www.w3.org/2001/04/xmlenc#sha256"/>
        <DigestValue>7w+p6TsdVJ+il8vtouZYZWvTj33YuuG2wsUhAfFzICU=</DigestValue>
      </Reference>
      <Reference URI="/xl/printerSettings/printerSettings4.bin?ContentType=application/vnd.openxmlformats-officedocument.spreadsheetml.printerSettings">
        <DigestMethod Algorithm="http://www.w3.org/2001/04/xmlenc#sha256"/>
        <DigestValue>sLlVsMu/UmxdwdvPNZF0AY0+lC5fiUlO4f1F+aMCq5U=</DigestValue>
      </Reference>
      <Reference URI="/xl/printerSettings/printerSettings5.bin?ContentType=application/vnd.openxmlformats-officedocument.spreadsheetml.printerSettings">
        <DigestMethod Algorithm="http://www.w3.org/2001/04/xmlenc#sha256"/>
        <DigestValue>ERPjAtZP2x4kF0bhjcHEZerGP7zNfoKLXFrQLxWzMZk=</DigestValue>
      </Reference>
      <Reference URI="/xl/printerSettings/printerSettings6.bin?ContentType=application/vnd.openxmlformats-officedocument.spreadsheetml.printerSettings">
        <DigestMethod Algorithm="http://www.w3.org/2001/04/xmlenc#sha256"/>
        <DigestValue>sLlVsMu/UmxdwdvPNZF0AY0+lC5fiUlO4f1F+aMCq5U=</DigestValue>
      </Reference>
      <Reference URI="/xl/sharedStrings.xml?ContentType=application/vnd.openxmlformats-officedocument.spreadsheetml.sharedStrings+xml">
        <DigestMethod Algorithm="http://www.w3.org/2001/04/xmlenc#sha256"/>
        <DigestValue>+SNAontlVA5totoJdjcfLM/nBt8aKU15BXuxuVV3Deo=</DigestValue>
      </Reference>
      <Reference URI="/xl/styles.xml?ContentType=application/vnd.openxmlformats-officedocument.spreadsheetml.styles+xml">
        <DigestMethod Algorithm="http://www.w3.org/2001/04/xmlenc#sha256"/>
        <DigestValue>hx+4NuO+hCtr9PoBbNkRGsbWqXFXY56lDHJO+4AKsMM=</DigestValue>
      </Reference>
      <Reference URI="/xl/tables/table1.xml?ContentType=application/vnd.openxmlformats-officedocument.spreadsheetml.table+xml">
        <DigestMethod Algorithm="http://www.w3.org/2001/04/xmlenc#sha256"/>
        <DigestValue>0kdc8YbBngnAR+ApX/FqoEV5Kiyy9Gfiz0oP5ckR5wU=</DigestValue>
      </Reference>
      <Reference URI="/xl/tables/table2.xml?ContentType=application/vnd.openxmlformats-officedocument.spreadsheetml.table+xml">
        <DigestMethod Algorithm="http://www.w3.org/2001/04/xmlenc#sha256"/>
        <DigestValue>X2rbIrCJA2K7Ui5I+uCfgzBa3k5FNBX/33QMy+tH0kU=</DigestValue>
      </Reference>
      <Reference URI="/xl/tables/table3.xml?ContentType=application/vnd.openxmlformats-officedocument.spreadsheetml.table+xml">
        <DigestMethod Algorithm="http://www.w3.org/2001/04/xmlenc#sha256"/>
        <DigestValue>NMZLFr7Xib8dMmNo2BBjPojOngzCH6zFmG2BbT62lxA=</DigestValue>
      </Reference>
      <Reference URI="/xl/tables/table4.xml?ContentType=application/vnd.openxmlformats-officedocument.spreadsheetml.table+xml">
        <DigestMethod Algorithm="http://www.w3.org/2001/04/xmlenc#sha256"/>
        <DigestValue>oLT8igq7KXRMIpW1pT8svhZFR72T86/oJ6KNehwQ6gw=</DigestValue>
      </Reference>
      <Reference URI="/xl/tables/table5.xml?ContentType=application/vnd.openxmlformats-officedocument.spreadsheetml.table+xml">
        <DigestMethod Algorithm="http://www.w3.org/2001/04/xmlenc#sha256"/>
        <DigestValue>3r9HR6JIpQLlhtO23kMx0D7uopulDUiwCBbUy/GCeBs=</DigestValue>
      </Reference>
      <Reference URI="/xl/tables/table6.xml?ContentType=application/vnd.openxmlformats-officedocument.spreadsheetml.table+xml">
        <DigestMethod Algorithm="http://www.w3.org/2001/04/xmlenc#sha256"/>
        <DigestValue>/V13CGIWU9VNezP4xQkrv5J7Lg0NaIxte2bYKRrAlQw=</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j70H3lbeQ/QyGBBn9M6AzmJtKlt2P46ZeoLGbxYaBaA=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EZRxNf6IpedmaTgQgay+h1qUqMoGNNOGifiux/wzqNs=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DPbpTmnQc2WGw2UEpv7dYjGJbmK5JYc6F/1np4yCS4E=</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nUVdzvshlLUgRaM7X4sHX/9tln+OftfDhfnaA+Y9Nzk=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Ju6Xle6twBzH9W5aX7+fwJIRbXG3UsnN0JhT6po0TIg=</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03fyh5RtngeOIjpKdjCGAHGtHGBoY1fmNSavgX0QwqA=</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Bj9MrXl9F4llO6i4tzPjTF06fgP/bNj0A2G2zknxO/Q=</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+9ArbGo+WYTpncNTvx1wTeVQrhPWfM0eKzXNElFoGS0=</DigestValue>
      </Reference>
      <Reference URI="/xl/worksheets/sheet1.xml?ContentType=application/vnd.openxmlformats-officedocument.spreadsheetml.worksheet+xml">
        <DigestMethod Algorithm="http://www.w3.org/2001/04/xmlenc#sha256"/>
        <DigestValue>+xV+oMG6koRtqX0z/IygygOs3cJ2nOTKouHatJjeQUo=</DigestValue>
      </Reference>
      <Reference URI="/xl/worksheets/sheet2.xml?ContentType=application/vnd.openxmlformats-officedocument.spreadsheetml.worksheet+xml">
        <DigestMethod Algorithm="http://www.w3.org/2001/04/xmlenc#sha256"/>
        <DigestValue>JVH6cxTnvzMxZI6wV7Q4t9qLK0cu2sXrRRuhbKcCjrI=</DigestValue>
      </Reference>
      <Reference URI="/xl/worksheets/sheet3.xml?ContentType=application/vnd.openxmlformats-officedocument.spreadsheetml.worksheet+xml">
        <DigestMethod Algorithm="http://www.w3.org/2001/04/xmlenc#sha256"/>
        <DigestValue>N3YhfknzcqrO0V8NL+L4zUA8kbaG2kxNsHK0KkDR7As=</DigestValue>
      </Reference>
      <Reference URI="/xl/worksheets/sheet4.xml?ContentType=application/vnd.openxmlformats-officedocument.spreadsheetml.worksheet+xml">
        <DigestMethod Algorithm="http://www.w3.org/2001/04/xmlenc#sha256"/>
        <DigestValue>eI8URKTy/BROpVahP5POuXSDIBfo9unweoIIW/KPyHQ=</DigestValue>
      </Reference>
      <Reference URI="/xl/worksheets/sheet5.xml?ContentType=application/vnd.openxmlformats-officedocument.spreadsheetml.worksheet+xml">
        <DigestMethod Algorithm="http://www.w3.org/2001/04/xmlenc#sha256"/>
        <DigestValue>2BqZ0/5aoSlbNitTerczTw8SMxpUF5WnPid0Fn0Hjko=</DigestValue>
      </Reference>
      <Reference URI="/xl/worksheets/sheet6.xml?ContentType=application/vnd.openxmlformats-officedocument.spreadsheetml.worksheet+xml">
        <DigestMethod Algorithm="http://www.w3.org/2001/04/xmlenc#sha256"/>
        <DigestValue>vDfui5nNWMObyyxc4xmOLbj+pra/IW+rkorQM7opqs0=</DigestValue>
      </Reference>
      <Reference URI="/xl/worksheets/sheet7.xml?ContentType=application/vnd.openxmlformats-officedocument.spreadsheetml.worksheet+xml">
        <DigestMethod Algorithm="http://www.w3.org/2001/04/xmlenc#sha256"/>
        <DigestValue>f8zuN8HCTWbzykYxvv398ix1Ue8tQwjH3CXksLVUxZM=</DigestValue>
      </Reference>
      <Reference URI="/xl/worksheets/sheet8.xml?ContentType=application/vnd.openxmlformats-officedocument.spreadsheetml.worksheet+xml">
        <DigestMethod Algorithm="http://www.w3.org/2001/04/xmlenc#sha256"/>
        <DigestValue>y/AQCRGxYCXH3BJm7BFH9hakBbHENB9rIVmyMHgWf/c=</DigestValue>
      </Reference>
    </Manifest>
    <SignatureProperties>
      <SignatureProperty Id="idSignatureTime" Target="#idPackageSignature">
        <mdssi:SignatureTime xmlns:mdssi="http://schemas.openxmlformats.org/package/2006/digital-signature">
          <mdssi:Format>YYYY-MM-DDThh:mm:ssTZD</mdssi:Format>
          <mdssi:Value>2022-11-15T00:29:44Z</mdssi:Value>
        </mdssi:SignatureTime>
      </SignatureProperty>
    </SignatureProperties>
  </Object>
  <Object Id="idOfficeObject">
    <SignatureProperties>
      <SignatureProperty Id="idOfficeV1Details" Target="#idPackageSignature">
        <SignatureInfoV1 xmlns="http://schemas.microsoft.com/office/2006/digsig">
          <SetupID>{C3972E89-076B-494B-9FEE-4738848D3CA5}</SetupID>
          <SignatureText>SSP</SignatureText>
          <SignatureImage/>
          <SignatureComments/>
          <WindowsVersion>10.0</WindowsVersion>
          <OfficeVersion>16.0.15726/23</OfficeVersion>
          <ApplicationVersion>16.0.15726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2022-11-15T00:29:44Z</xd:SigningTime>
          <xd:SigningCertificate>
            <xd:Cert>
              <xd:CertDigest>
                <DigestMethod Algorithm="http://www.w3.org/2001/04/xmlenc#sha256"/>
                <DigestValue>RR82xaApwsdPRi5aWWFB1dGt18jdore6L+DwQwFIPoU=</DigestValue>
              </xd:CertDigest>
              <xd:IssuerSerial>
                <X509IssuerName>C=PY, O=DOCUMENTA S.A., CN=CA-DOCUMENTA S.A., SERIALNUMBER=RUC 80050172-1</X509IssuerName>
                <X509SerialNumber>5968726355129023616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lFgAAKwsAACBFTUYAAAEAJBsAAKo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O4AAAAFAAAAMQEAABUAAADuAAAABQAAAEQAAAARAAAAIQDwAAAAAAAAAAAAAACAPwAAAAAAAAAAAACAPwAAAAAAAAAAAAAAAAAAAAAAAAAAAAAAAAAAAAAAAAAAJQAAAAwAAAAAAACAKAAAAAwAAAABAAAAUgAAAHABAAABAAAA8////wAAAAAAAAAAAAAAAJABAAAAAAABAAAAAHMAZQBnAG8AZQAgAHUAaQAAAAAAAAAAAAAAAAAAAAAAAAAAAAAAAAAAAAAAAAAAAAAAAAAAAAAAAAAAAAAAAAAAAAAAACAAAAAAAAAA4Lab+H8AAADgtpv4fwAAEwAAAAAAAAAAAJgL+X8AAEUpCZv4fwAAMBaYC/l/AAATAAAAAAAAAOAWAAAAAAAAQAAAwPh/AAAAAJgL+X8AABUsCZv4fwAABAAAAAAAAAAwFpgL+X8AAGC48GSKAAAAEwAAAAAAAABIAAAAAAAAAAQemZv4fwAAoOO2m/h/AABAIpmb+H8AAAEAAAAAAAAAyEeZm/h/AAAAAJgL+X8AAAAAAAAAAAAAAAAAAAAAAACH9eAL+X8AAOBDt6t2AgAAq9+hCfl/AAAwufBkigAAAMm58GSKAAAAAAAAAAAAAAAAAAAAZHYACAAAAAAlAAAADAAAAAEAAAAYAAAADAAAAAAAAAASAAAADAAAAAEAAAAeAAAAGAAAAO4AAAAFAAAAMgEAABYAAAAlAAAADAAAAAEAAABUAAAAiAAAAO8AAAAFAAAAMAEAABUAAAABAAAAVVWPQYX2jkHvAAAABQAAAAoAAABMAAAAAAAAAAAAAAAAAAAA//////////9gAAAAMQA0AC8AMQAxAC8AMgAwADIAMgAHAAAABwAAAAUAAAAHAAAABwAAAAUAAAAHAAAABwAAAAcAAAAHAAAASwAAAEAAAAAwAAAABQAAACAAAAABAAAAAQAAABAAAAAAAAAAAAAAAEABAACgAAAAAAAAAAAAAABAAQAAoAAAAFIAAABwAQAAAgAAABQAAAAJAAAAAAAAAAAAAAC8AgAAAAAAAAECAiJTAHkAcwB0AGUAbQAAAAAAAAAAAAAAAAAAAAAAAAAAAAAAAAAAAAAAAAAAAAAAAAAAAAAAAAAAAAAAAAAAAAAAAAAAAAEAAAB2AgAASCnvZIoAAAAAmmjPQ7YAAIg+xQn5fwAAAAAAAAAAAAAJAAAAAAAAAAAAAAAAAAAAiCsJm/h/AAAAAAAAAAAAAAAAAAAAAAAAV8QAhXeCAADIKu9kigAAAAQAAAAAAAAAELX/vXYCAADgQ7erdgIAAPAr72QAAAAAAAAAAAAAAAAHAAAAAAAAAChmOrp2AgAALCvvZIoAAABpK+9kigAAAHHNnQn5fwAAaQBhAGwAAAAAAAAAAAAAAAAAAAAAAAAAAAAAAAAAAADgQ7erdgIAAKvfoQn5fwAA0CrvZIoAAABpK+9kigAAABC1/712Ag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qN18mvh/AACJjPaZ+H8AAAAAAAD4fwAAiD7FCfl/AAAAAAAAAAAAAJBbfJr4fwAAAQAAAAAAAAAg43ya+H8AAAAAAAAAAAAAAAAAAAAAAADHywCFd4IAAMEp72SKAAAAENAUvXYCAADg////AAAAAOBDt6t2AgAAmCvvZAAAAAAAAAAAAAAAAAYAAAAAAAAAIAAAAAAAAAC8Ku9kigAAAPkq72SKAAAAcc2dCfl/AACAIo+pdgIAAAAAAAAAAAAAICvvZIoAAAA8hR2p+H8AAOBDt6t2AgAAq9+hCfl/AABgKu9kigAAAPkq72SKAAAAYD7Hq3YCAAAAAAAAZHYACAAAAAAlAAAADAAAAAMAAAAYAAAADAAAAAAAAAASAAAADAAAAAEAAAAWAAAADAAAAAgAAABUAAAAVAAAAAwAAAA3AAAAIAAAAFoAAAABAAAAVVWPQYX2jkEMAAAAWwAAAAEAAABMAAAABAAAAAsAAAA3AAAAIgAAAFsAAABQAAAAWAAAAB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BSAAAAVgAAADAAAAA7AAAAIwAAABwAAAAhAPAAAAAAAAAAAAAAAIA/AAAAAAAAAAAAAIA/AAAAAAAAAAAAAAAAAAAAAAAAAAAAAAAAAAAAAAAAAAAlAAAADAAAAAAAAIAoAAAADAAAAAQAAABSAAAAcAEAAAQAAADs////AAAAAAAAAAAAAAAAkAEAAAAAAAEAAAAAcwBlAGcAbwBlACAAdQBpAAAAAAAAAAAAAAAAAAAAAAAAAAAAAAAAAAAAAAAAAAAAAAAAAAAAAAAAAAAAAAAAAAAAAAAAAAAAAAAAAAgAAAD/////2PN8mvh/AACIPsUJ+X8AAAAAAAAAAAAAENmo4XYCAAAQ2ajhdgIAAAAAAAAAAAAAAAAAAAAAAAAAAAAAAAAAAAfEAIV3ggAAtnLtmfh/AADY83ya+H8AAOz///8AAAAA4EO3q3YCAADYK+9kAAAAAAAAAAAAAAAACQAAAAAAAAAgAAAAAAAAAPwq72SKAAAAOSvvZIoAAABxzZ0J+X8AANjzfJr4fwAA2PN8mgAAAAAIAAAAAAEAAAAAAAAAAAAA4EO3q3YCAACr36EJ+X8AAKAq72SKAAAAOSvvZIoAAABQq/+9dgIAAAAAAABkdgAIAAAAACUAAAAMAAAABAAAABgAAAAMAAAAAAAAABIAAAAMAAAAAQAAAB4AAAAYAAAAMAAAADsAAABTAAAAVwAAACUAAAAMAAAABAAAAFQAAABgAAAAMQAAADsAAABRAAAAVgAAAAEAAABVVY9BhfaOQTEAAAA7AAAAAwAAAEwAAAAAAAAAAAAAAAAAAAD//////////1QAAABTAFMAUAAAAAsAAAALAAAACw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0AAAADwAAAGEAAABtAAAAcQAAAAEAAABVVY9BhfaOQQ8AAABhAAAAEQAAAEwAAAAAAAAAAAAAAAAAAAD//////////3AAAABMAGkAYwAuACAAUwBhAGQAeQAgAFAAZQByAGUAaQByAGEAAAAGAAAAAwAAAAYAAAADAAAABAAAAAcAAAAHAAAACAAAAAYAAAAEAAAABwAAAAcAAAAFAAAABwAAAAMAAAAFAAAABw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HwAAAAPAAAAdgAAAEUAAACGAAAAAQAAAFVVj0GF9o5BDwAAAHYAAAAIAAAATAAAAAAAAAAAAAAAAAAAAP//////////XAAAAEMAbwBuAHQAYQBkAG8AcgAIAAAACAAAAAcAAAAEAAAABwAAAAgAAAAIAAAABQAAAEsAAABAAAAAMAAAAAUAAAAgAAAAAQAAAAEAAAAQAAAAAAAAAAAAAABAAQAAoAAAAAAAAAAAAAAAQAEAAKAAAAAlAAAADAAAAAIAAAAnAAAAGAAAAAUAAAAAAAAA////AAAAAAAlAAAADAAAAAUAAABMAAAAZAAAAA4AAACLAAAA1QAAAJsAAAAOAAAAiwAAAMgAAAARAAAAIQDwAAAAAAAAAAAAAACAPwAAAAAAAAAAAACAPwAAAAAAAAAAAAAAAAAAAAAAAAAAAAAAAAAAAAAAAAAAJQAAAAwAAAAAAACAKAAAAAwAAAAFAAAAJQAAAAwAAAABAAAAGAAAAAwAAAAAAAAAEgAAAAwAAAABAAAAFgAAAAwAAAAAAAAAVAAAAAABAAAPAAAAiwAAANQAAACbAAAAAQAAAFVVj0GF9o5BDwAAAIsAAAAeAAAATAAAAAQAAAAOAAAAiwAAANYAAACcAAAAiAAAAEYAaQByAG0AYQBkAG8AIABwAG8AcgA6ACAAUwBBAEQAWQAgAFMATQBJAEQAIABQAEUAUgBFAEkAUgBBAAYAAAADAAAABQAAAAsAAAAHAAAACAAAAAgAAAAEAAAACAAAAAgAAAAFAAAAAwAAAAQAAAAHAAAACAAAAAkAAAAHAAAABAAAAAcAAAAMAAAAAwAAAAkAAAAEAAAABwAAAAcAAAAIAAAABwAAAAMAAAAIAAAACAAAABYAAAAMAAAAAAAAACUAAAAMAAAAAgAAAA4AAAAUAAAAAAAAABAAAAAUAAAA</Object>
  <Object Id="idInvalidSigLnImg">AQAAAGwAAAAAAAAAAAAAAD8BAACfAAAAAAAAAAAAAABlFgAAKwsAACBFTUYAAAEAoCEAALE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Dgtpv4fwAAAOC2m/h/AAATAAAAAAAAAAAAmAv5fwAARSkJm/h/AAAwFpgL+X8AABMAAAAAAAAA4BYAAAAAAABAAADA+H8AAAAAmAv5fwAAFSwJm/h/AAAEAAAAAAAAADAWmAv5fwAAYLjwZIoAAAATAAAAAAAAAEgAAAAAAAAABB6Zm/h/AACg47ab+H8AAEAimZv4fwAAAQAAAAAAAADIR5mb+H8AAAAAmAv5fwAAAAAAAAAAAAAAAAAAAAAAAIf14Av5fwAA4EO3q3YCAACr36EJ+X8AADC58GSKAAAAybnwZIoAAAAAAAAAAAAAAAAAAABkdgAIAAAAACUAAAAMAAAAAQAAABgAAAAMAAAA/wAAABIAAAAMAAAAAQAAAB4AAAAYAAAAMAAAAAUAAACLAAAAFgAAACUAAAAMAAAAAQAAAFQAAACoAAAAMQAAAAUAAACJAAAAFQAAAAEAAABVVY9BhfaO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BAAAAdgIAAEgp72SKAAAAAJpoz0O2AACIPsUJ+X8AAAAAAAAAAAAACQAAAAAAAAAAAAAAAAAAAIgrCZv4fwAAAAAAAAAAAAAAAAAAAAAAAFfEAIV3ggAAyCrvZIoAAAAEAAAAAAAAABC1/712AgAA4EO3q3YCAADwK+9kAAAAAAAAAAAAAAAABwAAAAAAAAAoZjq6dgIAACwr72SKAAAAaSvvZIoAAABxzZ0J+X8AAGkAYQBsAAAAAAAAAAAAAAAAAAAAAAAAAAAAAAAAAAAA4EO3q3YCAACr36EJ+X8AANAq72SKAAAAaSvvZIoAAAAQtf+9dgI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KjdfJr4fwAAiYz2mfh/AAAAAAAA+H8AAIg+xQn5fwAAAAAAAAAAAACQW3ya+H8AAAEAAAAAAAAAION8mvh/AAAAAAAAAAAAAAAAAAAAAAAAx8sAhXeCAADBKe9kigAAABDQFL12AgAA4P///wAAAADgQ7erdgIAAJgr72QAAAAAAAAAAAAAAAAGAAAAAAAAACAAAAAAAAAAvCrvZIoAAAD5Ku9kigAAAHHNnQn5fwAAgCKPqXYCAAAAAAAAAAAAACAr72SKAAAAPIUdqfh/AADgQ7erdgIAAKvfoQn5fwAAYCrvZIoAAAD5Ku9kigAAAGA+x6t2AgAAAAAAAGR2AAgAAAAAJQAAAAwAAAADAAAAGAAAAAwAAAAAAAAAEgAAAAwAAAABAAAAFgAAAAwAAAAIAAAAVAAAAFQAAAAMAAAANwAAACAAAABaAAAAAQAAAFVVj0GF9o5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UgAAAFYAAAAwAAAAOwAAACMAAAAcAAAAIQDwAAAAAAAAAAAAAACAPwAAAAAAAAAAAACAPwAAAAAAAAAAAAAAAAAAAAAAAAAAAAAAAAAAAAAAAAAAJQAAAAwAAAAAAACAKAAAAAwAAAAEAAAAUgAAAHABAAAEAAAA7P///wAAAAAAAAAAAAAAAJABAAAAAAABAAAAAHMAZQBnAG8AZQAgAHUAaQAAAAAAAAAAAAAAAAAAAAAAAAAAAAAAAAAAAAAAAAAAAAAAAAAAAAAAAAAAAAAAAAAAAAAAAAAAAAAAAAAIAAAA/////9jzfJr4fwAAiD7FCfl/AAAAAAAAAAAAABDZqOF2AgAAENmo4XYCAAAAAAAAAAAAAAAAAAAAAAAAAAAAAAAAAAAHxACFd4IAALZy7Zn4fwAA2PN8mvh/AADs////AAAAAOBDt6t2AgAA2CvvZAAAAAAAAAAAAAAAAAkAAAAAAAAAIAAAAAAAAAD8Ku9kigAAADkr72SKAAAAcc2dCfl/AADY83ya+H8AANjzfJoAAAAACAAAAAABAAAAAAAAAAAAAOBDt6t2AgAAq9+hCfl/AACgKu9kigAAADkr72SKAAAAUKv/vXYCAAAAAAAAZHYACAAAAAAlAAAADAAAAAQAAAAYAAAADAAAAAAAAAASAAAADAAAAAEAAAAeAAAAGAAAADAAAAA7AAAAUwAAAFcAAAAlAAAADAAAAAQAAABUAAAAYAAAADEAAAA7AAAAUQAAAFYAAAABAAAAVVWPQYX2jkExAAAAOwAAAAMAAABMAAAAAAAAAAAAAAAAAAAA//////////9UAAAAUwBTAFAAAAALAAAACwAAAAs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tAAAAA8AAABhAAAAbQAAAHEAAAABAAAAVVWPQYX2jkEPAAAAYQAAABEAAABMAAAAAAAAAAAAAAAAAAAA//////////9wAAAATABpAGMALgAgAFMAYQBkAHkAIABQAGUAcgBlAGkAcgBhAAAABgAAAAMAAAAGAAAAAwAAAAQAAAAHAAAABwAAAAgAAAAGAAAABAAAAAcAAAAHAAAABQAAAAcAAAADAAAABQAAAAc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B8AAAADwAAAHYAAABFAAAAhgAAAAEAAABVVY9BhfaOQQ8AAAB2AAAACAAAAEwAAAAAAAAAAAAAAAAAAAD//////////1wAAABDAG8AbgB0AGEAZABvAHIACAAAAAgAAAAHAAAABAAAAAcAAAAIAAAACAAAAAUAAABLAAAAQAAAADAAAAAFAAAAIAAAAAEAAAABAAAAEAAAAAAAAAAAAAAAQAEAAKAAAAAAAAAAAAAAAEABAACgAAAAJQAAAAwAAAACAAAAJwAAABgAAAAFAAAAAAAAAP///wAAAAAAJQAAAAwAAAAFAAAATAAAAGQAAAAOAAAAiwAAANUAAACbAAAADgAAAIsAAADIAAAAEQAAACEA8AAAAAAAAAAAAAAAgD8AAAAAAAAAAAAAgD8AAAAAAAAAAAAAAAAAAAAAAAAAAAAAAAAAAAAAAAAAACUAAAAMAAAAAAAAgCgAAAAMAAAABQAAACUAAAAMAAAAAQAAABgAAAAMAAAAAAAAABIAAAAMAAAAAQAAABYAAAAMAAAAAAAAAFQAAAAAAQAADwAAAIsAAADUAAAAmwAAAAEAAABVVY9BhfaOQQ8AAACLAAAAHgAAAEwAAAAEAAAADgAAAIsAAADWAAAAnAAAAIgAAABGAGkAcgBtAGEAZABvACAAcABvAHIAOgAgAFMAQQBEAFkAIABTAE0ASQBEACAAUABFAFIARQBJAFIAQQAGAAAAAwAAAAUAAAALAAAABwAAAAgAAAAIAAAABAAAAAgAAAAIAAAABQAAAAMAAAAEAAAABwAAAAgAAAAJAAAABwAAAAQAAAAHAAAADAAAAAMAAAAJAAAABAAAAAcAAAAHAAAACAAAAAcAAAADAAAACAAAAAgAAAAWAAAADAAAAAAAAAAlAAAADAAAAAIAAAAOAAAAFAAAAAAAAAAQAAAAFA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 de Participación</vt:lpstr>
      <vt:lpstr>Balance Consolidado 30 06 2022</vt:lpstr>
      <vt:lpstr>Variación PN Consolidado</vt:lpstr>
      <vt:lpstr>5,Notas a los EEFF AFPISA 30 09</vt:lpstr>
      <vt:lpstr>5.Notas a los EEFF PROCAMPO</vt:lpstr>
      <vt:lpstr>5,Notas CNV MD 30 09</vt:lpstr>
      <vt:lpstr>5 Notas a los EEFF IN FI 30 09</vt:lpstr>
      <vt:lpstr>5,Notas a los EEFF CODESA 30 09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Sady Pereira</dc:creator>
  <cp:lastModifiedBy>Sady Pereira</cp:lastModifiedBy>
  <dcterms:created xsi:type="dcterms:W3CDTF">2022-08-16T23:17:57Z</dcterms:created>
  <dcterms:modified xsi:type="dcterms:W3CDTF">2022-11-15T00:29:22Z</dcterms:modified>
</cp:coreProperties>
</file>