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sigs" ContentType="application/vnd.openxmlformats-package.digital-signature-origin"/>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_xmlsignatures/sig2.xml" ContentType="application/vnd.openxmlformats-package.digital-signature-xmlsignature+xml"/>
  <Override PartName="/_xmlsignatures/sig1.xml" ContentType="application/vnd.openxmlformats-package.digital-signature-xmlsignature+xml"/>
  <Override PartName="/_xmlsignatures/sig3.xml" ContentType="application/vnd.openxmlformats-package.digital-signature-xmlsignature+xml"/>
  <Override PartName="/_xmlsignatures/sig4.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1.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24226"/>
  <mc:AlternateContent xmlns:mc="http://schemas.openxmlformats.org/markup-compatibility/2006">
    <mc:Choice Requires="x15">
      <x15ac:absPath xmlns:x15ac="http://schemas.microsoft.com/office/spreadsheetml/2010/11/ac" url="https://inpositivapy-my.sharepoint.com/personal/sady_pereira_inpositiva_com_py/Documents/10.Investor SA/Contabilidad/CNV_EEFF_Informes/2021/Balances Consolidados Diciembre 2021/"/>
    </mc:Choice>
  </mc:AlternateContent>
  <xr:revisionPtr revIDLastSave="0" documentId="10_ncr:200_{30848886-AAB2-4722-86DD-4299A2E5F168}" xr6:coauthVersionLast="47" xr6:coauthVersionMax="47" xr10:uidLastSave="{00000000-0000-0000-0000-000000000000}"/>
  <workbookProtection workbookAlgorithmName="SHA-512" workbookHashValue="qfsMJPdk7/XECZ37X/B8j7/1oK4O7UGS+F+wRQiDpmgxXYH9yMCWsBbKz9zSLKD1O6a+DgQ/+7EvC1VrhuY7lA==" workbookSaltValue="YoRnvPh9GvIuZFMnkmmUyg==" workbookSpinCount="100000" lockStructure="1"/>
  <bookViews>
    <workbookView xWindow="-108" yWindow="-108" windowWidth="23256" windowHeight="12576" activeTab="2" xr2:uid="{00000000-000D-0000-FFFF-FFFF00000000}"/>
  </bookViews>
  <sheets>
    <sheet name="Indice" sheetId="8" r:id="rId1"/>
    <sheet name="1 Informaciones Generales " sheetId="9" r:id="rId2"/>
    <sheet name=" 2,Consolidación de EEFF" sheetId="16" r:id="rId3"/>
    <sheet name="3,Variacion PN  Consolidado" sheetId="10" r:id="rId4"/>
    <sheet name="5,Notas a los EEFF AFPISA" sheetId="17" r:id="rId5"/>
    <sheet name="5,Notas a los EEFF MARKET DATA" sheetId="7" r:id="rId6"/>
    <sheet name="5,Notas a los EEFF PROCAMPO" sheetId="6" r:id="rId7"/>
    <sheet name="5,Notas a los EEFF CODESA" sheetId="14" r:id="rId8"/>
    <sheet name="5,Notas a los EEFF IN FI" sheetId="18" r:id="rId9"/>
  </sheets>
  <calcPr calcId="191028"/>
  <fileRecoveryPr repair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81" i="18" l="1"/>
  <c r="F282" i="18"/>
  <c r="F283" i="18"/>
  <c r="F284" i="18"/>
  <c r="F280" i="18"/>
  <c r="D272" i="18"/>
  <c r="D228" i="18"/>
  <c r="D227" i="18"/>
  <c r="C183" i="18"/>
  <c r="C182" i="18"/>
  <c r="G173" i="18"/>
  <c r="F159" i="18"/>
  <c r="F156" i="18"/>
  <c r="F128" i="18"/>
  <c r="F124" i="18"/>
  <c r="D104" i="18"/>
  <c r="D99" i="18"/>
  <c r="D75" i="18"/>
  <c r="C340" i="18" l="1"/>
  <c r="G296" i="18"/>
  <c r="E296" i="18"/>
  <c r="C296" i="18"/>
  <c r="D293" i="18"/>
  <c r="F293" i="18" s="1"/>
  <c r="F290" i="18"/>
  <c r="C285" i="18"/>
  <c r="E284" i="18"/>
  <c r="E285" i="18" s="1"/>
  <c r="E274" i="18"/>
  <c r="E273" i="18"/>
  <c r="E271" i="18"/>
  <c r="F269" i="18"/>
  <c r="F268" i="18"/>
  <c r="F267" i="18"/>
  <c r="D265" i="18"/>
  <c r="F261" i="18"/>
  <c r="F260" i="18"/>
  <c r="F259" i="18"/>
  <c r="F258" i="18"/>
  <c r="E257" i="18"/>
  <c r="F253" i="18"/>
  <c r="F252" i="18"/>
  <c r="F251" i="18"/>
  <c r="N250" i="18"/>
  <c r="E250" i="18"/>
  <c r="D250" i="18"/>
  <c r="N249" i="18"/>
  <c r="N248" i="18"/>
  <c r="N247" i="18"/>
  <c r="N246" i="18"/>
  <c r="E242" i="18"/>
  <c r="G237" i="18"/>
  <c r="G236" i="18"/>
  <c r="G235" i="18"/>
  <c r="E234" i="18"/>
  <c r="D234" i="18"/>
  <c r="G224" i="18"/>
  <c r="G223" i="18"/>
  <c r="G222" i="18"/>
  <c r="G216" i="18"/>
  <c r="D213" i="18"/>
  <c r="C213" i="18"/>
  <c r="F185" i="18"/>
  <c r="D184" i="18"/>
  <c r="C184" i="18"/>
  <c r="F183" i="18"/>
  <c r="F182" i="18"/>
  <c r="J176" i="18"/>
  <c r="I176" i="18"/>
  <c r="H176" i="18"/>
  <c r="F176" i="18"/>
  <c r="E176" i="18"/>
  <c r="D176" i="18"/>
  <c r="K175" i="18"/>
  <c r="K174" i="18"/>
  <c r="K173" i="18"/>
  <c r="K172" i="18"/>
  <c r="K171" i="18"/>
  <c r="K170" i="18"/>
  <c r="C176" i="18"/>
  <c r="I164" i="18"/>
  <c r="I163" i="18"/>
  <c r="G162" i="18"/>
  <c r="I150" i="18"/>
  <c r="I149" i="18"/>
  <c r="I148" i="18"/>
  <c r="F147" i="18"/>
  <c r="G145" i="18"/>
  <c r="I143" i="18"/>
  <c r="I142" i="18"/>
  <c r="I141" i="18"/>
  <c r="G140" i="18"/>
  <c r="E140" i="18"/>
  <c r="F136" i="18"/>
  <c r="F140" i="18" s="1"/>
  <c r="G130" i="18"/>
  <c r="F130" i="18"/>
  <c r="E130" i="18"/>
  <c r="D109" i="18"/>
  <c r="D101" i="18"/>
  <c r="D97" i="18"/>
  <c r="D190" i="18" s="1"/>
  <c r="D199" i="18" s="1"/>
  <c r="D63" i="18"/>
  <c r="C86" i="18" s="1"/>
  <c r="D62" i="18"/>
  <c r="E71" i="18" s="1"/>
  <c r="C401" i="14"/>
  <c r="C303" i="14"/>
  <c r="F302" i="14"/>
  <c r="C287" i="14"/>
  <c r="C293" i="14" s="1"/>
  <c r="D292" i="14"/>
  <c r="D290" i="14"/>
  <c r="D289" i="14"/>
  <c r="D288" i="14"/>
  <c r="D287" i="14"/>
  <c r="D286" i="14"/>
  <c r="D291" i="14"/>
  <c r="D263" i="14"/>
  <c r="E258" i="14"/>
  <c r="D258" i="14"/>
  <c r="P252" i="14"/>
  <c r="P254" i="14"/>
  <c r="L175" i="18" l="1"/>
  <c r="L174" i="18"/>
  <c r="D285" i="18"/>
  <c r="F184" i="18"/>
  <c r="L173" i="18"/>
  <c r="D114" i="18"/>
  <c r="E72" i="18"/>
  <c r="F72" i="18" s="1"/>
  <c r="D225" i="18"/>
  <c r="D238" i="18" s="1"/>
  <c r="C300" i="18" s="1"/>
  <c r="D103" i="18"/>
  <c r="D111" i="18" s="1"/>
  <c r="E123" i="18" s="1"/>
  <c r="E135" i="18" s="1"/>
  <c r="E144" i="18" s="1"/>
  <c r="G147" i="18"/>
  <c r="L172" i="18"/>
  <c r="E75" i="18"/>
  <c r="F75" i="18" s="1"/>
  <c r="F162" i="18"/>
  <c r="E272" i="18"/>
  <c r="E275" i="18" s="1"/>
  <c r="G176" i="18"/>
  <c r="D195" i="18"/>
  <c r="E147" i="18"/>
  <c r="F285" i="18"/>
  <c r="F286" i="18" s="1"/>
  <c r="F71" i="18"/>
  <c r="L171" i="18"/>
  <c r="D204" i="18"/>
  <c r="F296" i="18"/>
  <c r="L170" i="18"/>
  <c r="K176" i="18"/>
  <c r="D296" i="18"/>
  <c r="C275" i="18"/>
  <c r="C84" i="18"/>
  <c r="E184" i="18"/>
  <c r="D275" i="18"/>
  <c r="D293" i="14"/>
  <c r="D254" i="18" l="1"/>
  <c r="L176" i="18"/>
  <c r="L177" i="18" s="1"/>
  <c r="E241" i="14"/>
  <c r="E231" i="14"/>
  <c r="D230" i="14"/>
  <c r="D229" i="14"/>
  <c r="D205" i="14"/>
  <c r="D203" i="14"/>
  <c r="D202" i="14"/>
  <c r="D196" i="14"/>
  <c r="D193" i="14"/>
  <c r="E184" i="14"/>
  <c r="G177" i="14"/>
  <c r="G176" i="14"/>
  <c r="G175" i="14"/>
  <c r="G174" i="14"/>
  <c r="G173" i="14"/>
  <c r="G172" i="14"/>
  <c r="F160" i="14"/>
  <c r="F161" i="14"/>
  <c r="F157" i="14"/>
  <c r="F156" i="14"/>
  <c r="F155" i="14"/>
  <c r="F154" i="14"/>
  <c r="E147" i="14"/>
  <c r="G147" i="14" s="1"/>
  <c r="E146" i="14"/>
  <c r="E145" i="14"/>
  <c r="E113" i="14"/>
  <c r="D112" i="14"/>
  <c r="D99" i="14"/>
  <c r="D104" i="14"/>
  <c r="D107" i="14"/>
  <c r="D106" i="14"/>
  <c r="D105" i="14"/>
  <c r="D98" i="14"/>
  <c r="D97" i="14"/>
  <c r="D192" i="14" s="1"/>
  <c r="D75" i="14"/>
  <c r="D71" i="14"/>
  <c r="E149" i="14" l="1"/>
  <c r="D109" i="14"/>
  <c r="D114" i="14"/>
  <c r="D227" i="14"/>
  <c r="D101" i="14"/>
  <c r="D63" i="14" l="1"/>
  <c r="D62" i="14"/>
  <c r="F268" i="7"/>
  <c r="C380" i="6"/>
  <c r="F271" i="6"/>
  <c r="D271" i="6" s="1"/>
  <c r="F269" i="6"/>
  <c r="C261" i="6"/>
  <c r="D260" i="6"/>
  <c r="D253" i="6"/>
  <c r="E232" i="6"/>
  <c r="E231" i="6"/>
  <c r="D223" i="6"/>
  <c r="D222" i="6"/>
  <c r="D221" i="6"/>
  <c r="C214" i="6"/>
  <c r="D196" i="6"/>
  <c r="E184" i="6"/>
  <c r="F184" i="6" s="1"/>
  <c r="I175" i="6"/>
  <c r="K175" i="6" s="1"/>
  <c r="K173" i="6"/>
  <c r="K174" i="6"/>
  <c r="K176" i="6"/>
  <c r="K177" i="6"/>
  <c r="K172" i="6"/>
  <c r="G173" i="6"/>
  <c r="G176" i="6"/>
  <c r="G175" i="6"/>
  <c r="G172" i="6"/>
  <c r="F159" i="6"/>
  <c r="F161" i="6"/>
  <c r="F158" i="6"/>
  <c r="F157" i="6"/>
  <c r="F156" i="6"/>
  <c r="F154" i="6"/>
  <c r="G147" i="6"/>
  <c r="G148" i="6"/>
  <c r="E146" i="6"/>
  <c r="E145" i="6"/>
  <c r="G145" i="6" s="1"/>
  <c r="E144" i="6"/>
  <c r="D115" i="6"/>
  <c r="D114" i="6"/>
  <c r="D101" i="6"/>
  <c r="D105" i="6" s="1"/>
  <c r="D104" i="7"/>
  <c r="D98" i="7"/>
  <c r="D97" i="6"/>
  <c r="D96" i="6"/>
  <c r="D95" i="6"/>
  <c r="D94" i="6"/>
  <c r="D83" i="6"/>
  <c r="D81" i="6"/>
  <c r="D68" i="6"/>
  <c r="D60" i="6"/>
  <c r="D59" i="6"/>
  <c r="D64" i="7"/>
  <c r="D63" i="7"/>
  <c r="F164" i="6" l="1"/>
  <c r="E149" i="6"/>
  <c r="G146" i="6"/>
  <c r="D116" i="6"/>
  <c r="D98" i="6"/>
  <c r="K178" i="6"/>
  <c r="C349" i="7" l="1"/>
  <c r="F266" i="7"/>
  <c r="D266" i="7" s="1"/>
  <c r="C254" i="7"/>
  <c r="B245" i="7"/>
  <c r="D235" i="7"/>
  <c r="D245" i="7" s="1"/>
  <c r="E229" i="7"/>
  <c r="E228" i="7"/>
  <c r="E220" i="7"/>
  <c r="D218" i="7"/>
  <c r="D189" i="7"/>
  <c r="D192" i="7"/>
  <c r="D181" i="7"/>
  <c r="F181" i="7" s="1"/>
  <c r="E180" i="7"/>
  <c r="E182" i="7" s="1"/>
  <c r="D170" i="7"/>
  <c r="F153" i="7"/>
  <c r="F155" i="7"/>
  <c r="F149" i="7"/>
  <c r="F152" i="7"/>
  <c r="D100" i="7"/>
  <c r="D99" i="7"/>
  <c r="D193" i="7" l="1"/>
  <c r="D182" i="7"/>
  <c r="D359" i="17" l="1"/>
  <c r="C359" i="17"/>
  <c r="D356" i="17"/>
  <c r="C356" i="17"/>
  <c r="D352" i="17"/>
  <c r="C352" i="17"/>
  <c r="D345" i="17"/>
  <c r="C345" i="17"/>
  <c r="C335" i="17"/>
  <c r="D330" i="17"/>
  <c r="D335" i="17" s="1"/>
  <c r="D322" i="17"/>
  <c r="C322" i="17"/>
  <c r="D312" i="17"/>
  <c r="C312" i="17"/>
  <c r="D304" i="17"/>
  <c r="C304" i="17"/>
  <c r="D299" i="17"/>
  <c r="C299" i="17"/>
  <c r="D294" i="17"/>
  <c r="C294" i="17"/>
  <c r="E275" i="17"/>
  <c r="D275" i="17"/>
  <c r="C275" i="17"/>
  <c r="F274" i="17"/>
  <c r="F273" i="17"/>
  <c r="F272" i="17"/>
  <c r="F270" i="17"/>
  <c r="F275" i="17" s="1"/>
  <c r="F265" i="17"/>
  <c r="D265" i="17"/>
  <c r="C265" i="17"/>
  <c r="E264" i="17"/>
  <c r="E263" i="17"/>
  <c r="E262" i="17"/>
  <c r="E265" i="17" s="1"/>
  <c r="E261" i="17"/>
  <c r="E260" i="17"/>
  <c r="E254" i="17"/>
  <c r="D254" i="17"/>
  <c r="C240" i="17"/>
  <c r="E232" i="17"/>
  <c r="F228" i="17"/>
  <c r="E223" i="17"/>
  <c r="D193" i="17"/>
  <c r="F178" i="17"/>
  <c r="E177" i="17"/>
  <c r="D177" i="17"/>
  <c r="C177" i="17"/>
  <c r="F176" i="17"/>
  <c r="F175" i="17"/>
  <c r="F177" i="17" s="1"/>
  <c r="L169" i="17"/>
  <c r="J168" i="17"/>
  <c r="I168" i="17"/>
  <c r="H168" i="17"/>
  <c r="F168" i="17"/>
  <c r="E168" i="17"/>
  <c r="D168" i="17"/>
  <c r="C168" i="17"/>
  <c r="K167" i="17"/>
  <c r="L167" i="17" s="1"/>
  <c r="G167" i="17"/>
  <c r="K166" i="17"/>
  <c r="L166" i="17" s="1"/>
  <c r="G166" i="17"/>
  <c r="K165" i="17"/>
  <c r="L165" i="17" s="1"/>
  <c r="G165" i="17"/>
  <c r="K164" i="17"/>
  <c r="G164" i="17"/>
  <c r="L164" i="17" s="1"/>
  <c r="L163" i="17"/>
  <c r="K163" i="17"/>
  <c r="G163" i="17"/>
  <c r="G155" i="17"/>
  <c r="F155" i="17"/>
  <c r="G144" i="17"/>
  <c r="F144" i="17"/>
  <c r="E143" i="17"/>
  <c r="E144" i="17" s="1"/>
  <c r="E142" i="17"/>
  <c r="E141" i="17"/>
  <c r="G138" i="17"/>
  <c r="F138" i="17"/>
  <c r="E137" i="17"/>
  <c r="E136" i="17"/>
  <c r="E138" i="17" s="1"/>
  <c r="G133" i="17"/>
  <c r="F133" i="17"/>
  <c r="E132" i="17"/>
  <c r="E133" i="17" s="1"/>
  <c r="E131" i="17"/>
  <c r="E130" i="17"/>
  <c r="G127" i="17"/>
  <c r="F127" i="17"/>
  <c r="E127" i="17"/>
  <c r="E126" i="17"/>
  <c r="E125" i="17"/>
  <c r="E124" i="17"/>
  <c r="E123" i="17"/>
  <c r="E122" i="17"/>
  <c r="E121" i="17"/>
  <c r="E111" i="17"/>
  <c r="D111" i="17"/>
  <c r="E107" i="17"/>
  <c r="D107" i="17"/>
  <c r="E102" i="17"/>
  <c r="D102" i="17"/>
  <c r="F75" i="17"/>
  <c r="F73" i="17"/>
  <c r="F72" i="17"/>
  <c r="F71" i="17"/>
  <c r="E292" i="14"/>
  <c r="E290" i="14"/>
  <c r="D280" i="14"/>
  <c r="D311" i="14"/>
  <c r="F282" i="14"/>
  <c r="F283" i="14"/>
  <c r="F284" i="14"/>
  <c r="F266" i="14"/>
  <c r="F267" i="14"/>
  <c r="F268" i="14"/>
  <c r="F269" i="14"/>
  <c r="F259" i="14"/>
  <c r="F260" i="14"/>
  <c r="F261" i="14"/>
  <c r="E236" i="14"/>
  <c r="D236" i="14"/>
  <c r="G237" i="14"/>
  <c r="G238" i="14"/>
  <c r="G239" i="14"/>
  <c r="G218" i="14"/>
  <c r="G224" i="14"/>
  <c r="G225" i="14"/>
  <c r="G226" i="14"/>
  <c r="O271" i="14"/>
  <c r="O272" i="14"/>
  <c r="O277" i="14"/>
  <c r="O280" i="14"/>
  <c r="O281" i="14"/>
  <c r="O282" i="14"/>
  <c r="O283" i="14"/>
  <c r="O284" i="14"/>
  <c r="O285" i="14"/>
  <c r="O286" i="14"/>
  <c r="O287" i="14"/>
  <c r="O288" i="14"/>
  <c r="O289" i="14"/>
  <c r="O293" i="14"/>
  <c r="O294" i="14"/>
  <c r="O295" i="14"/>
  <c r="O296" i="14"/>
  <c r="O297" i="14"/>
  <c r="O298" i="14"/>
  <c r="O299" i="14"/>
  <c r="O300" i="14"/>
  <c r="O301" i="14"/>
  <c r="O302" i="14"/>
  <c r="O303" i="14"/>
  <c r="O304" i="14"/>
  <c r="O305" i="14"/>
  <c r="O306" i="14"/>
  <c r="O307" i="14"/>
  <c r="O308" i="14"/>
  <c r="O309" i="14"/>
  <c r="O310" i="14"/>
  <c r="O311" i="14"/>
  <c r="O312" i="14"/>
  <c r="O313" i="14"/>
  <c r="O314" i="14"/>
  <c r="O315" i="14"/>
  <c r="O316" i="14"/>
  <c r="O230" i="14"/>
  <c r="O231" i="14"/>
  <c r="O232" i="14"/>
  <c r="O236" i="14"/>
  <c r="O237" i="14"/>
  <c r="O238" i="14"/>
  <c r="O239" i="14"/>
  <c r="O240" i="14"/>
  <c r="O241" i="14"/>
  <c r="O242" i="14"/>
  <c r="O243" i="14"/>
  <c r="O244" i="14"/>
  <c r="O245" i="14"/>
  <c r="O246" i="14"/>
  <c r="O247" i="14"/>
  <c r="P248" i="14"/>
  <c r="P249" i="14"/>
  <c r="P250" i="14"/>
  <c r="P251" i="14"/>
  <c r="P253" i="14"/>
  <c r="P258" i="14"/>
  <c r="O259" i="14"/>
  <c r="O260" i="14"/>
  <c r="O261" i="14"/>
  <c r="O262" i="14"/>
  <c r="O263" i="14"/>
  <c r="O264" i="14"/>
  <c r="O265" i="14"/>
  <c r="O266" i="14"/>
  <c r="O267" i="14"/>
  <c r="O268" i="14"/>
  <c r="O269" i="14"/>
  <c r="O270" i="14"/>
  <c r="O180" i="14"/>
  <c r="O181" i="14"/>
  <c r="O182" i="14"/>
  <c r="O187" i="14"/>
  <c r="O188" i="14"/>
  <c r="O189" i="14"/>
  <c r="O190" i="14"/>
  <c r="O191" i="14"/>
  <c r="O192" i="14"/>
  <c r="O193" i="14"/>
  <c r="O194" i="14"/>
  <c r="O195" i="14"/>
  <c r="O196" i="14"/>
  <c r="O197" i="14"/>
  <c r="O198" i="14"/>
  <c r="O199" i="14"/>
  <c r="O200" i="14"/>
  <c r="O201" i="14"/>
  <c r="O202" i="14"/>
  <c r="O203" i="14"/>
  <c r="O204" i="14"/>
  <c r="O205" i="14"/>
  <c r="O206" i="14"/>
  <c r="O207" i="14"/>
  <c r="O208" i="14"/>
  <c r="O209" i="14"/>
  <c r="O210" i="14"/>
  <c r="O211" i="14"/>
  <c r="O212" i="14"/>
  <c r="O213" i="14"/>
  <c r="O214" i="14"/>
  <c r="O215" i="14"/>
  <c r="O216" i="14"/>
  <c r="O217" i="14"/>
  <c r="O218" i="14"/>
  <c r="O219" i="14"/>
  <c r="O220" i="14"/>
  <c r="O221" i="14"/>
  <c r="O222" i="14"/>
  <c r="O223" i="14"/>
  <c r="O224" i="14"/>
  <c r="O225" i="14"/>
  <c r="O226" i="14"/>
  <c r="O227" i="14"/>
  <c r="O229" i="14"/>
  <c r="G164" i="14"/>
  <c r="G146" i="14"/>
  <c r="F136" i="14"/>
  <c r="I141" i="14"/>
  <c r="I142" i="14"/>
  <c r="I143" i="14"/>
  <c r="I150" i="14"/>
  <c r="I151" i="14"/>
  <c r="I152" i="14"/>
  <c r="I165" i="14"/>
  <c r="I166" i="14"/>
  <c r="L168" i="17" l="1"/>
  <c r="G168" i="17"/>
  <c r="K168" i="17"/>
  <c r="F164" i="14"/>
  <c r="E260" i="6" l="1"/>
  <c r="F252" i="6"/>
  <c r="C216" i="6"/>
  <c r="B207" i="6"/>
  <c r="F210" i="6"/>
  <c r="F211" i="6"/>
  <c r="F212" i="6"/>
  <c r="F227" i="6"/>
  <c r="F228" i="6"/>
  <c r="F229" i="6"/>
  <c r="F235" i="6"/>
  <c r="F236" i="6"/>
  <c r="F237" i="6"/>
  <c r="F242" i="6"/>
  <c r="F243" i="6"/>
  <c r="N179" i="6"/>
  <c r="N180" i="6"/>
  <c r="N181" i="6"/>
  <c r="N182" i="6"/>
  <c r="N187" i="6"/>
  <c r="N188" i="6"/>
  <c r="N189" i="6"/>
  <c r="N190" i="6"/>
  <c r="N191" i="6"/>
  <c r="N198" i="6"/>
  <c r="N199" i="6"/>
  <c r="N200" i="6"/>
  <c r="N201" i="6"/>
  <c r="N202" i="6"/>
  <c r="N203" i="6"/>
  <c r="N204" i="6"/>
  <c r="N205" i="6"/>
  <c r="I130" i="6"/>
  <c r="I131" i="6"/>
  <c r="I132" i="6"/>
  <c r="I139" i="6"/>
  <c r="I140" i="6"/>
  <c r="I141" i="6"/>
  <c r="I150" i="6"/>
  <c r="I151" i="6"/>
  <c r="I152" i="6"/>
  <c r="F70" i="6"/>
  <c r="F71" i="6"/>
  <c r="F73" i="6"/>
  <c r="F74" i="6"/>
  <c r="F75" i="6"/>
  <c r="D248" i="7" l="1"/>
  <c r="G235" i="7"/>
  <c r="G224" i="7"/>
  <c r="G225" i="7"/>
  <c r="G144" i="6" l="1"/>
  <c r="E244" i="14" l="1"/>
  <c r="G314" i="14"/>
  <c r="E288" i="14"/>
  <c r="E286" i="14"/>
  <c r="E287" i="14"/>
  <c r="E289" i="14"/>
  <c r="E265" i="14"/>
  <c r="C186" i="14"/>
  <c r="D206" i="14"/>
  <c r="C172" i="14"/>
  <c r="K173" i="14"/>
  <c r="L173" i="14" s="1"/>
  <c r="K174" i="14"/>
  <c r="L174" i="14" s="1"/>
  <c r="K175" i="14"/>
  <c r="K176" i="14"/>
  <c r="L176" i="14" s="1"/>
  <c r="K177" i="14"/>
  <c r="L177" i="14" s="1"/>
  <c r="K172" i="14"/>
  <c r="E293" i="14" l="1"/>
  <c r="L175" i="14"/>
  <c r="L172" i="14"/>
  <c r="E314" i="14" l="1"/>
  <c r="C314" i="14"/>
  <c r="F311" i="14"/>
  <c r="E302" i="14"/>
  <c r="E303" i="14" s="1"/>
  <c r="D302" i="14"/>
  <c r="F300" i="14"/>
  <c r="F299" i="14"/>
  <c r="D298" i="14"/>
  <c r="D215" i="14"/>
  <c r="C215" i="14"/>
  <c r="D197" i="14"/>
  <c r="F187" i="14"/>
  <c r="E186" i="14"/>
  <c r="D186" i="14"/>
  <c r="F185" i="14"/>
  <c r="F184" i="14"/>
  <c r="J178" i="14"/>
  <c r="I178" i="14"/>
  <c r="H178" i="14"/>
  <c r="F178" i="14"/>
  <c r="E178" i="14"/>
  <c r="D178" i="14"/>
  <c r="C178" i="14"/>
  <c r="F149" i="14"/>
  <c r="G145" i="14"/>
  <c r="G149" i="14" s="1"/>
  <c r="G140" i="14"/>
  <c r="F140" i="14"/>
  <c r="E140" i="14"/>
  <c r="G130" i="14"/>
  <c r="F130" i="14"/>
  <c r="E130" i="14"/>
  <c r="D103" i="14"/>
  <c r="D111" i="14" s="1"/>
  <c r="E123" i="14" s="1"/>
  <c r="E135" i="14" s="1"/>
  <c r="E144" i="14" s="1"/>
  <c r="C86" i="14"/>
  <c r="C84" i="14"/>
  <c r="E75" i="14"/>
  <c r="F75" i="14" s="1"/>
  <c r="E72" i="14"/>
  <c r="F72" i="14" s="1"/>
  <c r="E71" i="14"/>
  <c r="D262" i="7"/>
  <c r="F179" i="7"/>
  <c r="F180" i="7"/>
  <c r="D106" i="7"/>
  <c r="F182" i="7" l="1"/>
  <c r="F186" i="14"/>
  <c r="D303" i="14"/>
  <c r="G178" i="14"/>
  <c r="F308" i="14"/>
  <c r="F314" i="14" s="1"/>
  <c r="D314" i="14"/>
  <c r="K178" i="14"/>
  <c r="F303" i="14"/>
  <c r="F304" i="14" s="1"/>
  <c r="F71" i="14"/>
  <c r="D240" i="14"/>
  <c r="D201" i="14"/>
  <c r="C318" i="14" l="1"/>
  <c r="D262" i="14"/>
  <c r="L178" i="14"/>
  <c r="L179" i="14" s="1"/>
  <c r="E278" i="7" l="1"/>
  <c r="G278" i="7"/>
  <c r="C278" i="7"/>
  <c r="F273" i="7"/>
  <c r="F274" i="7"/>
  <c r="F276" i="7"/>
  <c r="F277" i="7"/>
  <c r="F278" i="6"/>
  <c r="F279" i="6"/>
  <c r="F281" i="6"/>
  <c r="F282" i="6"/>
  <c r="F277" i="6"/>
  <c r="G283" i="6"/>
  <c r="E283" i="6"/>
  <c r="C283" i="6"/>
  <c r="F263" i="7" l="1"/>
  <c r="F264" i="7"/>
  <c r="F265" i="7"/>
  <c r="D109" i="7"/>
  <c r="E120" i="7" s="1"/>
  <c r="E132" i="7" s="1"/>
  <c r="E141" i="7" s="1"/>
  <c r="F148" i="7" s="1"/>
  <c r="C87" i="7"/>
  <c r="C85" i="7"/>
  <c r="E76" i="7"/>
  <c r="E73" i="7"/>
  <c r="E72" i="7"/>
  <c r="E271" i="6"/>
  <c r="E270" i="6"/>
  <c r="E268" i="6"/>
  <c r="D174" i="6"/>
  <c r="D172" i="6"/>
  <c r="C175" i="6"/>
  <c r="D175" i="6" s="1"/>
  <c r="F126" i="6"/>
  <c r="F127" i="6"/>
  <c r="D217" i="7" l="1"/>
  <c r="D226" i="7" s="1"/>
  <c r="C282" i="7" s="1"/>
  <c r="D188" i="7"/>
  <c r="D100" i="6"/>
  <c r="D113" i="6" s="1"/>
  <c r="E121" i="6" s="1"/>
  <c r="E133" i="6" s="1"/>
  <c r="E142" i="6" s="1"/>
  <c r="F153" i="6" s="1"/>
  <c r="D192" i="6" s="1"/>
  <c r="D220" i="6" s="1"/>
  <c r="D230" i="6" s="1"/>
  <c r="C287" i="6" s="1"/>
  <c r="E84" i="6"/>
  <c r="C82" i="6"/>
  <c r="C84" i="6" s="1"/>
  <c r="C81" i="6"/>
  <c r="C83" i="6" s="1"/>
  <c r="E72" i="6"/>
  <c r="F72" i="6" s="1"/>
  <c r="E69" i="6"/>
  <c r="F69" i="6" s="1"/>
  <c r="E68" i="6"/>
  <c r="F68" i="6" s="1"/>
  <c r="E9" i="8" l="1"/>
  <c r="D236" i="7" l="1"/>
  <c r="C257" i="7"/>
  <c r="E256" i="7"/>
  <c r="E255" i="7"/>
  <c r="E254" i="7"/>
  <c r="E236" i="7"/>
  <c r="E230" i="7"/>
  <c r="D275" i="7" s="1"/>
  <c r="F275" i="7" s="1"/>
  <c r="E222" i="7"/>
  <c r="D205" i="7"/>
  <c r="C205" i="7"/>
  <c r="F183" i="7"/>
  <c r="C182" i="7"/>
  <c r="J173" i="7"/>
  <c r="I173" i="7"/>
  <c r="H173" i="7"/>
  <c r="F173" i="7"/>
  <c r="E173" i="7"/>
  <c r="D173" i="7"/>
  <c r="C173" i="7"/>
  <c r="K172" i="7"/>
  <c r="G172" i="7"/>
  <c r="K171" i="7"/>
  <c r="G171" i="7"/>
  <c r="K170" i="7"/>
  <c r="G170" i="7"/>
  <c r="K169" i="7"/>
  <c r="G169" i="7"/>
  <c r="K168" i="7"/>
  <c r="G168" i="7"/>
  <c r="G167" i="7"/>
  <c r="L167" i="7" s="1"/>
  <c r="F159" i="7"/>
  <c r="F144" i="7"/>
  <c r="E144" i="7"/>
  <c r="G142" i="7"/>
  <c r="G144" i="7" s="1"/>
  <c r="G137" i="7"/>
  <c r="F137" i="7"/>
  <c r="E137" i="7"/>
  <c r="G127" i="7"/>
  <c r="F127" i="7"/>
  <c r="E127" i="7"/>
  <c r="D111" i="7"/>
  <c r="D107" i="7"/>
  <c r="D102" i="7"/>
  <c r="F76" i="7"/>
  <c r="F73" i="7"/>
  <c r="F72" i="7"/>
  <c r="C267" i="6"/>
  <c r="D267" i="6" s="1"/>
  <c r="F268" i="6"/>
  <c r="E261" i="6"/>
  <c r="C262" i="6"/>
  <c r="D241" i="6"/>
  <c r="D209" i="6"/>
  <c r="L172" i="6"/>
  <c r="J178" i="6"/>
  <c r="I178" i="6"/>
  <c r="H178" i="6"/>
  <c r="F178" i="6"/>
  <c r="E178" i="6"/>
  <c r="C178" i="6"/>
  <c r="D178" i="6"/>
  <c r="G143" i="6"/>
  <c r="D278" i="7" l="1"/>
  <c r="F272" i="7"/>
  <c r="F278" i="7" s="1"/>
  <c r="L171" i="7"/>
  <c r="L172" i="7"/>
  <c r="E267" i="7"/>
  <c r="D257" i="7"/>
  <c r="L169" i="7"/>
  <c r="E257" i="7"/>
  <c r="K173" i="7"/>
  <c r="G173" i="7"/>
  <c r="C267" i="7"/>
  <c r="C209" i="6"/>
  <c r="L173" i="7" l="1"/>
  <c r="E272" i="6"/>
  <c r="D269" i="6"/>
  <c r="D262" i="6"/>
  <c r="E259" i="6"/>
  <c r="E241" i="6"/>
  <c r="E234" i="6"/>
  <c r="D280" i="6" s="1"/>
  <c r="E226" i="6"/>
  <c r="D197" i="6"/>
  <c r="F187" i="6"/>
  <c r="E186" i="6"/>
  <c r="D186" i="6"/>
  <c r="C186" i="6"/>
  <c r="F185" i="6"/>
  <c r="G177" i="6"/>
  <c r="L173" i="6"/>
  <c r="G149" i="6"/>
  <c r="F149" i="6"/>
  <c r="G138" i="6"/>
  <c r="F138" i="6"/>
  <c r="E138" i="6"/>
  <c r="G128" i="6"/>
  <c r="F128" i="6"/>
  <c r="E128" i="6"/>
  <c r="D283" i="6" l="1"/>
  <c r="F280" i="6"/>
  <c r="F283" i="6" s="1"/>
  <c r="L175" i="6"/>
  <c r="E262" i="6"/>
  <c r="L176" i="6"/>
  <c r="G178" i="6"/>
  <c r="L174" i="6"/>
  <c r="F186" i="6"/>
  <c r="C272" i="6"/>
  <c r="L177" i="6" l="1"/>
  <c r="L178" i="6" s="1"/>
  <c r="L179" i="6" s="1"/>
  <c r="F272" i="6" l="1"/>
  <c r="F273" i="6" s="1"/>
  <c r="D272" i="6"/>
  <c r="D267" i="7"/>
  <c r="F267" i="7"/>
</calcChain>
</file>

<file path=xl/sharedStrings.xml><?xml version="1.0" encoding="utf-8"?>
<sst xmlns="http://schemas.openxmlformats.org/spreadsheetml/2006/main" count="2276" uniqueCount="786">
  <si>
    <t>Índice</t>
  </si>
  <si>
    <t>N°</t>
  </si>
  <si>
    <t>Informacion General Respecto A La Consolidacion</t>
  </si>
  <si>
    <t>Balance General Consolidado</t>
  </si>
  <si>
    <t>Estado De Resultados Consolidados</t>
  </si>
  <si>
    <t>Estado De Variacion Del Patrimonio Neto</t>
  </si>
  <si>
    <t>Notas A Los Estados Financieros por Subsidiarias</t>
  </si>
  <si>
    <t/>
  </si>
  <si>
    <t>Nota 1.- INFORMACIÓN BÁSICA RESPECTO A LA CONSOLIDACION DE BALANCES</t>
  </si>
  <si>
    <t>Todas estas empresas tienen su domicilio legal en el Edificio Investor Center, situado en la Avenida Brasilia 764.</t>
  </si>
  <si>
    <t>Nota 2.- Procedimientos utilizados para la Consolidación</t>
  </si>
  <si>
    <t>2.2. Porcentajes de participación de Investor Casa de Bolsa SA en las siguientes subsidiarias;</t>
  </si>
  <si>
    <t>Acciones en Empresas</t>
  </si>
  <si>
    <t>% Participación</t>
  </si>
  <si>
    <t>Investor AFPISA</t>
  </si>
  <si>
    <t>Procampo</t>
  </si>
  <si>
    <t>Market Data</t>
  </si>
  <si>
    <t>2.3. Criterio utilizados para realizar el balance consolidado</t>
  </si>
  <si>
    <t>Las subsidiarias operan bajo la misma administración, las cuentas y operaciones inter empresas consolidadas han sido eliminadas en la preparación de los estados financieros consolidados.</t>
  </si>
  <si>
    <t>Investor Casa de Bolsa no registro en su balance individual el Valor Proporcional Patrimonial para este periodo 2021.</t>
  </si>
  <si>
    <t>El Patrimonio Neto de los Estados Consolidados fueron ajustados en base a los resultados proporcionales que le corresponde</t>
  </si>
  <si>
    <t>a la Controlante, es decir Investor Casa de Bolsa SA, en cada una de sus subsidiarias</t>
  </si>
  <si>
    <t xml:space="preserve">2.5 – Notas a los Estados Financieros </t>
  </si>
  <si>
    <t>INVESTOR CASA DE BOLSA SA</t>
  </si>
  <si>
    <t>Capital Integrado</t>
  </si>
  <si>
    <t>Reservas</t>
  </si>
  <si>
    <t>Reserva Legal</t>
  </si>
  <si>
    <t>Ingresos</t>
  </si>
  <si>
    <t>Ingresos Operativos</t>
  </si>
  <si>
    <t>Ingresos No Operativos</t>
  </si>
  <si>
    <t>Ingresos Extraordinarios</t>
  </si>
  <si>
    <t>Egresos Operativos</t>
  </si>
  <si>
    <t>Costo De Ventas</t>
  </si>
  <si>
    <t>Gastos De Ventas O Comercialización</t>
  </si>
  <si>
    <t>Otros Gastos De Ventas</t>
  </si>
  <si>
    <t>Gastos De Administración</t>
  </si>
  <si>
    <t>Remuneración Personal Superior</t>
  </si>
  <si>
    <t>Otros Gastos Administrativos</t>
  </si>
  <si>
    <t>Gastos Bancarios Y Financieros</t>
  </si>
  <si>
    <t>Intereses Pagados A Entidades Bancarias</t>
  </si>
  <si>
    <t>Diferencia De Cambio</t>
  </si>
  <si>
    <t>Otros Resultados No Operativos</t>
  </si>
  <si>
    <t>Pérdida Extraordinarias</t>
  </si>
  <si>
    <t>Resultado del Ejercicio</t>
  </si>
  <si>
    <t>CONCEPTO</t>
  </si>
  <si>
    <t xml:space="preserve">SALDO AL INICIO DEL EJERCICIO </t>
  </si>
  <si>
    <t>Utilidad Consolidada</t>
  </si>
  <si>
    <t>SALDO AL CIERRE DEL EJERCICIO</t>
  </si>
  <si>
    <t>Aportes no capitalizados</t>
  </si>
  <si>
    <t>Resultados acumulados</t>
  </si>
  <si>
    <t>*Resultados del ejercicio</t>
  </si>
  <si>
    <t>TOTAL</t>
  </si>
  <si>
    <t>NOTAS A LOS ESTADOS FINANCIEROS</t>
  </si>
  <si>
    <t>Nota 1.- INFORMACIÓN BÁSICA DE LA ADMINISTRADORA</t>
  </si>
  <si>
    <t>1.1 Naturaleza jurídica de las Actividades de la sociedad:</t>
  </si>
  <si>
    <t>Nota 2.- Principales políticas y prácticas contables aplicadas.</t>
  </si>
  <si>
    <t xml:space="preserve">2.2. La moneda de cuenta </t>
  </si>
  <si>
    <t>2.3 Política de Constitución de Previsiones:</t>
  </si>
  <si>
    <t xml:space="preserve">La entidad no tiene saldos de clientes, por tanto no existen partidas que requieran la constitución de previsiones. </t>
  </si>
  <si>
    <t xml:space="preserve">2.4 Bienes de Uso </t>
  </si>
  <si>
    <t xml:space="preserve"> </t>
  </si>
  <si>
    <t>2.5 – Valuación de las Inversiones</t>
  </si>
  <si>
    <t>2.6 Política de Reconocimiento de Ingresos:</t>
  </si>
  <si>
    <t>2.7 Normas a para  Consolidación de estados financieros:</t>
  </si>
  <si>
    <t>La entidad no consolida estados financieros, pues no es controlante de ninguna sociedad.</t>
  </si>
  <si>
    <t xml:space="preserve">2.8 Gastos de Constitución y Organización </t>
  </si>
  <si>
    <t xml:space="preserve">Representa los gastos preoperativos efectuados en el periodo de formación, y corresponden a trámites legales. </t>
  </si>
  <si>
    <t>Nota 3.- Cambio de políticas y procedimientos de contabilidad</t>
  </si>
  <si>
    <t>La Administradora no ha cambiado, ni tiene previsto cambiar sus políticas y/o procedimientos contables.</t>
  </si>
  <si>
    <t>Tipo de cambio comprador</t>
  </si>
  <si>
    <t>Tipo de cambio vendedor</t>
  </si>
  <si>
    <t>ACTIVOS Y PASIVOS EN MONEDA EXTRANJERA</t>
  </si>
  <si>
    <t>Detalle</t>
  </si>
  <si>
    <t>Moneda extranjera clase</t>
  </si>
  <si>
    <t>Moneda extranjera monto</t>
  </si>
  <si>
    <t>Cambio vigente</t>
  </si>
  <si>
    <t xml:space="preserve">Activos </t>
  </si>
  <si>
    <t>USD</t>
  </si>
  <si>
    <t>Activos Corrientes</t>
  </si>
  <si>
    <t>Comisiones a cobrar corto plazo</t>
  </si>
  <si>
    <t>Activos No Corrientes</t>
  </si>
  <si>
    <t>(Detallar)</t>
  </si>
  <si>
    <t>Pasivos Corrientes</t>
  </si>
  <si>
    <t>Pasivos No Corrientes</t>
  </si>
  <si>
    <t>Concepto</t>
  </si>
  <si>
    <t>Tipo de Cambio Actual</t>
  </si>
  <si>
    <t xml:space="preserve">tipo de cambio periodo anterior </t>
  </si>
  <si>
    <t>(*)Se originan exclusivamente en las comisiones provisionadas al cierre de cada mes, y percibidas con posterioridad</t>
  </si>
  <si>
    <t>Efectivos en moneda nacional y extranjera en bancos disponibles en la empresa y bancos de plaza</t>
  </si>
  <si>
    <t>DISPONIBILIDADES</t>
  </si>
  <si>
    <t>CUENTAS</t>
  </si>
  <si>
    <t>Caja</t>
  </si>
  <si>
    <t>Bancos</t>
  </si>
  <si>
    <t>Valores al Cobro</t>
  </si>
  <si>
    <t>BANCOS</t>
  </si>
  <si>
    <t xml:space="preserve">Banco Regional Cta. Cte. </t>
  </si>
  <si>
    <t>Banco Itaú Cta.Cte.Gs.</t>
  </si>
  <si>
    <t>Investor Casa de Bolsa S.A.</t>
  </si>
  <si>
    <t xml:space="preserve">5.2 -  INVERSIONES: </t>
  </si>
  <si>
    <t>Saldo en cartera de  bonos y certificado de depósitos de ahorros, valuados al precio de mercado de acuerdo al siguiente detalle:</t>
  </si>
  <si>
    <t>5.3 -  CREDITOS:</t>
  </si>
  <si>
    <t>Derechos contra terceros de acuerdo al siguiente detalle:</t>
  </si>
  <si>
    <t>CREDITOS</t>
  </si>
  <si>
    <t>Comisiones a Cobrar</t>
  </si>
  <si>
    <t>5.4-  BIENES DE USOS</t>
  </si>
  <si>
    <t>VALORES ORIGINALES</t>
  </si>
  <si>
    <t>DEPRECIACIONES</t>
  </si>
  <si>
    <t>VALOR NETO CONT.</t>
  </si>
  <si>
    <t>SALDO ANT.</t>
  </si>
  <si>
    <t>ALTAS</t>
  </si>
  <si>
    <t xml:space="preserve">BAJAS </t>
  </si>
  <si>
    <t>REVALUO</t>
  </si>
  <si>
    <t>SALDO AL INICIO</t>
  </si>
  <si>
    <t xml:space="preserve">ALTAS </t>
  </si>
  <si>
    <t>BAJAS</t>
  </si>
  <si>
    <t>SALDO AL CIERRE</t>
  </si>
  <si>
    <t>MUEBLES</t>
  </si>
  <si>
    <t>MAQUINARIAS</t>
  </si>
  <si>
    <t>EQUIPOS DE INFORMÁTICA</t>
  </si>
  <si>
    <t>ELECTRODOMESTICO</t>
  </si>
  <si>
    <t>MEJORA EN PREDIO AJENO</t>
  </si>
  <si>
    <t>TOTAL EJ. ANT.</t>
  </si>
  <si>
    <t>5.5-  CARGOS DIFERIDOS</t>
  </si>
  <si>
    <t>SALDO INICIAL</t>
  </si>
  <si>
    <t xml:space="preserve">AUMENTOS </t>
  </si>
  <si>
    <t xml:space="preserve">AMORTIZACIONES </t>
  </si>
  <si>
    <t>SALDO NETO FINAL</t>
  </si>
  <si>
    <t>GASTOS DE CONSTITUCIÓN</t>
  </si>
  <si>
    <t>GASTOS DE DESARROLLO</t>
  </si>
  <si>
    <t>Total actual</t>
  </si>
  <si>
    <t>Total ejercicio anterior</t>
  </si>
  <si>
    <t>5.6- INTANGIBLES</t>
  </si>
  <si>
    <t>Representa importes abonados a Multi Soft por licencia y gastos de mano de obra y cargas sociales del personal técnico contratado para desarrollo de sistemas para la administración de los fondos de inversión, de acuerdo a las necesidades. En el cuadro siguiente se detallan dichas partidas:</t>
  </si>
  <si>
    <t>ACTIVOS INTANGIBLES</t>
  </si>
  <si>
    <t>Licencia Software</t>
  </si>
  <si>
    <t>Sistema en Desarrollo</t>
  </si>
  <si>
    <t>Licencia Office</t>
  </si>
  <si>
    <t>Amortizaciones</t>
  </si>
  <si>
    <t>5.7- OTROS ACTIVOS CORRIENTES Y NO CORRIENTES</t>
  </si>
  <si>
    <t>5.8- PRESTAMOS FINANCIEROS A CORTO Y LARGO PLAZO</t>
  </si>
  <si>
    <t>INSTITUCION</t>
  </si>
  <si>
    <t>CORTO PLAZO</t>
  </si>
  <si>
    <t>LARGO PLAZO</t>
  </si>
  <si>
    <t>NO APLICABLE NO SE TIENE PRESAMOS FINANCIEROS</t>
  </si>
  <si>
    <t>Total anterior</t>
  </si>
  <si>
    <t>5.9- DOCUMENTOS Y CUENTAS POR PAGAR (CORTO Y LARGO PLAZO)</t>
  </si>
  <si>
    <t>CONCEPTO (TIPO DE OPERACIÓN O SERVICIO)</t>
  </si>
  <si>
    <t>NO APLICABLE</t>
  </si>
  <si>
    <t>DEUDAS FISCALES Y SOCIALES</t>
  </si>
  <si>
    <t>DIRECCION GENERAL DE RECAUDACIONES</t>
  </si>
  <si>
    <t>APORTES Y -RETEN. A PAGAR IPS</t>
  </si>
  <si>
    <t>EDGE SA</t>
  </si>
  <si>
    <t>IN POSITIVA</t>
  </si>
  <si>
    <t>5.11- OTROS PASIVOS CORRIENTES Y NO CORRIENTES</t>
  </si>
  <si>
    <t>5.12- SALDOS Y TRANSACCIONES CON PERSONAS Y EMPRESAS RELACIONADAS (CORRIENTES Y NO CORRIENTES)</t>
  </si>
  <si>
    <t>NOMBRE DE PERSONA  RELCIONADA</t>
  </si>
  <si>
    <t xml:space="preserve">TIPO DE OPERACIONES </t>
  </si>
  <si>
    <t>PERIODO ACTUAL</t>
  </si>
  <si>
    <t>PERIODO ANTERIOR</t>
  </si>
  <si>
    <t>SOPORTE INFORMÁTICO</t>
  </si>
  <si>
    <t>EXPENSAS / ALQUILERES</t>
  </si>
  <si>
    <t>5.13- RESULTADO CON PERSONAS Y EMPRESAS VINCULADAS</t>
  </si>
  <si>
    <t>TOTAL INGRESOS</t>
  </si>
  <si>
    <t>TOTAL EGRESOS</t>
  </si>
  <si>
    <t>RESULTADO DEL EJERCICIO ACTUAL</t>
  </si>
  <si>
    <t>RESULTADO DEL EJERCICIO ANTERIOR</t>
  </si>
  <si>
    <t>METIS SA</t>
  </si>
  <si>
    <t>5.14- PATRIMONIO</t>
  </si>
  <si>
    <t>AUMENTOS</t>
  </si>
  <si>
    <t>DISMINUCION</t>
  </si>
  <si>
    <t>Resultados del ejercicio</t>
  </si>
  <si>
    <t>5.15- PROVISIONES</t>
  </si>
  <si>
    <t>SALDO PERIODO ACTUAL</t>
  </si>
  <si>
    <t>SALDO PERIODO ANTERIOR</t>
  </si>
  <si>
    <t>- Deducidas del activo</t>
  </si>
  <si>
    <t>Total</t>
  </si>
  <si>
    <t>- Incluidas en el pasivo</t>
  </si>
  <si>
    <t>5.16- INGRESOS</t>
  </si>
  <si>
    <t>INGRESOS POR SERVICIOS</t>
  </si>
  <si>
    <t>COMISIONES COBRADAS</t>
  </si>
  <si>
    <t>INGRESOS FINANCIEROS</t>
  </si>
  <si>
    <t>INTERESES GANADOS</t>
  </si>
  <si>
    <t>INGRESOS POR OPERACIONES Y SERVICIOS A PERSONAS RELACIONADAS</t>
  </si>
  <si>
    <t>INGRESOS VARIOS</t>
  </si>
  <si>
    <t xml:space="preserve">OTROS INGRESOS </t>
  </si>
  <si>
    <t>DIFERENCIA DE CAMBIOS</t>
  </si>
  <si>
    <t>5.17- EGRESOS</t>
  </si>
  <si>
    <t xml:space="preserve">Gastos de venta </t>
  </si>
  <si>
    <t>COMISIONES PAGADAS</t>
  </si>
  <si>
    <t>OTROS BENEFICIOS AL PERSONAL</t>
  </si>
  <si>
    <t>REMUNERACIONES Y CARGAS SOCIALES</t>
  </si>
  <si>
    <t>HONORARIOS PROFESIONALES Y TÉCNICOS</t>
  </si>
  <si>
    <t>ALQUILERES PAGADOS</t>
  </si>
  <si>
    <t>SERVICIOS BÁSICOS</t>
  </si>
  <si>
    <t>GASTOS DE MOVILIDAD</t>
  </si>
  <si>
    <t>UTILES, PAPELERÍA E IMPRESOS</t>
  </si>
  <si>
    <t>IMPUESTOS, PATENTES TASAS</t>
  </si>
  <si>
    <t>GASTOS VARIOS</t>
  </si>
  <si>
    <t>GASTOS DE SEMINARIOS Y CAPACITACIÓN</t>
  </si>
  <si>
    <t>GASTOS NO DEDUCIBLES</t>
  </si>
  <si>
    <t>Gastos Financieros</t>
  </si>
  <si>
    <t>INTERESES PAGADOS A BANCOS</t>
  </si>
  <si>
    <t>COMISIONES PAGADAS A BANCOS</t>
  </si>
  <si>
    <t>ARANCELES PAGADOS BVPASA</t>
  </si>
  <si>
    <t>ARANCELES PAGADOS CNV</t>
  </si>
  <si>
    <t>CANON ANUAL SEPRELAD</t>
  </si>
  <si>
    <t>Egresos por operaciones y servicios de personas relacionadas</t>
  </si>
  <si>
    <t>Otros egresos</t>
  </si>
  <si>
    <t>DEPRECIACIÓN BIENES DE USO</t>
  </si>
  <si>
    <t xml:space="preserve">AMORTIZACIÓN CARGOS DIFERIDOS E INTANGIBLES </t>
  </si>
  <si>
    <t>6- INFORMACION REFERENTE A LAS CONTINGENCIAS Y COMPROMISOS</t>
  </si>
  <si>
    <t>NO APLICABLE, LA ADMINISTRADORA REGISTRA COMPROMISOS DIRECTOS.</t>
  </si>
  <si>
    <t>NO APLICABLE, NO SE TIENEN RIESGOS CONTINGENTES.</t>
  </si>
  <si>
    <t>La entidad no realiza constitución de previsiones.</t>
  </si>
  <si>
    <t>Los bienes de uso se exponen a sus costos históricos. La política de depreciación adoptada es a partir del año siguiente a la incorporación. Lo bienes de uso serán depreciados por un sistema lineal, de conformidad con los años de vida útil estimada, aplicada sobre el saldo neto del valor residual. La firma no realiza ajustes por inflación. A partir, del ejercicio 2020, los bienes del Activo Fijo  no fueron revaluados, atendiendo las reglamentaciones de la Administración Tributaria.</t>
  </si>
  <si>
    <t>Los ingresos son reconocidos con base en el criterio de lo devengado, de conformidad con las disposiciones de las Normas Contables, y las disposiciones de la Administración Tributaria.</t>
  </si>
  <si>
    <t>La entidad no ha consolidado estados financieros, en este periodo.</t>
  </si>
  <si>
    <t>La Sociedad  no ha cambiado, ni tiene previsto cambiar sus políticas y/o procedimientos contables.</t>
  </si>
  <si>
    <t>Periodo Actual</t>
  </si>
  <si>
    <t>Ejercicio Anterior</t>
  </si>
  <si>
    <t>C-   Diferencia de cambio en moneda extranjera</t>
  </si>
  <si>
    <t>5.1-   DIPONIBILIDADES</t>
  </si>
  <si>
    <t>Banco Itaú Cta.Cte.u$s.</t>
  </si>
  <si>
    <t>TITULOS EN CARTERA GS.</t>
  </si>
  <si>
    <t>TOTAL TITULOS EN CARTERA GS.</t>
  </si>
  <si>
    <t>TOTAL ACCIONES EN CARTERA GS.</t>
  </si>
  <si>
    <t>5.3 - CUENTAS A COBRAR</t>
  </si>
  <si>
    <t>Clientes Gs</t>
  </si>
  <si>
    <t>Clientes U$S</t>
  </si>
  <si>
    <t>Cuentas a Cobrar Empresas Vinculadas Gs</t>
  </si>
  <si>
    <t>Anticipo Impuesto a la Renta</t>
  </si>
  <si>
    <t>Documentos a cobrar</t>
  </si>
  <si>
    <t>Anticipos a Proveedores Locales Gs</t>
  </si>
  <si>
    <t>Anticipos a Proveedores Locales U$S</t>
  </si>
  <si>
    <t xml:space="preserve">                   No existen otros activos corrientes y no corrientes que reportar</t>
  </si>
  <si>
    <t>G - CUENTAS VARIAS A PAGAR</t>
  </si>
  <si>
    <t>Proveedor</t>
  </si>
  <si>
    <t>H.- PROVISIONES</t>
  </si>
  <si>
    <t>5.10- CUENTAS A PAGAR A PERSONAS Y EMPRESAS RELACIONADAS (CORTO Y LARGO PLAZO)</t>
  </si>
  <si>
    <t>Gs</t>
  </si>
  <si>
    <t>CATTLE</t>
  </si>
  <si>
    <t>JESUS BAEZ</t>
  </si>
  <si>
    <t>Ventas De Mercaderías Gravadas Por el IVA</t>
  </si>
  <si>
    <t>Venta de  Ganados Vacunos - Gravadas</t>
  </si>
  <si>
    <t>Servicios Gravados</t>
  </si>
  <si>
    <t>Servicios De Administración de Campo</t>
  </si>
  <si>
    <t>Recupero De Gastos</t>
  </si>
  <si>
    <t>Costo De Ventas Gravadas Por El Iva</t>
  </si>
  <si>
    <t xml:space="preserve">Otros Gastos de Ventas </t>
  </si>
  <si>
    <t>Formularios y Guías  por ventas</t>
  </si>
  <si>
    <t>Sueldos Y Jornales</t>
  </si>
  <si>
    <t>Aporte Patronal</t>
  </si>
  <si>
    <t>Servicios Contratados</t>
  </si>
  <si>
    <t>Servicios Personales</t>
  </si>
  <si>
    <t>Alquileres</t>
  </si>
  <si>
    <t>Agua, Luz, Teléfono E Internet</t>
  </si>
  <si>
    <t>Movilidad</t>
  </si>
  <si>
    <t>Combustibles Y Lubricantes</t>
  </si>
  <si>
    <t>Reparaciones Y Mantenimientos</t>
  </si>
  <si>
    <t>Seguros Devengados</t>
  </si>
  <si>
    <t>Útiles De Oficina</t>
  </si>
  <si>
    <t>Impuestos, Patentes, Tasas Y Otras Contr</t>
  </si>
  <si>
    <t>Gastos No Deducibles</t>
  </si>
  <si>
    <t>Dominios Y Suscripciones</t>
  </si>
  <si>
    <t>Gastos de Estancia</t>
  </si>
  <si>
    <t>Movilidad y Gastos de viajes al interior - Estancia</t>
  </si>
  <si>
    <t>Utilidad Por Diferencia De Cambio</t>
  </si>
  <si>
    <t>Perdida Por Diferencia De Cambio</t>
  </si>
  <si>
    <t>7 - HECHOS POSTERIORES AL CIERRE</t>
  </si>
  <si>
    <t>No existen hechos posteriores que pudieran modificar significativamente la posición financiera de la entidad.</t>
  </si>
  <si>
    <t>5.3 -CUENTAS A COBRAR :</t>
  </si>
  <si>
    <t>Estados de Resultados</t>
  </si>
  <si>
    <t>Honorarios Profesionales</t>
  </si>
  <si>
    <t>Servicios Contratados - Para Empresas paga IRE-</t>
  </si>
  <si>
    <t>Servicios Personales - Personas Físicas no Profesionales</t>
  </si>
  <si>
    <t>Gastos Varios</t>
  </si>
  <si>
    <t>Nota 1.- INFORMACIÓN BÁSICA DE LA SOCIEDAD</t>
  </si>
  <si>
    <t xml:space="preserve">Codesarrollos </t>
  </si>
  <si>
    <t>Aumentos /    Disminuciones</t>
  </si>
  <si>
    <t>Ver cuadro de Inversiones</t>
  </si>
  <si>
    <t>Multas Y Sanciones</t>
  </si>
  <si>
    <t>Uniforme</t>
  </si>
  <si>
    <t>Iva Gnd</t>
  </si>
  <si>
    <t>IVA Gastos</t>
  </si>
  <si>
    <t>Descripción</t>
  </si>
  <si>
    <t>Ingresos por Servicios (Gravadas de IVA)</t>
  </si>
  <si>
    <t>Ingresos por Servicios de Publicidad</t>
  </si>
  <si>
    <t>INVENTARIOS</t>
  </si>
  <si>
    <t>ACREEDORES /CUENTAS A PAGAR</t>
  </si>
  <si>
    <t>Ventas De Mercaderías Exentas Del Iva</t>
  </si>
  <si>
    <t>Venta de Títulos de  Deuda - Valores (CDAs y Bonos)</t>
  </si>
  <si>
    <t>Ingresos de Constructora</t>
  </si>
  <si>
    <t>Ingreso por Certificación de Obras</t>
  </si>
  <si>
    <t>Ingresos por Administración y Dirección de Obra</t>
  </si>
  <si>
    <t>Ingresos por Asesoramiento</t>
  </si>
  <si>
    <t>Intereses y Rendimientos de Inversiones</t>
  </si>
  <si>
    <t>Indemnizaciones de Seguros de Obra</t>
  </si>
  <si>
    <t>Costo De Obras</t>
  </si>
  <si>
    <t>Costo De Obras Gravadas de IVA</t>
  </si>
  <si>
    <t>Costo de Obra Certificadas</t>
  </si>
  <si>
    <t>Costo De Ventas Exentas Del Iva</t>
  </si>
  <si>
    <t>Costo de Venta de Títulos de Deuda (Bonos y Cdas)</t>
  </si>
  <si>
    <t>Otros Gastos de Ventas</t>
  </si>
  <si>
    <t>Publicidad Y Propaganda</t>
  </si>
  <si>
    <t>Comisiones por Venta de Departamento</t>
  </si>
  <si>
    <t>Otros Beneficios Al Personal</t>
  </si>
  <si>
    <t>Seguros Pagados</t>
  </si>
  <si>
    <t>Impuestos, Patentes, Tasas Y Otras Contribuciones</t>
  </si>
  <si>
    <t>Gastos de Limpieza</t>
  </si>
  <si>
    <t>Gastos de Expensa</t>
  </si>
  <si>
    <t>Gastos de Oficina</t>
  </si>
  <si>
    <t>Pérdida En Venta De Inversiones</t>
  </si>
  <si>
    <t>OTROS GASTOS BANCARIOS</t>
  </si>
  <si>
    <t xml:space="preserve"> Las inversiones (Bonos y CDA en cartera), se exponen a sus valores nominales. Las diferencias  se reconocen en el estado de resultados en el rubro intereses ganados.</t>
  </si>
  <si>
    <t>Rodados</t>
  </si>
  <si>
    <t>Maquinarias Y Equipos</t>
  </si>
  <si>
    <t>Equipos De Informática</t>
  </si>
  <si>
    <t>Instalaciones</t>
  </si>
  <si>
    <t>Mejora En Predio Ajeno</t>
  </si>
  <si>
    <t>Gastos De Constitución</t>
  </si>
  <si>
    <t>Gastos De Desarrollo</t>
  </si>
  <si>
    <t>Licencias, Marcas Y Patentes</t>
  </si>
  <si>
    <t>Desarrollo De Sistema Web</t>
  </si>
  <si>
    <t>Menos Amortizaciones</t>
  </si>
  <si>
    <t>Bonos Corporativos</t>
  </si>
  <si>
    <t>Ganancias A Realizar Bonos Corp.</t>
  </si>
  <si>
    <t>Bonos Subordinados</t>
  </si>
  <si>
    <t>Ganancias A Realizar Bonos Sub.</t>
  </si>
  <si>
    <t xml:space="preserve">Cda </t>
  </si>
  <si>
    <t>Ganancias A Realizar Cda</t>
  </si>
  <si>
    <t xml:space="preserve">Acciones </t>
  </si>
  <si>
    <t>Acciones En Otras Empresas</t>
  </si>
  <si>
    <t xml:space="preserve"> Proveedores En U$S</t>
  </si>
  <si>
    <t>Provisiones Varias</t>
  </si>
  <si>
    <t>Aportes Y -Reten. A Pagar Ips</t>
  </si>
  <si>
    <t>Investor Casa De Bolsa Sa</t>
  </si>
  <si>
    <t>Cattle</t>
  </si>
  <si>
    <t xml:space="preserve">Investor Casa de Bolsa SA </t>
  </si>
  <si>
    <t>Investor</t>
  </si>
  <si>
    <t>Ingresos Academy MD</t>
  </si>
  <si>
    <t>Ingresos por Cursos y Capacitaciones</t>
  </si>
  <si>
    <t>Costos de Capacitaciones y Cursos</t>
  </si>
  <si>
    <t xml:space="preserve">Materiales para Cursos </t>
  </si>
  <si>
    <t>Alquileres de Bienes para Cursos</t>
  </si>
  <si>
    <t>Refrigerio y Cafetería para Cursos</t>
  </si>
  <si>
    <t>Alquileres Devengados (Edificios)</t>
  </si>
  <si>
    <t>Gastos De Cobranzas</t>
  </si>
  <si>
    <t xml:space="preserve">Resultado del Ejercicio </t>
  </si>
  <si>
    <t>Investor Casa de Bolsa S.A. Gs</t>
  </si>
  <si>
    <t>Investor Casa de Bolsa S.A. U$S</t>
  </si>
  <si>
    <t>Inversiones en Cuenta Cash</t>
  </si>
  <si>
    <t>Cuentas A Cobrar Empresas Vinculadas Gs</t>
  </si>
  <si>
    <t>Anticipo Impuesto A La Renta</t>
  </si>
  <si>
    <t>Anticipos A Proveedores Locales Gs</t>
  </si>
  <si>
    <t>Anticipos A Proveedores Locales U$S</t>
  </si>
  <si>
    <t>Acciones En Cattle Investments</t>
  </si>
  <si>
    <t>Colocaciones Privadas</t>
  </si>
  <si>
    <t>Intereses A Cobrar Por Inversiones</t>
  </si>
  <si>
    <t>Cattle Sa</t>
  </si>
  <si>
    <t>Incubate Sa</t>
  </si>
  <si>
    <t>Anticipos A Proveedores U$S</t>
  </si>
  <si>
    <t>Impuestos A Pagar</t>
  </si>
  <si>
    <t>Intereses a Pagar</t>
  </si>
  <si>
    <t>Sueldos A Pagar</t>
  </si>
  <si>
    <t>Ips A Pagar</t>
  </si>
  <si>
    <t>Otras Cuentas Por Pagar M/L</t>
  </si>
  <si>
    <t xml:space="preserve">Total </t>
  </si>
  <si>
    <t>Jesus Baez</t>
  </si>
  <si>
    <t>Ctas a cobrar</t>
  </si>
  <si>
    <t>(-) Descuentos Concedidos y Obtenidos</t>
  </si>
  <si>
    <t>Descuentos Concedidos a Clientes y de Proveedores</t>
  </si>
  <si>
    <t>Descuentos Obtenidos de Proveedores</t>
  </si>
  <si>
    <t>ESTADOS DE RESULTADOS</t>
  </si>
  <si>
    <t>No Aplicable, La empresa Registra Compromisos Directos.</t>
  </si>
  <si>
    <t>Banco Familiar M/L</t>
  </si>
  <si>
    <t>Banco Atlas M/L</t>
  </si>
  <si>
    <t>Banco Atlas M/E</t>
  </si>
  <si>
    <t>Fondo Mutuo Corto Plazo Gs.</t>
  </si>
  <si>
    <t>Acciones En Otras Empresas Be Live</t>
  </si>
  <si>
    <t>Acciones En Otras Empresas Cafetto</t>
  </si>
  <si>
    <t>Otras Cuentas a Cobrar Landinvest</t>
  </si>
  <si>
    <t>Costo De Obra En Curso</t>
  </si>
  <si>
    <t>Menos Obras Certificadas</t>
  </si>
  <si>
    <t>Proveedores En U$S</t>
  </si>
  <si>
    <t>Proveedores En Gs</t>
  </si>
  <si>
    <t>Corto Plazo</t>
  </si>
  <si>
    <t>Largo Plazo</t>
  </si>
  <si>
    <t>Anticipos De Clientes Gs</t>
  </si>
  <si>
    <t>Anticipos De Clientes U$S</t>
  </si>
  <si>
    <t>Señas De Trato Gs</t>
  </si>
  <si>
    <t>Señas De Trato U$S</t>
  </si>
  <si>
    <t>Belive</t>
  </si>
  <si>
    <t>Cafetto</t>
  </si>
  <si>
    <t>Marcos Fernandez</t>
  </si>
  <si>
    <t>Investor Casa De Bolsa SA</t>
  </si>
  <si>
    <t>Post Venta Constructora</t>
  </si>
  <si>
    <t>Aguinaldos</t>
  </si>
  <si>
    <t>A)    COMPROMISOS DIRECTOS</t>
  </si>
  <si>
    <t>B)    CONTINGENCIAS LEGALES</t>
  </si>
  <si>
    <t xml:space="preserve">CONCEPTO </t>
  </si>
  <si>
    <t xml:space="preserve"> CATTLE S.A.</t>
  </si>
  <si>
    <t>Préstamo a pagar</t>
  </si>
  <si>
    <t>Factura de Ajuste Inventario a Pagar</t>
  </si>
  <si>
    <t>Recupero de Gastos a Pagar</t>
  </si>
  <si>
    <t>Los estados financieros  del grupo de empresas, son preparados teniendo en cuenta las normas de contabilidad y las políticas mas importantes utilizados para la preparación de los mismos son;</t>
  </si>
  <si>
    <t>2.4 Variación del Patrimonio Neto en el Balance Consolidado</t>
  </si>
  <si>
    <t>Investor Casa de Bolsa SA, realiza  la consolidación de su balance  con las de  sus subsidiarias, las cuales fueron constituidas a finales del Ejercicio 2018, con el objetivo de ampliar los negocios de la matriz. Cada una de ellas, realizan actividades de servicios como una constructora, una administradora de fondos, una administradora de establecimientos ganaderos y finalmente un diario digital, con énfasis a la actividad económica del país.</t>
  </si>
  <si>
    <t>1.1  Método utilizado para la consolidación de los balances:</t>
  </si>
  <si>
    <t>Para consolidar los balances se utilizo el método proporcional, de manera que los Activos, Pasivos y cuentas de resultados fueron asignados para cada empresa en base al porcentaje que le corresponde a la controlante en las subsidiarias.</t>
  </si>
  <si>
    <r>
      <t xml:space="preserve">A)    </t>
    </r>
    <r>
      <rPr>
        <b/>
        <sz val="12"/>
        <color indexed="8"/>
        <rFont val="Calibri"/>
        <family val="2"/>
        <scheme val="minor"/>
      </rPr>
      <t>TITULOS DE RENTA FIJA GS</t>
    </r>
  </si>
  <si>
    <r>
      <t xml:space="preserve">B)    </t>
    </r>
    <r>
      <rPr>
        <b/>
        <sz val="12"/>
        <color indexed="8"/>
        <rFont val="Calibri"/>
        <family val="2"/>
        <scheme val="minor"/>
      </rPr>
      <t>TITULOS DE RENTA VARIABLE GS</t>
    </r>
  </si>
  <si>
    <r>
      <t>C)    INVERSIONES PERMANENTES EN EMPRESAS VINCULADAS</t>
    </r>
    <r>
      <rPr>
        <b/>
        <sz val="12"/>
        <color indexed="8"/>
        <rFont val="Calibri"/>
        <family val="2"/>
        <scheme val="minor"/>
      </rPr>
      <t xml:space="preserve"> GS</t>
    </r>
  </si>
  <si>
    <r>
      <t xml:space="preserve">A)    </t>
    </r>
    <r>
      <rPr>
        <b/>
        <sz val="12"/>
        <color indexed="8"/>
        <rFont val="Calibri"/>
        <family val="2"/>
        <scheme val="minor"/>
      </rPr>
      <t>COMPROMISOS DIRECTOS</t>
    </r>
  </si>
  <si>
    <r>
      <t xml:space="preserve">B)    </t>
    </r>
    <r>
      <rPr>
        <b/>
        <sz val="12"/>
        <color indexed="8"/>
        <rFont val="Calibri"/>
        <family val="2"/>
        <scheme val="minor"/>
      </rPr>
      <t>CONTINGENCIAS LEGALES</t>
    </r>
  </si>
  <si>
    <t xml:space="preserve">Representa los gastos preoperativos efectuados en el periodo de formación, y corresponden a trámites inherentes a la gestión de apertura. </t>
  </si>
  <si>
    <t xml:space="preserve">Nota 4.- Criterios específicos de valuación </t>
  </si>
  <si>
    <t>A-   Valuación en moneda extranjera</t>
  </si>
  <si>
    <t>B-   Posición en moneda extranjera</t>
  </si>
  <si>
    <t>Saldo periodo actual (Guaraníes)</t>
  </si>
  <si>
    <t>Monto ajustado periodo actual guaraníes</t>
  </si>
  <si>
    <t>Ganancias por valuación de activos monetarios en moneda extranjera(*)</t>
  </si>
  <si>
    <t>Ganancias por valuación de pasivos monetarios en moneda extranjera</t>
  </si>
  <si>
    <t>Perdidas por valuación de activos monetarios en moneda extranjera (*)</t>
  </si>
  <si>
    <t>Perdidas por valuación de pasivos monetarios en moneda extranjera</t>
  </si>
  <si>
    <t>Nota 5.- Composición de cuentas</t>
  </si>
  <si>
    <t>Banco Itaú M/L</t>
  </si>
  <si>
    <t>Banco Itaú M/E</t>
  </si>
  <si>
    <t>Valuación Vpp</t>
  </si>
  <si>
    <t>IVA Crédito Fiscal</t>
  </si>
  <si>
    <t>Muebles Y Útiles</t>
  </si>
  <si>
    <t>Sistemas Informáticos</t>
  </si>
  <si>
    <t>Obra En Curso Pre Construcción</t>
  </si>
  <si>
    <t>Dirección General De Recaudaciones</t>
  </si>
  <si>
    <t>Dólares</t>
  </si>
  <si>
    <t>Jazmín Suarez</t>
  </si>
  <si>
    <t>PROCAMPO GERENCIAMIENTOS SOCIEDAD ANÓNIMA ha sido constituida legalmente bajo las leyes de la República del Paraguay. Su constitución ha sido formalizada ante el escribano Publico Luis Enrique Peroni Giralt  por Escritura Publica N.º 243 en fecha 21 de marzo de 2019. Se encuentra inscripta en los Registros Públicos de Comercio, bajo el Número 18767 serie 1 folio 1 y siguientes, de la sección contratos de fecha 24 de abril  de 2019. .</t>
  </si>
  <si>
    <t>Iva Crédito Fiscal</t>
  </si>
  <si>
    <t>Tarjeta de Crédito</t>
  </si>
  <si>
    <t>Anticipos A Proveedores Gs</t>
  </si>
  <si>
    <t>MARKET DATA SOCIEDAD ANÓNIMA ha sido constituida legalmente bajo las leyes de la República del Paraguay. Su constitución ha sido formalizada ante el escribano Publico Luis Enrique Peroni Giralt  por Escritura Publica N.º 444 en fecha 13 de mayo de 2020. Se encuentra inscripta en los Registros Públicos de Comercio, bajo el Número 29656 serie 1 folio 1 y siguientes, de la sección contratos de fecha 23 de junio  de 2020.</t>
  </si>
  <si>
    <t>Tarjetas de Crédito</t>
  </si>
  <si>
    <t>Retención Impuesto a la Publicidad</t>
  </si>
  <si>
    <t>Reserva de Revaluo</t>
  </si>
  <si>
    <t>Ajuste por Consolidación</t>
  </si>
  <si>
    <r>
      <rPr>
        <b/>
        <sz val="12"/>
        <rFont val="Times New Roman"/>
        <family val="1"/>
      </rPr>
      <t>2.1</t>
    </r>
    <r>
      <rPr>
        <sz val="12"/>
        <rFont val="Times New Roman"/>
        <family val="1"/>
      </rPr>
      <t xml:space="preserve"> Los Estados Financieros consolidados corresponden al ejercicio cerrado el 31 de diciembre de 2021.</t>
    </r>
  </si>
  <si>
    <t>In Fi</t>
  </si>
  <si>
    <t>En los estados financieros se consolidaron los activos, pasivos al 31/12/2021, asimismo los resultados de operación y el patrimonio, por el periodo mencionado.</t>
  </si>
  <si>
    <t xml:space="preserve">Cada subsidiaria tiene sus notas a los Estados Contables Individuales, y las mismas forman parte de los Estados Financieros Complementarios, requeridos por la Resolución 30/21. </t>
  </si>
  <si>
    <t>*Incluye los resultados del Ejercicio al 31 diciembre 2021,  que le corresponden a la controladora respecto a su proporción accionaria en las controladas</t>
  </si>
  <si>
    <t xml:space="preserve">SALDOS CONTROLANTE </t>
  </si>
  <si>
    <t>SALDOS CONSOLIDADOS</t>
  </si>
  <si>
    <t>CORRESPONDIENTES AL PERIODO AL 31 DE DICIEMBRE 2021</t>
  </si>
  <si>
    <t>ESTADOS CONSOLIDADOS DE VARIACION PATRIMONIO NETO</t>
  </si>
  <si>
    <t>INVESTOR ADMINISTRADORA DE FONDOS PATRIMONIALES DE INVERSION  SOCIEDAD ANÓNIMA ha sido constituida legalmente bajo las leyes de la República del Paraguay. Su constitución ha sido formalizada ante el escribano Publico Luis Enrique Peroni Giralt  por Escritura Publica Nº 1.201 en fecha 20 de diciembre de 2016. Se encuentra inscripta en los Registros Públicos de Comercio, bajo el Número 7612 serie 1 folio 1 y siguientes, de la sección contratos de fecha 18 de enero de 2017. Aprobada mediante Resolución CNV N° 34E/17 de fecha 24 de agosto de 2017.</t>
  </si>
  <si>
    <r>
      <rPr>
        <b/>
        <sz val="12"/>
        <rFont val="Arial"/>
        <family val="2"/>
      </rPr>
      <t>2.1</t>
    </r>
    <r>
      <rPr>
        <sz val="12"/>
        <rFont val="Arial"/>
        <family val="2"/>
      </rPr>
      <t xml:space="preserve"> Los Estados Financieros han sido preparados de acuerdo a las normas establecidas por la comisión Nacional de Valores y Normas  de Información Financiera emitidas por el Consejop de Contadores Públicos del Paraguay,  y corresponden al ejercicio cerrado el 31 de diciembre de 2021,</t>
    </r>
  </si>
  <si>
    <t>Los estados financieros están preparados en la moneda de curso legal en el país. Los saldos en moneda extranjera son convertidos al tipo de cambio comprador y/o vendedor de la fecha de transacción, emitidos por la SET, y ajustados al tipo de cambio de cierre: Tipo comprador para valuación de activos 1USD =6.870,81 Gs., Tipo Vendedor  para los pasivos 1 USD = 6.887,40</t>
  </si>
  <si>
    <t>Los bienes de uso se exponen a sus costos históricos. La política de revalúo y depreciación adoptada es a partir del año siguiente a la incorporación. Lo bienes de uso serán depreciados por un sistema lineal, de conformidad con los años de vida útil estimada, aplicada sobre el saldo neto del valor residual. En el presente ejercicio la Administración Tributaria no emite coeficientes de inflación, por tanto lis bienes no fueron revaluados.</t>
  </si>
  <si>
    <r>
      <t xml:space="preserve"> </t>
    </r>
    <r>
      <rPr>
        <sz val="12"/>
        <rFont val="Arial"/>
        <family val="2"/>
      </rPr>
      <t>Las inversiones (Bonos y CDA en cartera), se exponen a sus valores actualizados. Las diferencias  se reconocen en el estado de resultados en el rubro intereses ganados</t>
    </r>
    <r>
      <rPr>
        <sz val="11"/>
        <rFont val="Calibri"/>
        <family val="2"/>
      </rPr>
      <t>.</t>
    </r>
  </si>
  <si>
    <r>
      <t>Los ingresos son reconocidos con base en el criterio de lo devengado, de conformidad con las disposiciones de las Normas Contables, emitidas por el Consejo de contadores Públicos del Paraguay</t>
    </r>
    <r>
      <rPr>
        <b/>
        <sz val="12"/>
        <rFont val="Arial"/>
        <family val="2"/>
      </rPr>
      <t>.</t>
    </r>
  </si>
  <si>
    <t xml:space="preserve">Nota 4.- Criterios especificos de valuacion </t>
  </si>
  <si>
    <r>
      <t>A-</t>
    </r>
    <r>
      <rPr>
        <b/>
        <sz val="7"/>
        <rFont val="Times New Roman"/>
        <family val="1"/>
      </rPr>
      <t xml:space="preserve">   </t>
    </r>
    <r>
      <rPr>
        <b/>
        <sz val="12"/>
        <rFont val="Arial"/>
        <family val="2"/>
      </rPr>
      <t>Valuacion en moneda extranjera</t>
    </r>
  </si>
  <si>
    <t>Periodo Anterior</t>
  </si>
  <si>
    <r>
      <t>B-</t>
    </r>
    <r>
      <rPr>
        <b/>
        <sz val="7"/>
        <rFont val="Times New Roman"/>
        <family val="1"/>
      </rPr>
      <t xml:space="preserve">   </t>
    </r>
    <r>
      <rPr>
        <b/>
        <sz val="12"/>
        <rFont val="Arial"/>
        <family val="2"/>
      </rPr>
      <t>Posicion en moneda extranjera</t>
    </r>
  </si>
  <si>
    <t>Saldo periodo actual (Guaranies)</t>
  </si>
  <si>
    <t>Cambio cierre ejercico anterior</t>
  </si>
  <si>
    <t>Saldo al cierre ejercico anterior (Guaranies)</t>
  </si>
  <si>
    <t>CDA Finexpar S.A.E.C.A.</t>
  </si>
  <si>
    <r>
      <t>C-</t>
    </r>
    <r>
      <rPr>
        <b/>
        <sz val="7"/>
        <rFont val="Times New Roman"/>
        <family val="1"/>
      </rPr>
      <t xml:space="preserve">   </t>
    </r>
    <r>
      <rPr>
        <b/>
        <sz val="12"/>
        <rFont val="Arial"/>
        <family val="2"/>
      </rPr>
      <t>Diferencia de cambio en moneda extranjera</t>
    </r>
  </si>
  <si>
    <t>Monto ajustado periodo actual guaranies</t>
  </si>
  <si>
    <t>saldo al cierre del ejercicio anterior (Guaranies)</t>
  </si>
  <si>
    <t>Ganancias por valuacion de activos monetarios en moneda extranjera(*)</t>
  </si>
  <si>
    <t>Ganancias por valuacion de pasivos monetarios en moneda extranjera</t>
  </si>
  <si>
    <t>Perdidas por valuacion de activos monetarios en moneda extranjera (*)</t>
  </si>
  <si>
    <t>Perdidas por valuacion de pasivos monetarios en moneda extranjera</t>
  </si>
  <si>
    <t>Nota 5.- Composicion de cuentas</t>
  </si>
  <si>
    <r>
      <t>5.1-</t>
    </r>
    <r>
      <rPr>
        <b/>
        <sz val="7"/>
        <rFont val="Times New Roman"/>
        <family val="1"/>
      </rPr>
      <t xml:space="preserve">   </t>
    </r>
    <r>
      <rPr>
        <b/>
        <sz val="12"/>
        <rFont val="Arial"/>
        <family val="2"/>
      </rPr>
      <t>DIPONIBILIDADES</t>
    </r>
  </si>
  <si>
    <t>Saldo al 31/12/2021</t>
  </si>
  <si>
    <t>Saldo al 31/12/2020</t>
  </si>
  <si>
    <r>
      <t>A)</t>
    </r>
    <r>
      <rPr>
        <b/>
        <sz val="7"/>
        <rFont val="Times New Roman"/>
        <family val="1"/>
      </rPr>
      <t xml:space="preserve">    </t>
    </r>
    <r>
      <rPr>
        <b/>
        <sz val="11"/>
        <color indexed="8"/>
        <rFont val="Arial"/>
        <family val="2"/>
      </rPr>
      <t>TITULOS DE RENTA FIJA GS</t>
    </r>
  </si>
  <si>
    <t>SALDO AL31/12/2021</t>
  </si>
  <si>
    <t>BONOS CORPORATIVOS</t>
  </si>
  <si>
    <t>GANANCIAS A REALIZAR BONOS CORP.</t>
  </si>
  <si>
    <t>BONOS SUBORDINADOS</t>
  </si>
  <si>
    <t>GANANCIAS A REALIZAR BONOS SUB.</t>
  </si>
  <si>
    <t xml:space="preserve">CDA </t>
  </si>
  <si>
    <t>GANANCIAS A REALIZAR CDA</t>
  </si>
  <si>
    <t>SALDO AL 31/12/2021</t>
  </si>
  <si>
    <t>TELEFONIA CELULAR DEL PARAGUAY S.A.E.</t>
  </si>
  <si>
    <t>TECONOLOGIA DEL SUR SAE</t>
  </si>
  <si>
    <t>FINANCIERA EL COMERCIO SAECA</t>
  </si>
  <si>
    <t xml:space="preserve">GANANCIAS A REALIZAR </t>
  </si>
  <si>
    <t>CERTIFICADO DE DEPOSITOS DE AHORROS</t>
  </si>
  <si>
    <t>BANCO DE FOMENTO</t>
  </si>
  <si>
    <t>FINEXPAR SAECA</t>
  </si>
  <si>
    <t>Cuentas a Cobrar a Entidades Vinculadas</t>
  </si>
  <si>
    <t>Anticipo Impuesto a la Reta</t>
  </si>
  <si>
    <t>Préstamo al Personal</t>
  </si>
  <si>
    <t>HP CONSULTORES</t>
  </si>
  <si>
    <t>TRADER PRO</t>
  </si>
  <si>
    <t>PRINTEC SA</t>
  </si>
  <si>
    <t>MARIA AGUSTINA GARCÍA</t>
  </si>
  <si>
    <t>PROVISIÓN DE VACACIONES</t>
  </si>
  <si>
    <t>PROVISIÓN PREVIO</t>
  </si>
  <si>
    <t xml:space="preserve">IN POSITIVA S.A. </t>
  </si>
  <si>
    <t>ASESORÍA</t>
  </si>
  <si>
    <t>PROCAMPO</t>
  </si>
  <si>
    <t>SERV. ADM.</t>
  </si>
  <si>
    <t>GANANCIA EN OPERACIONES</t>
  </si>
  <si>
    <t>INTERESES POR SEVICIOS</t>
  </si>
  <si>
    <t>VENTA DE ACTIVO FIJO</t>
  </si>
  <si>
    <t>GASTOS DE EVENTOS</t>
  </si>
  <si>
    <t>GASTOS DE PUBLICIDAD Y PROPAGANDA</t>
  </si>
  <si>
    <t>Gastos de administracion</t>
  </si>
  <si>
    <t>GASTOS DE ESCRIBANÍA</t>
  </si>
  <si>
    <t>COMISIONES PAGADAS A CASAS DE BOLSAS</t>
  </si>
  <si>
    <t>ENERGIA ELECTRICA</t>
  </si>
  <si>
    <t>PERDIDA EN OPERACIONES</t>
  </si>
  <si>
    <t>COSTO DE VENTA DE ACTIVO FIJO</t>
  </si>
  <si>
    <r>
      <t>A)</t>
    </r>
    <r>
      <rPr>
        <b/>
        <sz val="7"/>
        <rFont val="Times New Roman"/>
        <family val="1"/>
      </rPr>
      <t xml:space="preserve">    </t>
    </r>
    <r>
      <rPr>
        <b/>
        <sz val="11"/>
        <color indexed="8"/>
        <rFont val="Arial"/>
        <family val="2"/>
      </rPr>
      <t>COMPROMISOS DIRECTOS</t>
    </r>
  </si>
  <si>
    <r>
      <t>B)</t>
    </r>
    <r>
      <rPr>
        <b/>
        <sz val="7"/>
        <rFont val="Times New Roman"/>
        <family val="1"/>
      </rPr>
      <t xml:space="preserve">    </t>
    </r>
    <r>
      <rPr>
        <b/>
        <sz val="11"/>
        <color indexed="8"/>
        <rFont val="Arial"/>
        <family val="2"/>
      </rPr>
      <t>CONTINGENCIAS LEGALES</t>
    </r>
  </si>
  <si>
    <t>A</t>
  </si>
  <si>
    <r>
      <rPr>
        <b/>
        <sz val="12"/>
        <rFont val="Calibri"/>
        <family val="2"/>
        <scheme val="minor"/>
      </rPr>
      <t>2.1</t>
    </r>
    <r>
      <rPr>
        <sz val="12"/>
        <rFont val="Calibri"/>
        <family val="2"/>
        <scheme val="minor"/>
      </rPr>
      <t xml:space="preserve"> Los Estados Financieros han sido preparados de acuerdo a las normas contables  y fiscales vigentes establecidas,  y corresponden al ejercicio cerrado el 31 de Diciembre de 2021.</t>
    </r>
  </si>
  <si>
    <t>Los estados financieros están preparados en la moneda de curso legal en el país. Los saldos en moneda extranjera son convertidos al tipo de cambio comprador y/o vendedor de la fecha de transacción, emitidos por la SET, y ajustados al tipo de cambio de cierre: Tipo comprador para valuación de activos 1USD = 6.870,81 Gs., Tipo Vendedor  para los pasivos 1 USD = 6.887,40</t>
  </si>
  <si>
    <t>Saldo</t>
  </si>
  <si>
    <t>Activo</t>
  </si>
  <si>
    <t>Activo Corriente</t>
  </si>
  <si>
    <t>Disponibilidades</t>
  </si>
  <si>
    <t>Fondos Fijos</t>
  </si>
  <si>
    <t>Créditos</t>
  </si>
  <si>
    <t>Deudores Por Ventas</t>
  </si>
  <si>
    <t>Créditos Por Impuestos Corrientes</t>
  </si>
  <si>
    <t>Activo No Corriente</t>
  </si>
  <si>
    <t>Propiedad, Planta Y Equipo</t>
  </si>
  <si>
    <t>Muebles, Útiles Y Enseres</t>
  </si>
  <si>
    <t>Equipos De Informáticos</t>
  </si>
  <si>
    <t>Cargos Diferidos</t>
  </si>
  <si>
    <t>Otros Gastos Diferidos ICBSA</t>
  </si>
  <si>
    <t>(-) Amortización Acumulada</t>
  </si>
  <si>
    <t>Activos Intangibles</t>
  </si>
  <si>
    <t>Pasivo</t>
  </si>
  <si>
    <t>Pasivo Corriente</t>
  </si>
  <si>
    <t>Acreedores Comerciales</t>
  </si>
  <si>
    <t>Proveedores Locales M/L</t>
  </si>
  <si>
    <t>Cuentas a Pagar a Empresas y Personas Relacionadas- M/L</t>
  </si>
  <si>
    <t>Tarjetas de Crédito a Pagar</t>
  </si>
  <si>
    <t>Otras Cuentas Por Pagar</t>
  </si>
  <si>
    <t>Deudas Fiscales Corrientes</t>
  </si>
  <si>
    <t>Provisiones</t>
  </si>
  <si>
    <t>Patrimonio Neto</t>
  </si>
  <si>
    <t>Capital</t>
  </si>
  <si>
    <t>Capital Suscripto</t>
  </si>
  <si>
    <t>Resultados</t>
  </si>
  <si>
    <t>Resultados Acumulados</t>
  </si>
  <si>
    <t>Resultados Acumulados 2020</t>
  </si>
  <si>
    <t>Resultado Del Ejercicio</t>
  </si>
  <si>
    <t>Descuentos Obtenidos - Proveedores</t>
  </si>
  <si>
    <t>Costo de Venta Servicios Gravados</t>
  </si>
  <si>
    <t>Servicios Personales -Cursos - Personas Físicas no Profesionales</t>
  </si>
  <si>
    <t>Costos de Servicios de Revista</t>
  </si>
  <si>
    <t>Refrigerio y Cafetería de Revista</t>
  </si>
  <si>
    <t>Servicios Personales -Revista - Personas Físicas no Profesionales</t>
  </si>
  <si>
    <t>Impresiones para la Revista</t>
  </si>
  <si>
    <t>Materiales para Revista</t>
  </si>
  <si>
    <t>Costos de Servicios de Diario Digital</t>
  </si>
  <si>
    <t>Servicios Personales -Diario Digital - Personas Físicas no Profesionales</t>
  </si>
  <si>
    <t>Sueldos Y Otras Remuneraciones Al Person</t>
  </si>
  <si>
    <t>Vacaciones</t>
  </si>
  <si>
    <t>Publicidad y Progaganda</t>
  </si>
  <si>
    <t>Papeleria E Impresos</t>
  </si>
  <si>
    <t>Gastos De Escribania</t>
  </si>
  <si>
    <t>Depreciaciones Y Amortizaciones De Activ</t>
  </si>
  <si>
    <t>Amortizaciones Del Ejercicio</t>
  </si>
  <si>
    <t>Fondos Fijos M/L</t>
  </si>
  <si>
    <t xml:space="preserve">Banco Itau M/L </t>
  </si>
  <si>
    <t>Clientes Locales Gs</t>
  </si>
  <si>
    <t>Tarjeta de Crédito a Cobrar</t>
  </si>
  <si>
    <t>Anticipos Y Retenciones De Impuesto A La Renta</t>
  </si>
  <si>
    <t>Iva - Crédito Fiscal 10%</t>
  </si>
  <si>
    <t>Retenciones Ley 881</t>
  </si>
  <si>
    <t>Otros Gastos Diferidos</t>
  </si>
  <si>
    <t>Otras Cuentas a Pagar</t>
  </si>
  <si>
    <t>Tarjetas de Credito Gs</t>
  </si>
  <si>
    <t>Cuentas a Pagar</t>
  </si>
  <si>
    <r>
      <rPr>
        <b/>
        <sz val="12"/>
        <rFont val="Calibri"/>
        <family val="2"/>
        <scheme val="minor"/>
      </rPr>
      <t>2.1</t>
    </r>
    <r>
      <rPr>
        <sz val="12"/>
        <rFont val="Calibri"/>
        <family val="2"/>
        <scheme val="minor"/>
      </rPr>
      <t xml:space="preserve"> Los Estados Financieros han sido preparados de acuerdo a las normas contables  y fiscales vigentes establecidas,  y corresponden al ejercicio cerrado el 31 de diciembre de 2021.</t>
    </r>
  </si>
  <si>
    <t>La entidad ha consolidado estados financieros, con Cattle SA y Repro SRL, en este periodo.</t>
  </si>
  <si>
    <t>Tpos de cambio</t>
  </si>
  <si>
    <t>Compra</t>
  </si>
  <si>
    <t>Venta</t>
  </si>
  <si>
    <t>Fecha de Presentacion</t>
  </si>
  <si>
    <t>Banco M/L</t>
  </si>
  <si>
    <t>Banco M/E</t>
  </si>
  <si>
    <t>Inversiones Temporarias</t>
  </si>
  <si>
    <t>Inversiones Financieras Temporarales</t>
  </si>
  <si>
    <t>Inversiones Financieras M/L - Temporales</t>
  </si>
  <si>
    <t>Inversiones Financieras M/E - Temporales</t>
  </si>
  <si>
    <t>Cuentas A Cobrar A Socios O A Entidades Vinculadas</t>
  </si>
  <si>
    <t>Cuentas A Cobrar Accionistas M/L</t>
  </si>
  <si>
    <t xml:space="preserve">Cuentas a Cobrar a Cattle Investment M/L </t>
  </si>
  <si>
    <t>Anticipo A Proveedores</t>
  </si>
  <si>
    <t>Anticipos A Proveedores Locales. M/L</t>
  </si>
  <si>
    <t>Cuentas a Cobrar a Terceros (Recuperos)</t>
  </si>
  <si>
    <t>Cuentas a Cobrar a Cuarzo M/L</t>
  </si>
  <si>
    <t>Cuentas a Cobrar a Fondo Ganadero M/L</t>
  </si>
  <si>
    <t>Inventarios</t>
  </si>
  <si>
    <t>Activos Biológicos En Producción</t>
  </si>
  <si>
    <t>Ganado Vacuno en Producción - Cría y Engorde</t>
  </si>
  <si>
    <t>(+) Valuación Inventario - Valor mercado</t>
  </si>
  <si>
    <t>(+) Nacimientos</t>
  </si>
  <si>
    <t>(-) Mortandad</t>
  </si>
  <si>
    <t>Costos de Transformación Diferidos</t>
  </si>
  <si>
    <t>Vacunas</t>
  </si>
  <si>
    <t>Antiparasitarios y Reconstituyentes</t>
  </si>
  <si>
    <t>Instrumentos, Materiales para análisis</t>
  </si>
  <si>
    <t>Inseminación Artificial</t>
  </si>
  <si>
    <t>Caravanas y Carimbos</t>
  </si>
  <si>
    <t>Balanceados y Otros</t>
  </si>
  <si>
    <t>(-) Costos por Absorción del Ejercicio - Costeo</t>
  </si>
  <si>
    <t>Gastos Pagados Por Adelantado</t>
  </si>
  <si>
    <t>Intereses a Devengar M/L</t>
  </si>
  <si>
    <t>Inversiones Financieras Permanentes</t>
  </si>
  <si>
    <t>Inversiones Permanentes  En Entidades Vinculadas</t>
  </si>
  <si>
    <t>Inversiones Permanentes  En Entidades Vinculadas M/L</t>
  </si>
  <si>
    <t>Inversiones Permanentes - Acciones en Catlte SA</t>
  </si>
  <si>
    <t>Valuación VPP  de  Acciones en Empresas Vinculadas</t>
  </si>
  <si>
    <t>(-) Devaluación VPP de Acciones en Empresas Vinculadas</t>
  </si>
  <si>
    <t>Inversiones Permanentes - Acciones en REPRO</t>
  </si>
  <si>
    <t>Rodados /Transportes</t>
  </si>
  <si>
    <t>Herramientas</t>
  </si>
  <si>
    <t>Equipos de telecomunicación</t>
  </si>
  <si>
    <t>(-) Depreciación Acumulada</t>
  </si>
  <si>
    <t>(-) Depreciación Acumulada Propiedad, Planta Y Equipo</t>
  </si>
  <si>
    <t>Proveedores Locales M/E</t>
  </si>
  <si>
    <t>Tarjeta de Crédito a Pagar - Banco Itaú</t>
  </si>
  <si>
    <t>Deudas Financieras</t>
  </si>
  <si>
    <t>Préstamos Del Dueño, Socios O Entidades Vinculadas</t>
  </si>
  <si>
    <t>Préstamos Del Dueño, Socios O Entidades Vinculadas  M/L</t>
  </si>
  <si>
    <t xml:space="preserve">Intereses A Pagar </t>
  </si>
  <si>
    <t>Intereses A Pagar M/L</t>
  </si>
  <si>
    <t>Impuesto A La Renta A Pagar</t>
  </si>
  <si>
    <t>Ingresos Diferidos</t>
  </si>
  <si>
    <t>Anticipos De Clientes</t>
  </si>
  <si>
    <t>Anticipos De Clientes M/L</t>
  </si>
  <si>
    <t>Interes a Devengar</t>
  </si>
  <si>
    <t>Interes a Devengar M/L</t>
  </si>
  <si>
    <t>Ingresos a Recuperar Cuarzo</t>
  </si>
  <si>
    <t>Intereses Cobrados por Inversiones Temporarias</t>
  </si>
  <si>
    <t>Utilidad por Valuación VPP -  Inversiones Permanentes</t>
  </si>
  <si>
    <t>Venta de Instrumentos Financieros</t>
  </si>
  <si>
    <t>Intereses Devengados a Accionistas, Directores y Entidades Vinculadas</t>
  </si>
  <si>
    <t>Ingresos por Tenencia  de Ganado</t>
  </si>
  <si>
    <t>Nacimientos</t>
  </si>
  <si>
    <t>Valuación VM Activos Biologicos</t>
  </si>
  <si>
    <t>Costo De Ventas - Otros Ingresos-</t>
  </si>
  <si>
    <t xml:space="preserve">Costos de Ventas de Instrumentos Financieros - Inversiones </t>
  </si>
  <si>
    <t>Costos - Gastos Recuperados- Cuarzo</t>
  </si>
  <si>
    <t>Costo De Ventas Ganado Vacuno por Tenencia</t>
  </si>
  <si>
    <t>Costo de Venta Ganado Vacuno - Compras</t>
  </si>
  <si>
    <t>Mortandad y Consumo de Ganado Vacuno</t>
  </si>
  <si>
    <t>Costo por Absorción - Ganado Vacuno -</t>
  </si>
  <si>
    <t>Costo De Transformación Ganado Vacuno - Diferidos</t>
  </si>
  <si>
    <t>Sueldos y Jornales GND</t>
  </si>
  <si>
    <t>Aguinaldos GND</t>
  </si>
  <si>
    <t>Refrigerio Y Cafeteria</t>
  </si>
  <si>
    <t>Comunicaciones Y Progagandas</t>
  </si>
  <si>
    <t>Gastos De Mensajeria</t>
  </si>
  <si>
    <t>Gastos de Provistas Estancia</t>
  </si>
  <si>
    <t>Otros Intereses Pagados</t>
  </si>
  <si>
    <t>Depreciaciones Del Ejercicio</t>
  </si>
  <si>
    <t>Pérdida En Devaluación  De Inversiones Permanentes</t>
  </si>
  <si>
    <t>Impuesto A La Renta</t>
  </si>
  <si>
    <t>Reserva Legal del Ejercicio</t>
  </si>
  <si>
    <t>31/12/2021</t>
  </si>
  <si>
    <t>Banco Regional Cta.Cte.u$s.</t>
  </si>
  <si>
    <t>Banco Regional Cta.Cte.Gs.</t>
  </si>
  <si>
    <t>DeValuación Vpp</t>
  </si>
  <si>
    <t>Inversiones en Repro</t>
  </si>
  <si>
    <t>Cuentas A Cobrar Otros Gs</t>
  </si>
  <si>
    <t>Cuentas A Cobrar Otros U$S</t>
  </si>
  <si>
    <t>Equipos de Telecomunicaciones</t>
  </si>
  <si>
    <t>INVESTOR CASA DE BOLSA SA- a Cta de Terceros</t>
  </si>
  <si>
    <t xml:space="preserve"> 5.380.237.250 </t>
  </si>
  <si>
    <t xml:space="preserve"> 4.021.226.199 </t>
  </si>
  <si>
    <t>2.1 Los Estados Financieros han sido preparados de acuerdo a las normas contables  y fiscales vigentes establecidas,  y corresponden al ejercicio cerrado el 31 de diciembre de 2021.</t>
  </si>
  <si>
    <t>Fondos Fijos- Administración</t>
  </si>
  <si>
    <t>Banco Itau M/L</t>
  </si>
  <si>
    <t>Banco Itau M/E</t>
  </si>
  <si>
    <t>Inversiones Financieras en Títulos y Valores - Corto Plazo</t>
  </si>
  <si>
    <t>Cuenta Cash M/L</t>
  </si>
  <si>
    <t>Fondos de Inversión GS</t>
  </si>
  <si>
    <t>Clientes Locales M/E</t>
  </si>
  <si>
    <t>Derechos Suscripción sobre Acciones en Empresas Vinculadas</t>
  </si>
  <si>
    <t>Anticipos Y Retenciones De Impuesto A La</t>
  </si>
  <si>
    <t>Anticipos A Proveedores Locales.M/L</t>
  </si>
  <si>
    <t>Otras Cuentas a Cobrar</t>
  </si>
  <si>
    <t>Cuentas a Cobrar a Landinvest M/L</t>
  </si>
  <si>
    <t>Obras en Curso - Constructora</t>
  </si>
  <si>
    <t>Costos de Obra Pre construcción</t>
  </si>
  <si>
    <t>Honorarios Arquitecto. Desarrollo de Proyectos</t>
  </si>
  <si>
    <t>Impuestos y Tasas</t>
  </si>
  <si>
    <t>Terreno</t>
  </si>
  <si>
    <t>Otro Gastos de Preconstruccion</t>
  </si>
  <si>
    <t>Otro Gastos de Pre construcción. GND</t>
  </si>
  <si>
    <t>Costo Obra Construcción</t>
  </si>
  <si>
    <t>Honorarios del Fiscalizador de Obra</t>
  </si>
  <si>
    <t>Costo Directos de Construcción</t>
  </si>
  <si>
    <t>Gastos de Construcción GND</t>
  </si>
  <si>
    <t>Seguros de Obras</t>
  </si>
  <si>
    <t>(-) Obras Ejecutadas según Certificados</t>
  </si>
  <si>
    <t>Ejecución de Obra - Esencia</t>
  </si>
  <si>
    <t>Ejecución de Obra - Todo Carne</t>
  </si>
  <si>
    <t>Ejecución de Obra - Cafetto</t>
  </si>
  <si>
    <t>Ejecución de Obra - Central Parking</t>
  </si>
  <si>
    <t>Ejecución de Obra - BE LIVE MOLAS</t>
  </si>
  <si>
    <t>Ejecución de Obra - Yrundymi</t>
  </si>
  <si>
    <t>Ejecución de Obra - LT Hormax</t>
  </si>
  <si>
    <t>Ejecución de Obra - JF Surubí i</t>
  </si>
  <si>
    <t>Seguros A Devengar</t>
  </si>
  <si>
    <t>Seguros A Devengar M/L</t>
  </si>
  <si>
    <t>Créditos A Largo Plazo</t>
  </si>
  <si>
    <t>Inversiones A Largo Plazo</t>
  </si>
  <si>
    <t>Inversiones En Entidades Vinculadas</t>
  </si>
  <si>
    <t>Inversiones en Acciones - Be Live SA - M/L</t>
  </si>
  <si>
    <t>Inversiones en Acciones - Cafetto SA - M/L</t>
  </si>
  <si>
    <t>Inversiones en Acciones -  Landinvest M/L</t>
  </si>
  <si>
    <t xml:space="preserve">Muebles y Equipos de Oficina </t>
  </si>
  <si>
    <t xml:space="preserve">Maquinarias e instalaciones </t>
  </si>
  <si>
    <t>Equipos Informáticos</t>
  </si>
  <si>
    <t>Herramientas Menores</t>
  </si>
  <si>
    <t>Mejoras En Predio Ajeno</t>
  </si>
  <si>
    <t>Proveedores Locales.M/L</t>
  </si>
  <si>
    <t>Proveedores Locales.M/E</t>
  </si>
  <si>
    <t>Iva A Pagar</t>
  </si>
  <si>
    <t>Pasivo No Corriente</t>
  </si>
  <si>
    <t>Ingresos Diferidos A Largo Plazo</t>
  </si>
  <si>
    <t>Anticipos De Clientes por Venta de Dptos</t>
  </si>
  <si>
    <t>Ventas a Realizar a Largo Plazo (mayor 13 meses)</t>
  </si>
  <si>
    <t>Ventas a Realizar Largo Plazo- Contrato M/L</t>
  </si>
  <si>
    <t>Ventas a Realizar Largo Plazo- Contrato M/E</t>
  </si>
  <si>
    <t>Reserva De Revalúo</t>
  </si>
  <si>
    <t>Reserva De Revalúo Fiscal</t>
  </si>
  <si>
    <t>Resultados Acumulados al 2019</t>
  </si>
  <si>
    <t>Comisiones</t>
  </si>
  <si>
    <t>Comisiones por Venta de Departamentos</t>
  </si>
  <si>
    <t xml:space="preserve">Alquileres Cobrados </t>
  </si>
  <si>
    <t>Costos de ingresos No Operativos</t>
  </si>
  <si>
    <t>Costo por Recupero de Gastos</t>
  </si>
  <si>
    <t>IVA Costo</t>
  </si>
  <si>
    <t>Fondos de Inversion M/L</t>
  </si>
  <si>
    <t>Acciones En Otras Empresas Land Invest</t>
  </si>
  <si>
    <t>Land Invest</t>
  </si>
  <si>
    <t>Cuentas a Cobrar</t>
  </si>
  <si>
    <t>Albaro Acosta</t>
  </si>
  <si>
    <t>Anticipo de Cliente - Obra</t>
  </si>
  <si>
    <t>Venta de Dptos</t>
  </si>
  <si>
    <t>Albaro Acostas</t>
  </si>
  <si>
    <t>Veronica Porro</t>
  </si>
  <si>
    <t xml:space="preserve">Banco Familiar M/L </t>
  </si>
  <si>
    <t>Ajustes por Valuación en Inversiones Temporales</t>
  </si>
  <si>
    <t>(+) Ajuste por Valor de Compra Inversiones Temporales</t>
  </si>
  <si>
    <t>Intereses, Regalías Y Otros Rendimientos</t>
  </si>
  <si>
    <t>Intereses, Regalías Y Otros Rendimientos M/L</t>
  </si>
  <si>
    <t>(-) Ganancias a Realizar por Intereses, Regalías y otros Rendimientos M/L</t>
  </si>
  <si>
    <t>(-) Ganancias a Realizar por  Cupón Cero - Bco FamiliarM/L</t>
  </si>
  <si>
    <t>Inversiones de Valores y Títulos</t>
  </si>
  <si>
    <t>Inversiones de Valores y Títulos ML</t>
  </si>
  <si>
    <t>IVA Crédito Fiscal Saldo a Favor</t>
  </si>
  <si>
    <t>Otros Activos</t>
  </si>
  <si>
    <t>Garantía de Alquileres</t>
  </si>
  <si>
    <t>Equipos De Informatica</t>
  </si>
  <si>
    <t>Gastos De Proyectos De Inversión</t>
  </si>
  <si>
    <t>Proveedores Locales</t>
  </si>
  <si>
    <t>(-) Capital A Integrar</t>
  </si>
  <si>
    <t>Venta de Valores</t>
  </si>
  <si>
    <t xml:space="preserve">Intereses Devengados por Rendimientos de Inversiones	</t>
  </si>
  <si>
    <t>Intereses Devengados por Rendimientos de Inversiones</t>
  </si>
  <si>
    <t>Costo de Venta de Instrumentos Financieros</t>
  </si>
  <si>
    <t>Otros Gastos de Ventas.</t>
  </si>
  <si>
    <t>Aranceles y Comisiones por Venta de Valores</t>
  </si>
  <si>
    <t>Alquileres Devengados</t>
  </si>
  <si>
    <t>Publicidad y Propaganda- Administracion</t>
  </si>
  <si>
    <t>IVA Gasto</t>
  </si>
  <si>
    <t>IN FI SA  ha sido constituida legalmente bajo las leyes de la República del Paraguay. Su constitución ha sido formalizada ante el escribano Publico Luis Enrique Peroni Giralt  por Escritura Publica N.º 921 en fecha 23 de junio de 2021. Se encuentra inscripta en los Registros Públicos de Comercio, bajo el Número 11231642 serie 1 folio 1 y siguientes, de la sección contratos de fecha 20/07/2021.</t>
  </si>
  <si>
    <t>Gastos De Proyectos</t>
  </si>
  <si>
    <t>Investor Casas de Bolsa</t>
  </si>
  <si>
    <t>Emilio Rojas</t>
  </si>
  <si>
    <t>CODESARROLLOS SA  ha sido constituida legalmente bajo las leyes de la República del Paraguay. Su constitución ha sido formalizada ante el escribano Publico Luis Enrique Peroni Giralt  por Escritura Publica N.º 447 en fecha 24 de julio de 2018. Se encuentra inscripta en los Registros Públicos de Comercio, bajo el Número 8974500 serie 1 folio 1 y siguientes, de la sección contratos de fecha 21 de agosto  de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</si>
</sst>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 #,##0_ ;_ * \-#,##0_ ;_ * &quot;-&quot;_ ;_ @_ "/>
    <numFmt numFmtId="43" formatCode="_ * #,##0.00_ ;_ * \-#,##0.00_ ;_ * &quot;-&quot;??_ ;_ @_ "/>
    <numFmt numFmtId="164" formatCode="_ * #,##0.00_ ;_ * \-#,##0.00_ ;_ * &quot;-&quot;_ ;_ @_ "/>
    <numFmt numFmtId="165" formatCode="_-* #,##0_-;\-* #,##0_-;_-* &quot;-&quot;??_-;_-@_-"/>
  </numFmts>
  <fonts count="61" x14ac:knownFonts="1">
    <font>
      <sz val="11"/>
      <color theme="1"/>
      <name val="Calibri"/>
      <family val="2"/>
      <scheme val="minor"/>
    </font>
    <font>
      <sz val="11"/>
      <color theme="1"/>
      <name val="Calibri"/>
      <family val="2"/>
      <scheme val="minor"/>
    </font>
    <font>
      <b/>
      <sz val="11"/>
      <color theme="1"/>
      <name val="Times New Roman"/>
      <family val="1"/>
    </font>
    <font>
      <sz val="11"/>
      <color theme="1"/>
      <name val="Times New Roman"/>
      <family val="1"/>
    </font>
    <font>
      <sz val="10"/>
      <name val="Arial"/>
      <family val="2"/>
    </font>
    <font>
      <b/>
      <sz val="10"/>
      <name val="Arial"/>
      <family val="2"/>
    </font>
    <font>
      <u/>
      <sz val="10"/>
      <color theme="10"/>
      <name val="Arial"/>
      <family val="2"/>
    </font>
    <font>
      <b/>
      <sz val="11"/>
      <color rgb="FF000000"/>
      <name val="Calibri"/>
      <family val="2"/>
      <scheme val="minor"/>
    </font>
    <font>
      <i/>
      <sz val="11"/>
      <color theme="1"/>
      <name val="Calibri"/>
      <family val="2"/>
      <scheme val="minor"/>
    </font>
    <font>
      <b/>
      <sz val="16"/>
      <name val="Times New Roman"/>
      <family val="1"/>
    </font>
    <font>
      <b/>
      <sz val="20"/>
      <name val="Times New Roman"/>
      <family val="1"/>
    </font>
    <font>
      <b/>
      <sz val="12"/>
      <color theme="1"/>
      <name val="Calibri"/>
      <family val="2"/>
      <scheme val="minor"/>
    </font>
    <font>
      <i/>
      <sz val="10"/>
      <name val="Arial"/>
      <family val="2"/>
    </font>
    <font>
      <b/>
      <sz val="12"/>
      <name val="Times New Roman"/>
      <family val="1"/>
    </font>
    <font>
      <sz val="12"/>
      <name val="Times New Roman"/>
      <family val="1"/>
    </font>
    <font>
      <sz val="10"/>
      <name val="Times New Roman"/>
      <family val="1"/>
    </font>
    <font>
      <sz val="11"/>
      <name val="Times New Roman"/>
      <family val="1"/>
    </font>
    <font>
      <sz val="12"/>
      <color theme="1"/>
      <name val="Times New Roman"/>
      <family val="1"/>
    </font>
    <font>
      <b/>
      <sz val="12"/>
      <color rgb="FF000000"/>
      <name val="Times New Roman"/>
      <family val="1"/>
    </font>
    <font>
      <sz val="12"/>
      <color rgb="FF000000"/>
      <name val="Times New Roman"/>
      <family val="1"/>
    </font>
    <font>
      <sz val="16"/>
      <name val="Times New Roman"/>
      <family val="1"/>
    </font>
    <font>
      <sz val="10"/>
      <color theme="1"/>
      <name val="Times New Roman"/>
      <family val="1"/>
    </font>
    <font>
      <u/>
      <sz val="10"/>
      <name val="Times New Roman"/>
      <family val="1"/>
    </font>
    <font>
      <sz val="8"/>
      <name val="Calibri"/>
      <family val="2"/>
      <scheme val="minor"/>
    </font>
    <font>
      <b/>
      <sz val="12"/>
      <name val="Calibri"/>
      <family val="2"/>
      <scheme val="minor"/>
    </font>
    <font>
      <sz val="12"/>
      <name val="Calibri"/>
      <family val="2"/>
      <scheme val="minor"/>
    </font>
    <font>
      <b/>
      <i/>
      <sz val="12"/>
      <name val="Calibri"/>
      <family val="2"/>
      <scheme val="minor"/>
    </font>
    <font>
      <b/>
      <sz val="12"/>
      <color rgb="FF000000"/>
      <name val="Calibri"/>
      <family val="2"/>
      <scheme val="minor"/>
    </font>
    <font>
      <sz val="12"/>
      <color rgb="FF000000"/>
      <name val="Calibri"/>
      <family val="2"/>
      <scheme val="minor"/>
    </font>
    <font>
      <u/>
      <sz val="12"/>
      <color theme="1"/>
      <name val="Calibri"/>
      <family val="2"/>
      <scheme val="minor"/>
    </font>
    <font>
      <sz val="12"/>
      <color theme="1"/>
      <name val="Calibri"/>
      <family val="2"/>
      <scheme val="minor"/>
    </font>
    <font>
      <b/>
      <sz val="12"/>
      <color indexed="8"/>
      <name val="Calibri"/>
      <family val="2"/>
      <scheme val="minor"/>
    </font>
    <font>
      <b/>
      <sz val="12"/>
      <color rgb="FFFFFFFF"/>
      <name val="Calibri"/>
      <family val="2"/>
      <scheme val="minor"/>
    </font>
    <font>
      <sz val="12"/>
      <color rgb="FFFFFFFF"/>
      <name val="Calibri"/>
      <family val="2"/>
      <scheme val="minor"/>
    </font>
    <font>
      <sz val="12"/>
      <color theme="0"/>
      <name val="Calibri"/>
      <family val="2"/>
      <scheme val="minor"/>
    </font>
    <font>
      <sz val="11"/>
      <color theme="0"/>
      <name val="Calibri"/>
      <family val="2"/>
      <scheme val="minor"/>
    </font>
    <font>
      <sz val="10"/>
      <name val="Arial"/>
    </font>
    <font>
      <b/>
      <sz val="12"/>
      <name val="Arial"/>
      <family val="2"/>
    </font>
    <font>
      <sz val="12"/>
      <name val="Arial"/>
      <family val="2"/>
    </font>
    <font>
      <sz val="11"/>
      <name val="Calibri"/>
      <family val="2"/>
    </font>
    <font>
      <b/>
      <sz val="7"/>
      <name val="Times New Roman"/>
      <family val="1"/>
    </font>
    <font>
      <sz val="11"/>
      <name val="Arial"/>
      <family val="2"/>
    </font>
    <font>
      <b/>
      <sz val="11"/>
      <name val="Arial"/>
      <family val="2"/>
    </font>
    <font>
      <b/>
      <i/>
      <sz val="8"/>
      <name val="Arial"/>
      <family val="2"/>
    </font>
    <font>
      <b/>
      <sz val="11"/>
      <color rgb="FF000000"/>
      <name val="Calibri"/>
      <family val="2"/>
    </font>
    <font>
      <b/>
      <sz val="11"/>
      <color rgb="FF000000"/>
      <name val="Arial"/>
      <family val="2"/>
    </font>
    <font>
      <sz val="11"/>
      <color rgb="FF000000"/>
      <name val="Arial"/>
      <family val="2"/>
    </font>
    <font>
      <u/>
      <sz val="10"/>
      <color theme="1"/>
      <name val="Arial"/>
      <family val="2"/>
    </font>
    <font>
      <sz val="11"/>
      <color theme="1"/>
      <name val="Arial"/>
      <family val="2"/>
    </font>
    <font>
      <b/>
      <sz val="11"/>
      <color indexed="8"/>
      <name val="Arial"/>
      <family val="2"/>
    </font>
    <font>
      <sz val="11"/>
      <color rgb="FF000000"/>
      <name val="Calibri"/>
      <family val="2"/>
    </font>
    <font>
      <sz val="10"/>
      <color rgb="FF000000"/>
      <name val="Calibri"/>
      <family val="2"/>
    </font>
    <font>
      <b/>
      <sz val="8"/>
      <color rgb="FF000000"/>
      <name val="Arial"/>
      <family val="2"/>
    </font>
    <font>
      <sz val="8"/>
      <color rgb="FF000000"/>
      <name val="Arial"/>
      <family val="2"/>
    </font>
    <font>
      <sz val="9"/>
      <name val="Arial"/>
      <family val="2"/>
    </font>
    <font>
      <sz val="8"/>
      <name val="Arial"/>
      <family val="2"/>
    </font>
    <font>
      <sz val="11"/>
      <color rgb="FF000000"/>
      <name val="Calibri"/>
      <family val="2"/>
      <scheme val="minor"/>
    </font>
    <font>
      <sz val="10"/>
      <color theme="0"/>
      <name val="Arial"/>
      <family val="2"/>
    </font>
    <font>
      <sz val="10"/>
      <color rgb="FF000000"/>
      <name val="Arial"/>
      <family val="2"/>
    </font>
    <font>
      <b/>
      <sz val="10"/>
      <color rgb="FF000000"/>
      <name val="Arial"/>
      <family val="2"/>
    </font>
    <font>
      <sz val="11"/>
      <color rgb="FFFFFFFF"/>
      <name val="Calibri"/>
      <family val="2"/>
      <scheme val="minor"/>
    </font>
  </fonts>
  <fills count="12">
    <fill>
      <patternFill patternType="none"/>
    </fill>
    <fill>
      <patternFill patternType="gray125"/>
    </fill>
    <fill>
      <patternFill patternType="solid">
        <fgColor rgb="FF7A7A7A"/>
      </patternFill>
    </fill>
    <fill>
      <patternFill patternType="solid">
        <fgColor theme="6" tint="0.79998168889431442"/>
        <bgColor theme="6" tint="0.79998168889431442"/>
      </patternFill>
    </fill>
    <fill>
      <patternFill patternType="solid">
        <fgColor theme="8"/>
      </patternFill>
    </fill>
    <fill>
      <patternFill patternType="solid">
        <fgColor theme="8" tint="0.79998168889431442"/>
        <bgColor indexed="65"/>
      </patternFill>
    </fill>
    <fill>
      <patternFill patternType="solid">
        <fgColor rgb="FF92D050"/>
        <bgColor indexed="64"/>
      </patternFill>
    </fill>
    <fill>
      <patternFill patternType="solid">
        <fgColor theme="6" tint="0.39997558519241921"/>
        <bgColor indexed="64"/>
      </patternFill>
    </fill>
    <fill>
      <patternFill patternType="solid">
        <fgColor theme="6" tint="0.79998168889431442"/>
        <bgColor indexed="64"/>
      </patternFill>
    </fill>
    <fill>
      <patternFill patternType="solid">
        <fgColor theme="2" tint="-0.499984740745262"/>
        <bgColor indexed="64"/>
      </patternFill>
    </fill>
    <fill>
      <patternFill patternType="solid">
        <fgColor rgb="FFFFC000"/>
        <bgColor indexed="64"/>
      </patternFill>
    </fill>
    <fill>
      <patternFill patternType="solid">
        <fgColor rgb="FFFFFF66"/>
        <bgColor indexed="64"/>
      </patternFill>
    </fill>
  </fills>
  <borders count="34">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double">
        <color rgb="FF3F3F3F"/>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style="medium">
        <color indexed="64"/>
      </top>
      <bottom/>
      <diagonal/>
    </border>
    <border>
      <left/>
      <right/>
      <top/>
      <bottom style="medium">
        <color indexed="64"/>
      </bottom>
      <diagonal/>
    </border>
    <border>
      <left style="thin">
        <color theme="1"/>
      </left>
      <right/>
      <top style="thin">
        <color theme="1"/>
      </top>
      <bottom/>
      <diagonal/>
    </border>
    <border>
      <left/>
      <right style="thin">
        <color theme="1"/>
      </right>
      <top style="thin">
        <color theme="1"/>
      </top>
      <bottom/>
      <diagonal/>
    </border>
    <border>
      <left style="thin">
        <color theme="6"/>
      </left>
      <right style="thin">
        <color theme="6"/>
      </right>
      <top style="thin">
        <color theme="6"/>
      </top>
      <bottom style="medium">
        <color theme="6"/>
      </bottom>
      <diagonal/>
    </border>
    <border>
      <left style="thin">
        <color theme="6"/>
      </left>
      <right style="thin">
        <color theme="6"/>
      </right>
      <top style="thin">
        <color theme="6"/>
      </top>
      <bottom style="thin">
        <color theme="6"/>
      </bottom>
      <diagonal/>
    </border>
    <border>
      <left style="thin">
        <color theme="6" tint="0.39997558519241921"/>
      </left>
      <right/>
      <top style="thin">
        <color theme="6" tint="0.39997558519241921"/>
      </top>
      <bottom style="thin">
        <color theme="6" tint="0.39997558519241921"/>
      </bottom>
      <diagonal/>
    </border>
    <border>
      <left/>
      <right style="thin">
        <color theme="6" tint="0.39997558519241921"/>
      </right>
      <top style="thin">
        <color theme="6" tint="0.39997558519241921"/>
      </top>
      <bottom style="thin">
        <color theme="6" tint="0.39997558519241921"/>
      </bottom>
      <diagonal/>
    </border>
  </borders>
  <cellStyleXfs count="28">
    <xf numFmtId="0" fontId="0" fillId="0" borderId="0"/>
    <xf numFmtId="41" fontId="1" fillId="0" borderId="0" applyFont="0" applyFill="0" applyBorder="0" applyAlignment="0" applyProtection="0"/>
    <xf numFmtId="9" fontId="1" fillId="0" borderId="0" applyFont="0" applyFill="0" applyBorder="0" applyAlignment="0" applyProtection="0"/>
    <xf numFmtId="0" fontId="4" fillId="0" borderId="0"/>
    <xf numFmtId="0" fontId="6" fillId="0" borderId="0" applyNumberForma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1" fontId="4"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35" fillId="4" borderId="0" applyNumberFormat="0" applyBorder="0" applyAlignment="0" applyProtection="0"/>
    <xf numFmtId="0" fontId="1" fillId="5" borderId="0" applyNumberFormat="0" applyBorder="0" applyAlignment="0" applyProtection="0"/>
    <xf numFmtId="0" fontId="36" fillId="0" borderId="0"/>
    <xf numFmtId="41" fontId="36" fillId="0" borderId="0" applyFont="0" applyFill="0" applyBorder="0" applyAlignment="0" applyProtection="0"/>
  </cellStyleXfs>
  <cellXfs count="752">
    <xf numFmtId="0" fontId="0" fillId="0" borderId="0" xfId="0"/>
    <xf numFmtId="0" fontId="3" fillId="0" borderId="0" xfId="0" applyFont="1"/>
    <xf numFmtId="0" fontId="5" fillId="0" borderId="3" xfId="3" applyFont="1" applyBorder="1"/>
    <xf numFmtId="0" fontId="4" fillId="0" borderId="3" xfId="3" applyBorder="1"/>
    <xf numFmtId="0" fontId="7" fillId="0" borderId="3" xfId="3" applyFont="1" applyBorder="1" applyAlignment="1">
      <alignment horizontal="center" vertical="center" wrapText="1"/>
    </xf>
    <xf numFmtId="41" fontId="5" fillId="0" borderId="3" xfId="1" applyFont="1" applyBorder="1" applyAlignment="1">
      <alignment horizontal="center" vertical="center" wrapText="1"/>
    </xf>
    <xf numFmtId="41" fontId="4" fillId="0" borderId="3" xfId="1" applyFont="1" applyBorder="1" applyAlignment="1">
      <alignment wrapText="1"/>
    </xf>
    <xf numFmtId="41" fontId="5" fillId="0" borderId="3" xfId="1" applyFont="1" applyBorder="1" applyAlignment="1">
      <alignment wrapText="1"/>
    </xf>
    <xf numFmtId="0" fontId="10" fillId="0" borderId="16" xfId="0" applyFont="1" applyFill="1" applyBorder="1" applyAlignment="1"/>
    <xf numFmtId="0" fontId="11" fillId="0" borderId="0" xfId="0" applyFont="1" applyAlignment="1"/>
    <xf numFmtId="41" fontId="0" fillId="0" borderId="0" xfId="0" applyNumberFormat="1"/>
    <xf numFmtId="0" fontId="12" fillId="0" borderId="3" xfId="3" applyFont="1" applyBorder="1"/>
    <xf numFmtId="41" fontId="12" fillId="0" borderId="3" xfId="1" applyFont="1" applyBorder="1" applyAlignment="1">
      <alignment wrapText="1"/>
    </xf>
    <xf numFmtId="0" fontId="8" fillId="0" borderId="0" xfId="0" applyFont="1"/>
    <xf numFmtId="41" fontId="8" fillId="0" borderId="0" xfId="0" applyNumberFormat="1" applyFont="1"/>
    <xf numFmtId="0" fontId="17" fillId="0" borderId="0" xfId="0" applyFont="1"/>
    <xf numFmtId="0" fontId="18" fillId="0" borderId="17" xfId="0" applyFont="1" applyBorder="1" applyAlignment="1">
      <alignment horizontal="center" vertical="center" wrapText="1"/>
    </xf>
    <xf numFmtId="0" fontId="18" fillId="0" borderId="18" xfId="0" applyFont="1" applyBorder="1" applyAlignment="1">
      <alignment horizontal="center" vertical="center" wrapText="1"/>
    </xf>
    <xf numFmtId="0" fontId="18" fillId="0" borderId="0" xfId="0" applyFont="1" applyBorder="1" applyAlignment="1">
      <alignment horizontal="center" vertical="center" wrapText="1"/>
    </xf>
    <xf numFmtId="0" fontId="17" fillId="0" borderId="19" xfId="0" applyFont="1" applyBorder="1" applyAlignment="1">
      <alignment vertical="center" wrapText="1"/>
    </xf>
    <xf numFmtId="9" fontId="19" fillId="0" borderId="0" xfId="2" applyFont="1" applyBorder="1" applyAlignment="1">
      <alignment vertical="center" wrapText="1"/>
    </xf>
    <xf numFmtId="0" fontId="17" fillId="0" borderId="0" xfId="0" applyFont="1" applyBorder="1" applyAlignment="1">
      <alignment vertical="center" wrapText="1"/>
    </xf>
    <xf numFmtId="0" fontId="19" fillId="0" borderId="19" xfId="0" applyFont="1" applyBorder="1" applyAlignment="1">
      <alignment vertical="center" wrapText="1"/>
    </xf>
    <xf numFmtId="0" fontId="19" fillId="0" borderId="0" xfId="0" applyFont="1" applyBorder="1" applyAlignment="1">
      <alignment vertical="center" wrapText="1"/>
    </xf>
    <xf numFmtId="0" fontId="20" fillId="0" borderId="21" xfId="0" applyFont="1" applyBorder="1" applyAlignment="1">
      <alignment horizontal="center"/>
    </xf>
    <xf numFmtId="0" fontId="20" fillId="0" borderId="22" xfId="0" applyFont="1" applyBorder="1" applyAlignment="1">
      <alignment horizontal="center"/>
    </xf>
    <xf numFmtId="0" fontId="3" fillId="0" borderId="23" xfId="0" quotePrefix="1" applyFont="1" applyFill="1" applyBorder="1"/>
    <xf numFmtId="0" fontId="2" fillId="0" borderId="24" xfId="0" applyFont="1" applyFill="1" applyBorder="1" applyAlignment="1">
      <alignment horizontal="center"/>
    </xf>
    <xf numFmtId="0" fontId="21" fillId="0" borderId="0" xfId="0" applyFont="1"/>
    <xf numFmtId="0" fontId="15" fillId="0" borderId="0" xfId="0" applyFont="1"/>
    <xf numFmtId="0" fontId="3" fillId="0" borderId="23" xfId="0" applyFont="1" applyFill="1" applyBorder="1"/>
    <xf numFmtId="0" fontId="3" fillId="0" borderId="25" xfId="0" applyFont="1" applyFill="1" applyBorder="1"/>
    <xf numFmtId="0" fontId="2" fillId="0" borderId="20" xfId="0" applyFont="1" applyFill="1" applyBorder="1" applyAlignment="1">
      <alignment horizontal="center"/>
    </xf>
    <xf numFmtId="0" fontId="22" fillId="0" borderId="0" xfId="4" applyFont="1"/>
    <xf numFmtId="0" fontId="16" fillId="0" borderId="0" xfId="0" applyFont="1"/>
    <xf numFmtId="0" fontId="17" fillId="0" borderId="21" xfId="0" applyFont="1" applyBorder="1"/>
    <xf numFmtId="0" fontId="17" fillId="0" borderId="26" xfId="0" applyFont="1" applyBorder="1"/>
    <xf numFmtId="0" fontId="17" fillId="0" borderId="22" xfId="0" applyFont="1" applyBorder="1"/>
    <xf numFmtId="0" fontId="17" fillId="0" borderId="23" xfId="0" applyFont="1" applyBorder="1"/>
    <xf numFmtId="0" fontId="17" fillId="0" borderId="0" xfId="0" applyFont="1" applyBorder="1"/>
    <xf numFmtId="0" fontId="17" fillId="0" borderId="24" xfId="0" applyFont="1" applyBorder="1"/>
    <xf numFmtId="0" fontId="14" fillId="0" borderId="0" xfId="3" applyFont="1" applyBorder="1"/>
    <xf numFmtId="0" fontId="14" fillId="0" borderId="24" xfId="3" applyFont="1" applyBorder="1" applyAlignment="1">
      <alignment horizontal="left" vertical="top"/>
    </xf>
    <xf numFmtId="0" fontId="13" fillId="0" borderId="23" xfId="3" applyFont="1" applyBorder="1" applyAlignment="1">
      <alignment vertical="center"/>
    </xf>
    <xf numFmtId="0" fontId="14" fillId="0" borderId="24" xfId="3" applyFont="1" applyBorder="1" applyAlignment="1">
      <alignment vertical="top" wrapText="1"/>
    </xf>
    <xf numFmtId="0" fontId="14" fillId="0" borderId="23" xfId="3" applyFont="1" applyBorder="1" applyAlignment="1">
      <alignment vertical="top" wrapText="1"/>
    </xf>
    <xf numFmtId="0" fontId="14" fillId="0" borderId="0" xfId="3" applyFont="1" applyBorder="1" applyAlignment="1">
      <alignment vertical="top" wrapText="1"/>
    </xf>
    <xf numFmtId="0" fontId="14" fillId="0" borderId="23" xfId="3" applyFont="1" applyBorder="1"/>
    <xf numFmtId="0" fontId="14" fillId="0" borderId="24" xfId="3" applyFont="1" applyBorder="1"/>
    <xf numFmtId="0" fontId="18" fillId="0" borderId="24" xfId="0" applyFont="1" applyBorder="1" applyAlignment="1">
      <alignment horizontal="center" vertical="center" wrapText="1"/>
    </xf>
    <xf numFmtId="9" fontId="19" fillId="0" borderId="24" xfId="2" applyFont="1" applyBorder="1" applyAlignment="1">
      <alignment vertical="center" wrapText="1"/>
    </xf>
    <xf numFmtId="0" fontId="19" fillId="0" borderId="23" xfId="0" applyFont="1" applyBorder="1" applyAlignment="1">
      <alignment vertical="center" wrapText="1"/>
    </xf>
    <xf numFmtId="0" fontId="13" fillId="0" borderId="23" xfId="3" applyFont="1" applyBorder="1" applyAlignment="1">
      <alignment horizontal="left" vertical="top"/>
    </xf>
    <xf numFmtId="0" fontId="17" fillId="0" borderId="25" xfId="0" applyFont="1" applyBorder="1"/>
    <xf numFmtId="0" fontId="17" fillId="0" borderId="27" xfId="0" applyFont="1" applyBorder="1"/>
    <xf numFmtId="0" fontId="17" fillId="0" borderId="20" xfId="0" applyFont="1" applyBorder="1"/>
    <xf numFmtId="0" fontId="19" fillId="0" borderId="23" xfId="0" applyFont="1" applyBorder="1" applyAlignment="1">
      <alignment vertical="center"/>
    </xf>
    <xf numFmtId="9" fontId="19" fillId="0" borderId="0" xfId="2" applyFont="1" applyBorder="1" applyAlignment="1">
      <alignment vertical="center"/>
    </xf>
    <xf numFmtId="0" fontId="19" fillId="0" borderId="0" xfId="0" applyFont="1" applyBorder="1" applyAlignment="1">
      <alignment vertical="center"/>
    </xf>
    <xf numFmtId="0" fontId="14" fillId="0" borderId="23" xfId="3" applyFont="1" applyBorder="1" applyAlignment="1">
      <alignment horizontal="left" vertical="top" wrapText="1"/>
    </xf>
    <xf numFmtId="0" fontId="14" fillId="0" borderId="0" xfId="3" applyFont="1" applyBorder="1" applyAlignment="1">
      <alignment horizontal="left" vertical="top" wrapText="1"/>
    </xf>
    <xf numFmtId="0" fontId="14" fillId="0" borderId="24" xfId="3" applyFont="1" applyBorder="1" applyAlignment="1">
      <alignment horizontal="left" vertical="top" wrapText="1"/>
    </xf>
    <xf numFmtId="0" fontId="13" fillId="0" borderId="23" xfId="3" applyFont="1" applyBorder="1" applyAlignment="1">
      <alignment horizontal="left" vertical="center"/>
    </xf>
    <xf numFmtId="0" fontId="13" fillId="0" borderId="0" xfId="3" applyFont="1" applyBorder="1" applyAlignment="1">
      <alignment horizontal="left" vertical="center"/>
    </xf>
    <xf numFmtId="0" fontId="13" fillId="0" borderId="24" xfId="3" applyFont="1" applyBorder="1" applyAlignment="1">
      <alignment horizontal="left" vertical="center"/>
    </xf>
    <xf numFmtId="10" fontId="19" fillId="0" borderId="20" xfId="2" applyNumberFormat="1" applyFont="1" applyBorder="1" applyAlignment="1">
      <alignment vertical="center" wrapText="1"/>
    </xf>
    <xf numFmtId="0" fontId="4" fillId="0" borderId="3" xfId="3" applyBorder="1"/>
    <xf numFmtId="0" fontId="24" fillId="0" borderId="0" xfId="3" applyFont="1" applyAlignment="1">
      <alignment horizontal="left" vertical="center"/>
    </xf>
    <xf numFmtId="0" fontId="24" fillId="0" borderId="0" xfId="3" applyFont="1" applyAlignment="1">
      <alignment vertical="center"/>
    </xf>
    <xf numFmtId="0" fontId="25" fillId="0" borderId="0" xfId="3" applyFont="1" applyAlignment="1">
      <alignment vertical="top" wrapText="1"/>
    </xf>
    <xf numFmtId="0" fontId="24" fillId="0" borderId="0" xfId="3" applyFont="1" applyAlignment="1">
      <alignment horizontal="left" vertical="top"/>
    </xf>
    <xf numFmtId="0" fontId="25" fillId="0" borderId="0" xfId="3" applyFont="1" applyAlignment="1">
      <alignment vertical="center" wrapText="1"/>
    </xf>
    <xf numFmtId="0" fontId="24" fillId="0" borderId="0" xfId="3" applyFont="1"/>
    <xf numFmtId="0" fontId="25" fillId="0" borderId="0" xfId="3" applyFont="1" applyAlignment="1">
      <alignment horizontal="left" vertical="center" wrapText="1"/>
    </xf>
    <xf numFmtId="0" fontId="24" fillId="0" borderId="0" xfId="3" applyFont="1" applyAlignment="1">
      <alignment horizontal="left" vertical="center" indent="4"/>
    </xf>
    <xf numFmtId="0" fontId="24" fillId="0" borderId="0" xfId="3" applyFont="1" applyAlignment="1">
      <alignment horizontal="left" vertical="center" wrapText="1"/>
    </xf>
    <xf numFmtId="0" fontId="25" fillId="0" borderId="0" xfId="3" applyFont="1" applyAlignment="1">
      <alignment horizontal="left" vertical="center"/>
    </xf>
    <xf numFmtId="0" fontId="25" fillId="0" borderId="0" xfId="3" applyFont="1" applyAlignment="1">
      <alignment horizontal="left" vertical="top" wrapText="1"/>
    </xf>
    <xf numFmtId="0" fontId="25" fillId="0" borderId="0" xfId="3" applyFont="1"/>
    <xf numFmtId="41" fontId="25" fillId="0" borderId="0" xfId="1" applyFont="1"/>
    <xf numFmtId="0" fontId="25" fillId="0" borderId="0" xfId="3" applyFont="1" applyAlignment="1">
      <alignment horizontal="left" vertical="top"/>
    </xf>
    <xf numFmtId="41" fontId="25" fillId="0" borderId="0" xfId="1" applyFont="1" applyAlignment="1">
      <alignment vertical="top" wrapText="1"/>
    </xf>
    <xf numFmtId="41" fontId="25" fillId="0" borderId="0" xfId="1" applyFont="1" applyAlignment="1">
      <alignment vertical="center" wrapText="1"/>
    </xf>
    <xf numFmtId="41" fontId="25" fillId="0" borderId="0" xfId="1" applyFont="1" applyAlignment="1">
      <alignment horizontal="left" vertical="center" wrapText="1"/>
    </xf>
    <xf numFmtId="0" fontId="25" fillId="0" borderId="0" xfId="3" applyFont="1" applyAlignment="1">
      <alignment vertical="top"/>
    </xf>
    <xf numFmtId="41" fontId="24" fillId="0" borderId="3" xfId="1" applyFont="1" applyBorder="1" applyAlignment="1">
      <alignment horizontal="center" vertical="center" wrapText="1"/>
    </xf>
    <xf numFmtId="164" fontId="24" fillId="0" borderId="3" xfId="1" applyNumberFormat="1" applyFont="1" applyBorder="1" applyAlignment="1">
      <alignment vertical="center"/>
    </xf>
    <xf numFmtId="0" fontId="24" fillId="0" borderId="3" xfId="3" applyFont="1" applyBorder="1" applyAlignment="1">
      <alignment horizontal="center" vertical="center" wrapText="1"/>
    </xf>
    <xf numFmtId="41" fontId="24" fillId="0" borderId="0" xfId="1" applyFont="1" applyBorder="1" applyAlignment="1">
      <alignment horizontal="center" vertical="center" wrapText="1"/>
    </xf>
    <xf numFmtId="0" fontId="24" fillId="0" borderId="0" xfId="3" applyFont="1" applyBorder="1" applyAlignment="1">
      <alignment horizontal="center" vertical="center" wrapText="1"/>
    </xf>
    <xf numFmtId="0" fontId="25" fillId="0" borderId="0" xfId="3" applyFont="1" applyAlignment="1">
      <alignment wrapText="1"/>
    </xf>
    <xf numFmtId="0" fontId="25" fillId="0" borderId="3" xfId="3" applyFont="1" applyBorder="1" applyAlignment="1">
      <alignment horizontal="center" vertical="center"/>
    </xf>
    <xf numFmtId="41" fontId="25" fillId="0" borderId="2" xfId="1" applyFont="1" applyBorder="1" applyAlignment="1">
      <alignment horizontal="left" vertical="center"/>
    </xf>
    <xf numFmtId="41" fontId="25" fillId="0" borderId="3" xfId="1" applyFont="1" applyBorder="1" applyAlignment="1">
      <alignment horizontal="left" vertical="center"/>
    </xf>
    <xf numFmtId="41" fontId="25" fillId="0" borderId="0" xfId="1" applyFont="1" applyBorder="1" applyAlignment="1">
      <alignment horizontal="left" vertical="center"/>
    </xf>
    <xf numFmtId="4" fontId="25" fillId="0" borderId="0" xfId="3" applyNumberFormat="1" applyFont="1" applyBorder="1" applyAlignment="1">
      <alignment horizontal="left" vertical="center"/>
    </xf>
    <xf numFmtId="41" fontId="25" fillId="0" borderId="2" xfId="1" applyFont="1" applyBorder="1" applyAlignment="1">
      <alignment horizontal="center" vertical="center"/>
    </xf>
    <xf numFmtId="41" fontId="25" fillId="0" borderId="2" xfId="1" applyFont="1" applyBorder="1" applyAlignment="1">
      <alignment horizontal="right" vertical="center"/>
    </xf>
    <xf numFmtId="164" fontId="25" fillId="0" borderId="3" xfId="1" applyNumberFormat="1" applyFont="1" applyBorder="1" applyAlignment="1">
      <alignment vertical="center"/>
    </xf>
    <xf numFmtId="41" fontId="25" fillId="0" borderId="3" xfId="1" applyFont="1" applyBorder="1" applyAlignment="1">
      <alignment horizontal="right" vertical="center"/>
    </xf>
    <xf numFmtId="41" fontId="25" fillId="0" borderId="0" xfId="1" applyFont="1" applyBorder="1" applyAlignment="1">
      <alignment horizontal="right" vertical="center"/>
    </xf>
    <xf numFmtId="3" fontId="25" fillId="0" borderId="0" xfId="3" applyNumberFormat="1" applyFont="1" applyBorder="1" applyAlignment="1">
      <alignment horizontal="right" vertical="center"/>
    </xf>
    <xf numFmtId="0" fontId="25" fillId="0" borderId="3" xfId="3" applyFont="1" applyBorder="1" applyAlignment="1">
      <alignment horizontal="center" vertical="center" wrapText="1"/>
    </xf>
    <xf numFmtId="164" fontId="25" fillId="0" borderId="3" xfId="1" applyNumberFormat="1" applyFont="1" applyBorder="1" applyAlignment="1">
      <alignment horizontal="right" vertical="center"/>
    </xf>
    <xf numFmtId="164" fontId="25" fillId="0" borderId="3" xfId="1" applyNumberFormat="1" applyFont="1" applyBorder="1" applyAlignment="1">
      <alignment horizontal="left" vertical="center"/>
    </xf>
    <xf numFmtId="0" fontId="25" fillId="0" borderId="0" xfId="3" applyFont="1" applyAlignment="1">
      <alignment horizontal="center" vertical="center"/>
    </xf>
    <xf numFmtId="41" fontId="25" fillId="0" borderId="0" xfId="1" applyFont="1" applyAlignment="1">
      <alignment horizontal="left" vertical="center"/>
    </xf>
    <xf numFmtId="0" fontId="25" fillId="0" borderId="3" xfId="3" applyFont="1" applyBorder="1" applyAlignment="1">
      <alignment horizontal="left" vertical="center" wrapText="1"/>
    </xf>
    <xf numFmtId="41" fontId="25" fillId="0" borderId="3" xfId="1" applyFont="1" applyBorder="1" applyAlignment="1">
      <alignment vertical="center"/>
    </xf>
    <xf numFmtId="41" fontId="25" fillId="0" borderId="0" xfId="1" applyFont="1" applyBorder="1" applyAlignment="1">
      <alignment vertical="center"/>
    </xf>
    <xf numFmtId="41" fontId="25" fillId="0" borderId="0" xfId="1" applyFont="1" applyAlignment="1">
      <alignment horizontal="left" vertical="top"/>
    </xf>
    <xf numFmtId="0" fontId="25" fillId="0" borderId="9" xfId="3" applyFont="1" applyBorder="1"/>
    <xf numFmtId="41" fontId="25" fillId="0" borderId="10" xfId="1" applyFont="1" applyBorder="1"/>
    <xf numFmtId="41" fontId="25" fillId="0" borderId="0" xfId="1" applyFont="1" applyBorder="1"/>
    <xf numFmtId="0" fontId="27" fillId="0" borderId="9" xfId="3" applyFont="1" applyBorder="1" applyAlignment="1">
      <alignment vertical="center" wrapText="1"/>
    </xf>
    <xf numFmtId="41" fontId="27" fillId="0" borderId="10" xfId="1" applyFont="1" applyBorder="1" applyAlignment="1">
      <alignment vertical="center" wrapText="1"/>
    </xf>
    <xf numFmtId="0" fontId="28" fillId="0" borderId="9" xfId="3" applyFont="1" applyBorder="1" applyAlignment="1">
      <alignment vertical="center"/>
    </xf>
    <xf numFmtId="41" fontId="28" fillId="0" borderId="10" xfId="1" applyFont="1" applyBorder="1" applyAlignment="1">
      <alignment vertical="center"/>
    </xf>
    <xf numFmtId="0" fontId="29" fillId="0" borderId="0" xfId="4" applyFont="1"/>
    <xf numFmtId="0" fontId="30" fillId="0" borderId="0" xfId="3" applyFont="1"/>
    <xf numFmtId="41" fontId="30" fillId="0" borderId="0" xfId="1" applyFont="1"/>
    <xf numFmtId="41" fontId="25" fillId="0" borderId="0" xfId="1" applyFont="1" applyAlignment="1">
      <alignment horizontal="left" vertical="top" wrapText="1"/>
    </xf>
    <xf numFmtId="41" fontId="27" fillId="0" borderId="3" xfId="1" applyFont="1" applyBorder="1" applyAlignment="1">
      <alignment horizontal="center" vertical="center" wrapText="1"/>
    </xf>
    <xf numFmtId="0" fontId="28" fillId="0" borderId="6" xfId="3" applyFont="1" applyBorder="1" applyAlignment="1">
      <alignment vertical="center"/>
    </xf>
    <xf numFmtId="0" fontId="28" fillId="0" borderId="4" xfId="3" applyFont="1" applyBorder="1" applyAlignment="1">
      <alignment vertical="center"/>
    </xf>
    <xf numFmtId="0" fontId="28" fillId="0" borderId="7" xfId="3" applyFont="1" applyBorder="1" applyAlignment="1">
      <alignment vertical="center"/>
    </xf>
    <xf numFmtId="41" fontId="28" fillId="0" borderId="8" xfId="1" applyFont="1" applyBorder="1" applyAlignment="1">
      <alignment horizontal="center" vertical="center"/>
    </xf>
    <xf numFmtId="0" fontId="28" fillId="0" borderId="0" xfId="3" applyFont="1" applyBorder="1" applyAlignment="1">
      <alignment vertical="center"/>
    </xf>
    <xf numFmtId="0" fontId="28" fillId="0" borderId="10" xfId="3" applyFont="1" applyBorder="1" applyAlignment="1">
      <alignment vertical="center"/>
    </xf>
    <xf numFmtId="41" fontId="28" fillId="0" borderId="11" xfId="1" applyFont="1" applyBorder="1" applyAlignment="1">
      <alignment horizontal="center" vertical="center"/>
    </xf>
    <xf numFmtId="0" fontId="25" fillId="0" borderId="0" xfId="3" applyFont="1" applyAlignment="1">
      <alignment horizontal="center" vertical="center" wrapText="1"/>
    </xf>
    <xf numFmtId="0" fontId="28" fillId="0" borderId="13" xfId="3" applyFont="1" applyBorder="1" applyAlignment="1">
      <alignment vertical="center"/>
    </xf>
    <xf numFmtId="0" fontId="28" fillId="0" borderId="14" xfId="3" applyFont="1" applyBorder="1" applyAlignment="1">
      <alignment vertical="center"/>
    </xf>
    <xf numFmtId="0" fontId="28" fillId="0" borderId="15" xfId="3" applyFont="1" applyBorder="1" applyAlignment="1">
      <alignment vertical="center"/>
    </xf>
    <xf numFmtId="41" fontId="28" fillId="0" borderId="12" xfId="1" applyFont="1" applyBorder="1" applyAlignment="1">
      <alignment horizontal="center" vertical="center"/>
    </xf>
    <xf numFmtId="41" fontId="27" fillId="0" borderId="3" xfId="1" applyFont="1" applyBorder="1" applyAlignment="1">
      <alignment horizontal="center" vertical="center"/>
    </xf>
    <xf numFmtId="0" fontId="27" fillId="0" borderId="0" xfId="3" applyFont="1" applyAlignment="1">
      <alignment horizontal="center" vertical="center"/>
    </xf>
    <xf numFmtId="41" fontId="27" fillId="0" borderId="0" xfId="1" applyFont="1" applyAlignment="1">
      <alignment horizontal="center" vertical="center"/>
    </xf>
    <xf numFmtId="0" fontId="28" fillId="0" borderId="0" xfId="3" applyFont="1" applyAlignment="1">
      <alignment vertical="center"/>
    </xf>
    <xf numFmtId="41" fontId="27" fillId="0" borderId="0" xfId="1" applyFont="1" applyBorder="1" applyAlignment="1">
      <alignment vertical="center" wrapText="1"/>
    </xf>
    <xf numFmtId="41" fontId="28" fillId="0" borderId="8" xfId="1" applyFont="1" applyBorder="1" applyAlignment="1">
      <alignment vertical="center"/>
    </xf>
    <xf numFmtId="41" fontId="28" fillId="0" borderId="0" xfId="1" applyFont="1" applyBorder="1" applyAlignment="1">
      <alignment vertical="center"/>
    </xf>
    <xf numFmtId="0" fontId="28" fillId="0" borderId="9" xfId="3" applyFont="1" applyBorder="1" applyAlignment="1">
      <alignment horizontal="left" vertical="center"/>
    </xf>
    <xf numFmtId="41" fontId="28" fillId="0" borderId="0" xfId="1" applyFont="1" applyBorder="1" applyAlignment="1">
      <alignment horizontal="left" vertical="center"/>
    </xf>
    <xf numFmtId="41" fontId="28" fillId="0" borderId="10" xfId="1" applyFont="1" applyBorder="1" applyAlignment="1">
      <alignment horizontal="left" vertical="center"/>
    </xf>
    <xf numFmtId="41" fontId="28" fillId="0" borderId="11" xfId="1" applyFont="1" applyBorder="1" applyAlignment="1">
      <alignment vertical="center"/>
    </xf>
    <xf numFmtId="41" fontId="28" fillId="0" borderId="0" xfId="1" applyFont="1" applyAlignment="1">
      <alignment horizontal="left" vertical="center"/>
    </xf>
    <xf numFmtId="41" fontId="28" fillId="0" borderId="12" xfId="1" applyFont="1" applyBorder="1" applyAlignment="1">
      <alignment vertical="center"/>
    </xf>
    <xf numFmtId="41" fontId="27" fillId="0" borderId="3" xfId="1" applyFont="1" applyBorder="1" applyAlignment="1">
      <alignment vertical="center"/>
    </xf>
    <xf numFmtId="41" fontId="27" fillId="0" borderId="0" xfId="1" applyFont="1" applyBorder="1" applyAlignment="1">
      <alignment vertical="center"/>
    </xf>
    <xf numFmtId="41" fontId="27" fillId="0" borderId="8" xfId="1" applyFont="1" applyBorder="1" applyAlignment="1">
      <alignment horizontal="center" vertical="center" wrapText="1"/>
    </xf>
    <xf numFmtId="0" fontId="27" fillId="0" borderId="7" xfId="3" applyFont="1" applyBorder="1" applyAlignment="1">
      <alignment horizontal="center" vertical="center" wrapText="1"/>
    </xf>
    <xf numFmtId="0" fontId="27" fillId="0" borderId="8" xfId="3" applyFont="1" applyBorder="1" applyAlignment="1">
      <alignment horizontal="center" vertical="center" wrapText="1"/>
    </xf>
    <xf numFmtId="0" fontId="27" fillId="0" borderId="6" xfId="3" applyFont="1" applyBorder="1" applyAlignment="1">
      <alignment horizontal="center" vertical="center" wrapText="1"/>
    </xf>
    <xf numFmtId="0" fontId="25" fillId="0" borderId="0" xfId="3" applyFont="1" applyBorder="1"/>
    <xf numFmtId="0" fontId="28" fillId="0" borderId="6" xfId="3" applyFont="1" applyFill="1" applyBorder="1" applyAlignment="1">
      <alignment horizontal="left" vertical="top"/>
    </xf>
    <xf numFmtId="41" fontId="28" fillId="0" borderId="6" xfId="1" applyFont="1" applyFill="1" applyBorder="1" applyAlignment="1">
      <alignment horizontal="center" vertical="top"/>
    </xf>
    <xf numFmtId="41" fontId="28" fillId="0" borderId="4" xfId="1" applyFont="1" applyFill="1" applyBorder="1" applyAlignment="1">
      <alignment horizontal="center" vertical="top"/>
    </xf>
    <xf numFmtId="41" fontId="28" fillId="0" borderId="7" xfId="1" applyFont="1" applyFill="1" applyBorder="1" applyAlignment="1">
      <alignment horizontal="center" vertical="top"/>
    </xf>
    <xf numFmtId="41" fontId="28" fillId="0" borderId="11" xfId="1" applyFont="1" applyFill="1" applyBorder="1" applyAlignment="1">
      <alignment horizontal="center" vertical="top"/>
    </xf>
    <xf numFmtId="41" fontId="28" fillId="0" borderId="4" xfId="5" applyFont="1" applyFill="1" applyBorder="1" applyAlignment="1">
      <alignment horizontal="center" vertical="top"/>
    </xf>
    <xf numFmtId="41" fontId="28" fillId="0" borderId="11" xfId="5" applyFont="1" applyFill="1" applyBorder="1" applyAlignment="1">
      <alignment horizontal="center" vertical="top"/>
    </xf>
    <xf numFmtId="0" fontId="28" fillId="0" borderId="9" xfId="3" applyFont="1" applyFill="1" applyBorder="1" applyAlignment="1">
      <alignment horizontal="left" vertical="top"/>
    </xf>
    <xf numFmtId="41" fontId="28" fillId="0" borderId="9" xfId="1" applyFont="1" applyFill="1" applyBorder="1" applyAlignment="1">
      <alignment horizontal="center" vertical="top"/>
    </xf>
    <xf numFmtId="41" fontId="28" fillId="0" borderId="0" xfId="1" applyFont="1" applyFill="1" applyBorder="1" applyAlignment="1">
      <alignment horizontal="center" vertical="top"/>
    </xf>
    <xf numFmtId="41" fontId="28" fillId="0" borderId="10" xfId="1" applyFont="1" applyFill="1" applyBorder="1" applyAlignment="1">
      <alignment horizontal="center" vertical="top"/>
    </xf>
    <xf numFmtId="41" fontId="28" fillId="0" borderId="0" xfId="5" applyFont="1" applyFill="1" applyBorder="1" applyAlignment="1">
      <alignment horizontal="center" vertical="top"/>
    </xf>
    <xf numFmtId="0" fontId="28" fillId="0" borderId="13" xfId="3" applyFont="1" applyFill="1" applyBorder="1" applyAlignment="1">
      <alignment horizontal="left" vertical="top"/>
    </xf>
    <xf numFmtId="41" fontId="28" fillId="0" borderId="13" xfId="1" applyFont="1" applyFill="1" applyBorder="1" applyAlignment="1">
      <alignment horizontal="center" vertical="top"/>
    </xf>
    <xf numFmtId="41" fontId="28" fillId="0" borderId="14" xfId="1" applyFont="1" applyFill="1" applyBorder="1" applyAlignment="1">
      <alignment horizontal="center" vertical="top"/>
    </xf>
    <xf numFmtId="41" fontId="28" fillId="0" borderId="15" xfId="1" applyFont="1" applyFill="1" applyBorder="1" applyAlignment="1">
      <alignment horizontal="center" vertical="top"/>
    </xf>
    <xf numFmtId="41" fontId="28" fillId="0" borderId="12" xfId="1" applyFont="1" applyFill="1" applyBorder="1" applyAlignment="1">
      <alignment horizontal="center" vertical="top"/>
    </xf>
    <xf numFmtId="41" fontId="28" fillId="0" borderId="14" xfId="5" applyFont="1" applyFill="1" applyBorder="1" applyAlignment="1">
      <alignment horizontal="center" vertical="top"/>
    </xf>
    <xf numFmtId="0" fontId="27" fillId="0" borderId="13" xfId="3" applyFont="1" applyBorder="1" applyAlignment="1">
      <alignment horizontal="center" vertical="top"/>
    </xf>
    <xf numFmtId="41" fontId="27" fillId="0" borderId="12" xfId="1" applyFont="1" applyBorder="1" applyAlignment="1">
      <alignment horizontal="center" vertical="top"/>
    </xf>
    <xf numFmtId="41" fontId="27" fillId="0" borderId="13" xfId="1" applyFont="1" applyBorder="1" applyAlignment="1">
      <alignment horizontal="center" vertical="top"/>
    </xf>
    <xf numFmtId="41" fontId="27" fillId="0" borderId="3" xfId="1" applyFont="1" applyBorder="1" applyAlignment="1">
      <alignment horizontal="center" vertical="top"/>
    </xf>
    <xf numFmtId="41" fontId="25" fillId="0" borderId="0" xfId="3" applyNumberFormat="1" applyFont="1"/>
    <xf numFmtId="3" fontId="25" fillId="0" borderId="0" xfId="3" applyNumberFormat="1" applyFont="1"/>
    <xf numFmtId="41" fontId="25" fillId="0" borderId="3" xfId="1" applyFont="1" applyBorder="1" applyAlignment="1">
      <alignment horizontal="right" wrapText="1"/>
    </xf>
    <xf numFmtId="0" fontId="24" fillId="0" borderId="3" xfId="3" applyFont="1" applyBorder="1" applyAlignment="1">
      <alignment horizontal="center" vertical="center"/>
    </xf>
    <xf numFmtId="41" fontId="24" fillId="0" borderId="3" xfId="1" applyFont="1" applyBorder="1" applyAlignment="1">
      <alignment horizontal="right"/>
    </xf>
    <xf numFmtId="0" fontId="24" fillId="0" borderId="3" xfId="3" applyFont="1" applyBorder="1" applyAlignment="1">
      <alignment horizontal="left" vertical="center"/>
    </xf>
    <xf numFmtId="41" fontId="25" fillId="0" borderId="0" xfId="1" applyFont="1" applyAlignment="1">
      <alignment horizontal="right"/>
    </xf>
    <xf numFmtId="41" fontId="28" fillId="0" borderId="7" xfId="1" applyFont="1" applyBorder="1" applyAlignment="1">
      <alignment vertical="center"/>
    </xf>
    <xf numFmtId="0" fontId="27" fillId="0" borderId="3" xfId="3" applyFont="1" applyBorder="1" applyAlignment="1">
      <alignment horizontal="center" vertical="center"/>
    </xf>
    <xf numFmtId="41" fontId="27" fillId="0" borderId="3" xfId="1" applyFont="1" applyBorder="1" applyAlignment="1">
      <alignment horizontal="left" vertical="center"/>
    </xf>
    <xf numFmtId="0" fontId="28" fillId="0" borderId="3" xfId="3" applyFont="1" applyBorder="1" applyAlignment="1">
      <alignment horizontal="left" vertical="center"/>
    </xf>
    <xf numFmtId="41" fontId="28" fillId="0" borderId="3" xfId="1" applyFont="1" applyBorder="1" applyAlignment="1">
      <alignment horizontal="center" vertical="center"/>
    </xf>
    <xf numFmtId="41" fontId="24" fillId="0" borderId="0" xfId="1" applyFont="1"/>
    <xf numFmtId="0" fontId="27" fillId="0" borderId="3" xfId="3" applyFont="1" applyBorder="1" applyAlignment="1">
      <alignment horizontal="center" vertical="center" wrapText="1"/>
    </xf>
    <xf numFmtId="0" fontId="28" fillId="0" borderId="3" xfId="3" applyFont="1" applyBorder="1" applyAlignment="1">
      <alignment horizontal="center" vertical="center"/>
    </xf>
    <xf numFmtId="0" fontId="28" fillId="0" borderId="0" xfId="3" applyFont="1" applyAlignment="1">
      <alignment horizontal="center" vertical="center"/>
    </xf>
    <xf numFmtId="41" fontId="28" fillId="0" borderId="9" xfId="1" applyFont="1" applyBorder="1" applyAlignment="1">
      <alignment horizontal="right" vertical="center"/>
    </xf>
    <xf numFmtId="41" fontId="28" fillId="0" borderId="10" xfId="1" applyFont="1" applyBorder="1" applyAlignment="1">
      <alignment horizontal="right" vertical="center"/>
    </xf>
    <xf numFmtId="41" fontId="28" fillId="0" borderId="9" xfId="1" applyFont="1" applyBorder="1" applyAlignment="1">
      <alignment vertical="center"/>
    </xf>
    <xf numFmtId="41" fontId="27" fillId="0" borderId="1" xfId="1" applyFont="1" applyBorder="1" applyAlignment="1">
      <alignment vertical="center"/>
    </xf>
    <xf numFmtId="41" fontId="27" fillId="0" borderId="2" xfId="1" applyFont="1" applyBorder="1" applyAlignment="1">
      <alignment vertical="center"/>
    </xf>
    <xf numFmtId="41" fontId="25" fillId="0" borderId="6" xfId="1" applyFont="1" applyBorder="1"/>
    <xf numFmtId="41" fontId="25" fillId="0" borderId="9" xfId="1" applyFont="1" applyBorder="1"/>
    <xf numFmtId="41" fontId="25" fillId="0" borderId="13" xfId="1" applyFont="1" applyBorder="1"/>
    <xf numFmtId="41" fontId="28" fillId="0" borderId="15" xfId="1" applyFont="1" applyBorder="1" applyAlignment="1">
      <alignment vertical="center"/>
    </xf>
    <xf numFmtId="0" fontId="28" fillId="0" borderId="11" xfId="3" applyFont="1" applyBorder="1" applyAlignment="1">
      <alignment horizontal="left" vertical="center" wrapText="1"/>
    </xf>
    <xf numFmtId="41" fontId="28" fillId="0" borderId="11" xfId="1" applyFont="1" applyBorder="1" applyAlignment="1">
      <alignment horizontal="center" vertical="center" wrapText="1"/>
    </xf>
    <xf numFmtId="41" fontId="28" fillId="0" borderId="11" xfId="1" applyFont="1" applyBorder="1" applyAlignment="1">
      <alignment horizontal="left" vertical="center" wrapText="1"/>
    </xf>
    <xf numFmtId="41" fontId="28" fillId="0" borderId="3" xfId="1" applyFont="1" applyBorder="1" applyAlignment="1">
      <alignment vertical="center"/>
    </xf>
    <xf numFmtId="0" fontId="28" fillId="0" borderId="0" xfId="3" applyFont="1"/>
    <xf numFmtId="41" fontId="27" fillId="0" borderId="0" xfId="1" applyFont="1" applyBorder="1" applyAlignment="1">
      <alignment horizontal="center" vertical="center" wrapText="1"/>
    </xf>
    <xf numFmtId="41" fontId="28" fillId="0" borderId="0" xfId="1" applyFont="1" applyBorder="1" applyAlignment="1">
      <alignment horizontal="left" vertical="center" wrapText="1"/>
    </xf>
    <xf numFmtId="41" fontId="27" fillId="0" borderId="0" xfId="1" applyFont="1" applyBorder="1" applyAlignment="1">
      <alignment horizontal="center" vertical="center"/>
    </xf>
    <xf numFmtId="41" fontId="28" fillId="0" borderId="11" xfId="1" applyFont="1" applyBorder="1" applyAlignment="1">
      <alignment horizontal="right" vertical="center"/>
    </xf>
    <xf numFmtId="41" fontId="28" fillId="0" borderId="0" xfId="1" applyFont="1" applyBorder="1" applyAlignment="1">
      <alignment horizontal="right" vertical="center"/>
    </xf>
    <xf numFmtId="0" fontId="28" fillId="0" borderId="11" xfId="3" applyFont="1" applyBorder="1" applyAlignment="1">
      <alignment vertical="center" wrapText="1"/>
    </xf>
    <xf numFmtId="0" fontId="27" fillId="0" borderId="3" xfId="3" applyFont="1" applyBorder="1" applyAlignment="1">
      <alignment vertical="center"/>
    </xf>
    <xf numFmtId="41" fontId="27" fillId="0" borderId="3" xfId="1" applyFont="1" applyBorder="1" applyAlignment="1">
      <alignment horizontal="right" vertical="center"/>
    </xf>
    <xf numFmtId="41" fontId="27" fillId="0" borderId="0" xfId="1" applyFont="1" applyBorder="1" applyAlignment="1">
      <alignment horizontal="right" vertical="center"/>
    </xf>
    <xf numFmtId="0" fontId="25" fillId="0" borderId="3" xfId="3" applyFont="1" applyBorder="1"/>
    <xf numFmtId="41" fontId="25" fillId="0" borderId="3" xfId="1" applyFont="1" applyBorder="1" applyAlignment="1">
      <alignment wrapText="1"/>
    </xf>
    <xf numFmtId="0" fontId="24" fillId="0" borderId="3" xfId="3" applyFont="1" applyBorder="1"/>
    <xf numFmtId="41" fontId="24" fillId="0" borderId="3" xfId="1" applyFont="1" applyBorder="1" applyAlignment="1">
      <alignment wrapText="1"/>
    </xf>
    <xf numFmtId="41" fontId="24" fillId="0" borderId="3" xfId="1" applyFont="1" applyBorder="1" applyAlignment="1">
      <alignment horizontal="center" vertical="center"/>
    </xf>
    <xf numFmtId="49" fontId="25" fillId="0" borderId="3" xfId="3" applyNumberFormat="1" applyFont="1" applyBorder="1"/>
    <xf numFmtId="41" fontId="25" fillId="0" borderId="3" xfId="1" applyFont="1" applyBorder="1"/>
    <xf numFmtId="41" fontId="24" fillId="0" borderId="3" xfId="1" applyFont="1" applyBorder="1"/>
    <xf numFmtId="0" fontId="32" fillId="2" borderId="30" xfId="0" applyFont="1" applyFill="1" applyBorder="1"/>
    <xf numFmtId="0" fontId="11" fillId="3" borderId="32" xfId="0" applyFont="1" applyFill="1" applyBorder="1"/>
    <xf numFmtId="165" fontId="11" fillId="3" borderId="33" xfId="7" applyNumberFormat="1" applyFont="1" applyFill="1" applyBorder="1"/>
    <xf numFmtId="0" fontId="11" fillId="0" borderId="32" xfId="0" applyFont="1" applyBorder="1"/>
    <xf numFmtId="165" fontId="11" fillId="0" borderId="33" xfId="7" applyNumberFormat="1" applyFont="1" applyBorder="1"/>
    <xf numFmtId="0" fontId="25" fillId="0" borderId="32" xfId="0" applyFont="1" applyBorder="1"/>
    <xf numFmtId="165" fontId="25" fillId="0" borderId="33" xfId="7" applyNumberFormat="1" applyFont="1" applyBorder="1"/>
    <xf numFmtId="0" fontId="30" fillId="0" borderId="32" xfId="0" applyFont="1" applyBorder="1"/>
    <xf numFmtId="165" fontId="30" fillId="0" borderId="33" xfId="7" applyNumberFormat="1" applyFont="1" applyBorder="1"/>
    <xf numFmtId="49" fontId="25" fillId="0" borderId="0" xfId="3" applyNumberFormat="1" applyFont="1" applyBorder="1"/>
    <xf numFmtId="0" fontId="33" fillId="2" borderId="0" xfId="0" applyFont="1" applyFill="1"/>
    <xf numFmtId="0" fontId="11" fillId="0" borderId="0" xfId="0" applyFont="1"/>
    <xf numFmtId="165" fontId="11" fillId="0" borderId="0" xfId="7" applyNumberFormat="1" applyFont="1"/>
    <xf numFmtId="0" fontId="30" fillId="0" borderId="0" xfId="0" applyFont="1"/>
    <xf numFmtId="165" fontId="30" fillId="0" borderId="0" xfId="7" applyNumberFormat="1" applyFont="1"/>
    <xf numFmtId="0" fontId="24" fillId="3" borderId="0" xfId="3" applyNumberFormat="1" applyFont="1" applyFill="1" applyBorder="1" applyAlignment="1"/>
    <xf numFmtId="41" fontId="11" fillId="3" borderId="0" xfId="1" applyFont="1" applyFill="1" applyBorder="1"/>
    <xf numFmtId="41" fontId="11" fillId="0" borderId="0" xfId="1" applyFont="1"/>
    <xf numFmtId="0" fontId="28" fillId="0" borderId="0" xfId="3" applyFont="1" applyAlignment="1">
      <alignment vertical="top" wrapText="1"/>
    </xf>
    <xf numFmtId="41" fontId="28" fillId="0" borderId="0" xfId="1" applyFont="1" applyAlignment="1">
      <alignment vertical="top" wrapText="1"/>
    </xf>
    <xf numFmtId="41" fontId="24" fillId="0" borderId="3" xfId="1" applyFont="1" applyBorder="1" applyAlignment="1">
      <alignment vertical="center"/>
    </xf>
    <xf numFmtId="41" fontId="34" fillId="0" borderId="0" xfId="1" applyFont="1" applyBorder="1" applyAlignment="1">
      <alignment vertical="center"/>
    </xf>
    <xf numFmtId="0" fontId="25" fillId="0" borderId="6" xfId="3" applyFont="1" applyBorder="1"/>
    <xf numFmtId="41" fontId="25" fillId="0" borderId="7" xfId="1" applyFont="1" applyBorder="1"/>
    <xf numFmtId="41" fontId="25" fillId="0" borderId="4" xfId="1" applyFont="1" applyBorder="1"/>
    <xf numFmtId="0" fontId="27" fillId="0" borderId="13" xfId="3" applyFont="1" applyBorder="1" applyAlignment="1">
      <alignment vertical="center" wrapText="1"/>
    </xf>
    <xf numFmtId="41" fontId="27" fillId="0" borderId="15" xfId="1" applyFont="1" applyBorder="1" applyAlignment="1">
      <alignment vertical="center" wrapText="1"/>
    </xf>
    <xf numFmtId="0" fontId="27" fillId="0" borderId="10" xfId="3" applyFont="1" applyBorder="1" applyAlignment="1">
      <alignment horizontal="center" vertical="center" wrapText="1"/>
    </xf>
    <xf numFmtId="0" fontId="27" fillId="0" borderId="1" xfId="3" applyFont="1" applyBorder="1" applyAlignment="1">
      <alignment horizontal="center" vertical="center"/>
    </xf>
    <xf numFmtId="41" fontId="25" fillId="0" borderId="0" xfId="3" applyNumberFormat="1" applyFont="1" applyAlignment="1">
      <alignment vertical="top" wrapText="1"/>
    </xf>
    <xf numFmtId="41" fontId="25" fillId="0" borderId="0" xfId="3" applyNumberFormat="1" applyFont="1" applyBorder="1"/>
    <xf numFmtId="0" fontId="27" fillId="0" borderId="12" xfId="3" applyFont="1" applyBorder="1" applyAlignment="1">
      <alignment horizontal="center" vertical="top"/>
    </xf>
    <xf numFmtId="0" fontId="27" fillId="0" borderId="1" xfId="3" applyFont="1" applyBorder="1" applyAlignment="1">
      <alignment vertical="center"/>
    </xf>
    <xf numFmtId="0" fontId="28" fillId="0" borderId="3" xfId="3" applyFont="1" applyBorder="1" applyAlignment="1">
      <alignment horizontal="left" vertical="center" wrapText="1"/>
    </xf>
    <xf numFmtId="41" fontId="28" fillId="0" borderId="3" xfId="1" applyFont="1" applyBorder="1" applyAlignment="1">
      <alignment vertical="center" wrapText="1"/>
    </xf>
    <xf numFmtId="41" fontId="28" fillId="0" borderId="2" xfId="1" applyFont="1" applyBorder="1" applyAlignment="1">
      <alignment horizontal="right" vertical="center" wrapText="1"/>
    </xf>
    <xf numFmtId="0" fontId="32" fillId="2" borderId="28" xfId="0" applyFont="1" applyFill="1" applyBorder="1"/>
    <xf numFmtId="41" fontId="34" fillId="0" borderId="0" xfId="1" applyFont="1" applyAlignment="1">
      <alignment horizontal="center"/>
    </xf>
    <xf numFmtId="41" fontId="30" fillId="0" borderId="0" xfId="1" applyNumberFormat="1" applyFont="1" applyAlignment="1">
      <alignment horizontal="center"/>
    </xf>
    <xf numFmtId="41" fontId="24" fillId="0" borderId="0" xfId="1" applyFont="1" applyBorder="1" applyAlignment="1">
      <alignment horizontal="right"/>
    </xf>
    <xf numFmtId="0" fontId="24" fillId="0" borderId="0" xfId="3" applyFont="1" applyBorder="1"/>
    <xf numFmtId="0" fontId="28" fillId="0" borderId="10" xfId="3" applyFont="1" applyBorder="1" applyAlignment="1">
      <alignment horizontal="left" vertical="center"/>
    </xf>
    <xf numFmtId="41" fontId="28" fillId="0" borderId="6" xfId="1" applyFont="1" applyBorder="1" applyAlignment="1">
      <alignment vertical="center"/>
    </xf>
    <xf numFmtId="3" fontId="28" fillId="0" borderId="7" xfId="3" applyNumberFormat="1" applyFont="1" applyBorder="1" applyAlignment="1">
      <alignment vertical="center"/>
    </xf>
    <xf numFmtId="3" fontId="28" fillId="0" borderId="10" xfId="3" applyNumberFormat="1" applyFont="1" applyBorder="1" applyAlignment="1">
      <alignment vertical="center"/>
    </xf>
    <xf numFmtId="41" fontId="28" fillId="0" borderId="13" xfId="1" applyFont="1" applyBorder="1" applyAlignment="1">
      <alignment vertical="center"/>
    </xf>
    <xf numFmtId="3" fontId="28" fillId="0" borderId="15" xfId="3" applyNumberFormat="1" applyFont="1" applyBorder="1" applyAlignment="1">
      <alignment vertical="center"/>
    </xf>
    <xf numFmtId="3" fontId="28" fillId="0" borderId="6" xfId="3" applyNumberFormat="1" applyFont="1" applyBorder="1" applyAlignment="1">
      <alignment vertical="center"/>
    </xf>
    <xf numFmtId="3" fontId="28" fillId="0" borderId="9" xfId="3" applyNumberFormat="1" applyFont="1" applyBorder="1" applyAlignment="1">
      <alignment vertical="center"/>
    </xf>
    <xf numFmtId="3" fontId="28" fillId="0" borderId="13" xfId="3" applyNumberFormat="1" applyFont="1" applyBorder="1" applyAlignment="1">
      <alignment vertical="center"/>
    </xf>
    <xf numFmtId="0" fontId="27" fillId="0" borderId="6" xfId="3" applyFont="1" applyBorder="1" applyAlignment="1">
      <alignment horizontal="center" vertical="center"/>
    </xf>
    <xf numFmtId="0" fontId="27" fillId="0" borderId="7" xfId="3" applyFont="1" applyBorder="1" applyAlignment="1">
      <alignment horizontal="center" vertical="center"/>
    </xf>
    <xf numFmtId="41" fontId="27" fillId="0" borderId="3" xfId="3" applyNumberFormat="1" applyFont="1" applyBorder="1" applyAlignment="1">
      <alignment horizontal="center" vertical="center" wrapText="1"/>
    </xf>
    <xf numFmtId="0" fontId="27" fillId="0" borderId="2" xfId="3" applyFont="1" applyBorder="1" applyAlignment="1">
      <alignment horizontal="center" vertical="center" wrapText="1"/>
    </xf>
    <xf numFmtId="3" fontId="28" fillId="0" borderId="11" xfId="3" applyNumberFormat="1" applyFont="1" applyBorder="1" applyAlignment="1">
      <alignment vertical="center"/>
    </xf>
    <xf numFmtId="0" fontId="11" fillId="3" borderId="31" xfId="0" applyFont="1" applyFill="1" applyBorder="1"/>
    <xf numFmtId="41" fontId="11" fillId="3" borderId="31" xfId="1" applyFont="1" applyFill="1" applyBorder="1"/>
    <xf numFmtId="0" fontId="11" fillId="0" borderId="31" xfId="0" applyFont="1" applyBorder="1"/>
    <xf numFmtId="41" fontId="11" fillId="0" borderId="31" xfId="1" applyFont="1" applyBorder="1"/>
    <xf numFmtId="0" fontId="30" fillId="0" borderId="31" xfId="0" applyFont="1" applyBorder="1"/>
    <xf numFmtId="41" fontId="30" fillId="0" borderId="31" xfId="1" applyFont="1" applyBorder="1"/>
    <xf numFmtId="0" fontId="30" fillId="3" borderId="31" xfId="0" applyFont="1" applyFill="1" applyBorder="1"/>
    <xf numFmtId="41" fontId="30" fillId="3" borderId="31" xfId="1" applyFont="1" applyFill="1" applyBorder="1"/>
    <xf numFmtId="0" fontId="30" fillId="0" borderId="0" xfId="0" applyFont="1" applyBorder="1"/>
    <xf numFmtId="41" fontId="30" fillId="0" borderId="0" xfId="1" applyFont="1" applyBorder="1"/>
    <xf numFmtId="0" fontId="25" fillId="0" borderId="0" xfId="3" applyFont="1" applyAlignment="1">
      <alignment horizontal="left" vertical="top" wrapText="1"/>
    </xf>
    <xf numFmtId="41" fontId="28" fillId="0" borderId="9" xfId="1" applyFont="1" applyBorder="1" applyAlignment="1">
      <alignment horizontal="right" vertical="center"/>
    </xf>
    <xf numFmtId="41" fontId="28" fillId="0" borderId="10" xfId="1" applyFont="1" applyBorder="1" applyAlignment="1">
      <alignment horizontal="right" vertical="center"/>
    </xf>
    <xf numFmtId="41" fontId="28" fillId="0" borderId="0" xfId="1" applyFont="1" applyBorder="1" applyAlignment="1">
      <alignment horizontal="left" vertical="center"/>
    </xf>
    <xf numFmtId="41" fontId="28" fillId="0" borderId="10" xfId="1" applyFont="1" applyBorder="1" applyAlignment="1">
      <alignment horizontal="left" vertical="center"/>
    </xf>
    <xf numFmtId="0" fontId="27" fillId="0" borderId="0" xfId="3" applyFont="1" applyBorder="1" applyAlignment="1">
      <alignment horizontal="center" vertical="center" wrapText="1"/>
    </xf>
    <xf numFmtId="0" fontId="27" fillId="0" borderId="3" xfId="3" applyFont="1" applyBorder="1" applyAlignment="1">
      <alignment horizontal="center" vertical="center"/>
    </xf>
    <xf numFmtId="0" fontId="27" fillId="0" borderId="2" xfId="3" applyFont="1" applyBorder="1" applyAlignment="1">
      <alignment horizontal="center" vertical="center" wrapText="1"/>
    </xf>
    <xf numFmtId="0" fontId="28" fillId="0" borderId="9" xfId="3" applyFont="1" applyBorder="1" applyAlignment="1">
      <alignment horizontal="left" vertical="center"/>
    </xf>
    <xf numFmtId="0" fontId="28" fillId="0" borderId="10" xfId="3" applyFont="1" applyBorder="1" applyAlignment="1">
      <alignment horizontal="left" vertical="center"/>
    </xf>
    <xf numFmtId="0" fontId="27" fillId="0" borderId="1" xfId="3" applyFont="1" applyBorder="1" applyAlignment="1">
      <alignment horizontal="center" vertical="center"/>
    </xf>
    <xf numFmtId="0" fontId="27" fillId="0" borderId="6" xfId="3" applyFont="1" applyBorder="1" applyAlignment="1">
      <alignment horizontal="center" vertical="center"/>
    </xf>
    <xf numFmtId="0" fontId="27" fillId="0" borderId="7" xfId="3" applyFont="1" applyBorder="1" applyAlignment="1">
      <alignment horizontal="center" vertical="center"/>
    </xf>
    <xf numFmtId="0" fontId="27" fillId="0" borderId="3" xfId="3" applyFont="1" applyBorder="1" applyAlignment="1">
      <alignment horizontal="center" vertical="center" wrapText="1"/>
    </xf>
    <xf numFmtId="0" fontId="25" fillId="0" borderId="0" xfId="3" applyFont="1" applyAlignment="1">
      <alignment horizontal="left" vertical="top" wrapText="1"/>
    </xf>
    <xf numFmtId="0" fontId="25" fillId="0" borderId="0" xfId="3" applyFont="1" applyAlignment="1">
      <alignment horizontal="left" vertical="center" wrapText="1"/>
    </xf>
    <xf numFmtId="0" fontId="24" fillId="0" borderId="0" xfId="3" applyFont="1" applyAlignment="1">
      <alignment horizontal="left" vertical="center"/>
    </xf>
    <xf numFmtId="41" fontId="28" fillId="0" borderId="0" xfId="1" applyFont="1" applyBorder="1" applyAlignment="1">
      <alignment horizontal="left" vertical="center"/>
    </xf>
    <xf numFmtId="41" fontId="28" fillId="0" borderId="10" xfId="1" applyFont="1" applyBorder="1" applyAlignment="1">
      <alignment horizontal="left" vertical="center"/>
    </xf>
    <xf numFmtId="41" fontId="28" fillId="0" borderId="9" xfId="1" applyFont="1" applyBorder="1" applyAlignment="1">
      <alignment horizontal="right" vertical="center"/>
    </xf>
    <xf numFmtId="41" fontId="28" fillId="0" borderId="10" xfId="1" applyFont="1" applyBorder="1" applyAlignment="1">
      <alignment horizontal="right" vertical="center"/>
    </xf>
    <xf numFmtId="0" fontId="4" fillId="0" borderId="0" xfId="26" applyFont="1"/>
    <xf numFmtId="0" fontId="36" fillId="0" borderId="0" xfId="26"/>
    <xf numFmtId="0" fontId="37" fillId="0" borderId="0" xfId="26" applyFont="1" applyAlignment="1">
      <alignment horizontal="left" vertical="center"/>
    </xf>
    <xf numFmtId="0" fontId="36" fillId="0" borderId="0" xfId="26" applyAlignment="1">
      <alignment horizontal="left" vertical="top"/>
    </xf>
    <xf numFmtId="0" fontId="37" fillId="0" borderId="0" xfId="26" applyFont="1" applyAlignment="1">
      <alignment vertical="center"/>
    </xf>
    <xf numFmtId="0" fontId="38" fillId="0" borderId="0" xfId="26" applyFont="1" applyAlignment="1">
      <alignment horizontal="left" vertical="center"/>
    </xf>
    <xf numFmtId="0" fontId="38" fillId="0" borderId="0" xfId="26" applyFont="1" applyAlignment="1">
      <alignment vertical="top" wrapText="1"/>
    </xf>
    <xf numFmtId="0" fontId="37" fillId="0" borderId="0" xfId="26" applyFont="1" applyAlignment="1">
      <alignment horizontal="left" vertical="top"/>
    </xf>
    <xf numFmtId="0" fontId="38" fillId="0" borderId="0" xfId="26" applyFont="1" applyAlignment="1">
      <alignment vertical="center" wrapText="1"/>
    </xf>
    <xf numFmtId="0" fontId="37" fillId="0" borderId="0" xfId="26" applyFont="1"/>
    <xf numFmtId="0" fontId="38" fillId="0" borderId="0" xfId="26" applyFont="1" applyAlignment="1">
      <alignment horizontal="left" vertical="center" wrapText="1"/>
    </xf>
    <xf numFmtId="0" fontId="37" fillId="0" borderId="0" xfId="26" applyFont="1" applyAlignment="1">
      <alignment horizontal="left" vertical="center" indent="4"/>
    </xf>
    <xf numFmtId="0" fontId="41" fillId="0" borderId="0" xfId="26" applyFont="1" applyAlignment="1">
      <alignment vertical="top"/>
    </xf>
    <xf numFmtId="0" fontId="42" fillId="0" borderId="3" xfId="26" applyFont="1" applyBorder="1" applyAlignment="1">
      <alignment horizontal="center" vertical="center" wrapText="1"/>
    </xf>
    <xf numFmtId="4" fontId="42" fillId="0" borderId="3" xfId="26" applyNumberFormat="1" applyFont="1" applyBorder="1" applyAlignment="1">
      <alignment vertical="center"/>
    </xf>
    <xf numFmtId="0" fontId="37" fillId="0" borderId="0" xfId="26" applyFont="1" applyAlignment="1">
      <alignment horizontal="left" vertical="center" wrapText="1"/>
    </xf>
    <xf numFmtId="0" fontId="5" fillId="0" borderId="3" xfId="26" applyFont="1" applyBorder="1" applyAlignment="1">
      <alignment horizontal="center" vertical="center" wrapText="1"/>
    </xf>
    <xf numFmtId="0" fontId="36" fillId="0" borderId="0" xfId="26" applyAlignment="1">
      <alignment horizontal="left" vertical="top" wrapText="1"/>
    </xf>
    <xf numFmtId="0" fontId="36" fillId="0" borderId="0" xfId="26" applyAlignment="1">
      <alignment wrapText="1"/>
    </xf>
    <xf numFmtId="0" fontId="41" fillId="0" borderId="3" xfId="26" applyFont="1" applyBorder="1" applyAlignment="1">
      <alignment horizontal="center" vertical="center"/>
    </xf>
    <xf numFmtId="4" fontId="41" fillId="0" borderId="2" xfId="26" applyNumberFormat="1" applyFont="1" applyBorder="1" applyAlignment="1">
      <alignment horizontal="left" vertical="center"/>
    </xf>
    <xf numFmtId="4" fontId="41" fillId="0" borderId="3" xfId="26" applyNumberFormat="1" applyFont="1" applyBorder="1" applyAlignment="1">
      <alignment horizontal="left" vertical="center"/>
    </xf>
    <xf numFmtId="0" fontId="4" fillId="0" borderId="3" xfId="26" applyFont="1" applyBorder="1" applyAlignment="1">
      <alignment horizontal="center" vertical="center"/>
    </xf>
    <xf numFmtId="4" fontId="41" fillId="0" borderId="2" xfId="26" applyNumberFormat="1" applyFont="1" applyBorder="1" applyAlignment="1">
      <alignment horizontal="center" vertical="center"/>
    </xf>
    <xf numFmtId="4" fontId="41" fillId="0" borderId="2" xfId="26" applyNumberFormat="1" applyFont="1" applyBorder="1" applyAlignment="1">
      <alignment horizontal="right" vertical="center"/>
    </xf>
    <xf numFmtId="3" fontId="41" fillId="0" borderId="3" xfId="26" applyNumberFormat="1" applyFont="1" applyBorder="1" applyAlignment="1">
      <alignment horizontal="right" vertical="center"/>
    </xf>
    <xf numFmtId="4" fontId="41" fillId="0" borderId="3" xfId="26" applyNumberFormat="1" applyFont="1" applyBorder="1" applyAlignment="1">
      <alignment vertical="center"/>
    </xf>
    <xf numFmtId="3" fontId="4" fillId="0" borderId="3" xfId="26" applyNumberFormat="1" applyFont="1" applyBorder="1" applyAlignment="1">
      <alignment horizontal="right" vertical="center"/>
    </xf>
    <xf numFmtId="0" fontId="4" fillId="0" borderId="3" xfId="26" applyFont="1" applyBorder="1" applyAlignment="1">
      <alignment horizontal="center" vertical="center" wrapText="1"/>
    </xf>
    <xf numFmtId="4" fontId="41" fillId="0" borderId="3" xfId="26" applyNumberFormat="1" applyFont="1" applyBorder="1" applyAlignment="1">
      <alignment horizontal="right" vertical="center"/>
    </xf>
    <xf numFmtId="4" fontId="38" fillId="0" borderId="3" xfId="26" applyNumberFormat="1" applyFont="1" applyBorder="1" applyAlignment="1">
      <alignment horizontal="right" vertical="center"/>
    </xf>
    <xf numFmtId="4" fontId="38" fillId="0" borderId="3" xfId="26" applyNumberFormat="1" applyFont="1" applyBorder="1" applyAlignment="1">
      <alignment horizontal="left" vertical="center"/>
    </xf>
    <xf numFmtId="0" fontId="4" fillId="0" borderId="0" xfId="26" applyFont="1" applyAlignment="1">
      <alignment horizontal="center" vertical="center"/>
    </xf>
    <xf numFmtId="0" fontId="4" fillId="0" borderId="3" xfId="26" applyFont="1" applyBorder="1" applyAlignment="1">
      <alignment horizontal="left" vertical="center" wrapText="1"/>
    </xf>
    <xf numFmtId="3" fontId="41" fillId="0" borderId="3" xfId="26" applyNumberFormat="1" applyFont="1" applyBorder="1" applyAlignment="1">
      <alignment vertical="center"/>
    </xf>
    <xf numFmtId="4" fontId="4" fillId="0" borderId="3" xfId="26" applyNumberFormat="1" applyFont="1" applyBorder="1" applyAlignment="1">
      <alignment vertical="center"/>
    </xf>
    <xf numFmtId="3" fontId="4" fillId="0" borderId="3" xfId="26" applyNumberFormat="1" applyFont="1" applyBorder="1" applyAlignment="1">
      <alignment vertical="center"/>
    </xf>
    <xf numFmtId="4" fontId="38" fillId="0" borderId="3" xfId="26" applyNumberFormat="1" applyFont="1" applyBorder="1" applyAlignment="1">
      <alignment vertical="center"/>
    </xf>
    <xf numFmtId="3" fontId="38" fillId="0" borderId="3" xfId="26" applyNumberFormat="1" applyFont="1" applyBorder="1" applyAlignment="1">
      <alignment vertical="center"/>
    </xf>
    <xf numFmtId="0" fontId="45" fillId="0" borderId="3" xfId="26" applyFont="1" applyBorder="1" applyAlignment="1">
      <alignment vertical="center" wrapText="1"/>
    </xf>
    <xf numFmtId="3" fontId="46" fillId="0" borderId="8" xfId="26" applyNumberFormat="1" applyFont="1" applyBorder="1" applyAlignment="1">
      <alignment vertical="center"/>
    </xf>
    <xf numFmtId="3" fontId="46" fillId="0" borderId="11" xfId="26" applyNumberFormat="1" applyFont="1" applyBorder="1" applyAlignment="1">
      <alignment vertical="center"/>
    </xf>
    <xf numFmtId="3" fontId="46" fillId="0" borderId="12" xfId="26" applyNumberFormat="1" applyFont="1" applyBorder="1" applyAlignment="1">
      <alignment vertical="center"/>
    </xf>
    <xf numFmtId="3" fontId="45" fillId="0" borderId="3" xfId="26" applyNumberFormat="1" applyFont="1" applyBorder="1" applyAlignment="1">
      <alignment vertical="center"/>
    </xf>
    <xf numFmtId="0" fontId="45" fillId="0" borderId="1" xfId="26" applyFont="1" applyBorder="1" applyAlignment="1">
      <alignment vertical="center" wrapText="1"/>
    </xf>
    <xf numFmtId="0" fontId="45" fillId="0" borderId="5" xfId="26" applyFont="1" applyBorder="1" applyAlignment="1">
      <alignment vertical="center" wrapText="1"/>
    </xf>
    <xf numFmtId="0" fontId="46" fillId="0" borderId="9" xfId="26" applyFont="1" applyBorder="1" applyAlignment="1">
      <alignment vertical="center"/>
    </xf>
    <xf numFmtId="0" fontId="46" fillId="0" borderId="0" xfId="26" applyFont="1" applyAlignment="1">
      <alignment vertical="center"/>
    </xf>
    <xf numFmtId="3" fontId="46" fillId="0" borderId="3" xfId="26" applyNumberFormat="1" applyFont="1" applyBorder="1" applyAlignment="1">
      <alignment vertical="center"/>
    </xf>
    <xf numFmtId="0" fontId="45" fillId="0" borderId="1" xfId="26" applyFont="1" applyBorder="1" applyAlignment="1">
      <alignment horizontal="center" vertical="center"/>
    </xf>
    <xf numFmtId="0" fontId="45" fillId="0" borderId="5" xfId="26" applyFont="1" applyBorder="1" applyAlignment="1">
      <alignment vertical="center"/>
    </xf>
    <xf numFmtId="0" fontId="47" fillId="0" borderId="0" xfId="4" applyFont="1"/>
    <xf numFmtId="0" fontId="48" fillId="0" borderId="0" xfId="26" applyFont="1"/>
    <xf numFmtId="0" fontId="41" fillId="0" borderId="0" xfId="26" applyFont="1" applyAlignment="1">
      <alignment horizontal="left" vertical="top" wrapText="1"/>
    </xf>
    <xf numFmtId="0" fontId="44" fillId="0" borderId="3" xfId="26" applyFont="1" applyBorder="1" applyAlignment="1">
      <alignment horizontal="center" vertical="center" wrapText="1"/>
    </xf>
    <xf numFmtId="3" fontId="51" fillId="0" borderId="8" xfId="26" applyNumberFormat="1" applyFont="1" applyBorder="1" applyAlignment="1">
      <alignment horizontal="center" vertical="center"/>
    </xf>
    <xf numFmtId="3" fontId="51" fillId="0" borderId="11" xfId="26" applyNumberFormat="1" applyFont="1" applyBorder="1" applyAlignment="1">
      <alignment horizontal="center" vertical="center"/>
    </xf>
    <xf numFmtId="0" fontId="4" fillId="0" borderId="0" xfId="26" applyFont="1" applyAlignment="1">
      <alignment horizontal="center" vertical="center" wrapText="1"/>
    </xf>
    <xf numFmtId="3" fontId="51" fillId="0" borderId="12" xfId="26" applyNumberFormat="1" applyFont="1" applyBorder="1" applyAlignment="1">
      <alignment horizontal="center" vertical="center"/>
    </xf>
    <xf numFmtId="3" fontId="44" fillId="0" borderId="3" xfId="26" applyNumberFormat="1" applyFont="1" applyBorder="1" applyAlignment="1">
      <alignment horizontal="center" vertical="center"/>
    </xf>
    <xf numFmtId="0" fontId="50" fillId="0" borderId="0" xfId="26" applyFont="1" applyAlignment="1">
      <alignment horizontal="center" vertical="center" wrapText="1"/>
    </xf>
    <xf numFmtId="3" fontId="36" fillId="0" borderId="11" xfId="26" applyNumberFormat="1" applyBorder="1"/>
    <xf numFmtId="0" fontId="50" fillId="0" borderId="9" xfId="26" applyFont="1" applyBorder="1" applyAlignment="1">
      <alignment horizontal="left" vertical="center"/>
    </xf>
    <xf numFmtId="0" fontId="50" fillId="0" borderId="0" xfId="26" applyFont="1" applyAlignment="1">
      <alignment horizontal="left" vertical="center"/>
    </xf>
    <xf numFmtId="0" fontId="50" fillId="0" borderId="10" xfId="26" applyFont="1" applyBorder="1" applyAlignment="1">
      <alignment horizontal="left" vertical="center"/>
    </xf>
    <xf numFmtId="3" fontId="5" fillId="0" borderId="3" xfId="26" applyNumberFormat="1" applyFont="1" applyBorder="1"/>
    <xf numFmtId="3" fontId="5" fillId="0" borderId="3" xfId="26" applyNumberFormat="1" applyFont="1" applyBorder="1" applyAlignment="1">
      <alignment horizontal="center"/>
    </xf>
    <xf numFmtId="0" fontId="44" fillId="0" borderId="8" xfId="26" applyFont="1" applyBorder="1" applyAlignment="1">
      <alignment horizontal="center" vertical="center" wrapText="1"/>
    </xf>
    <xf numFmtId="0" fontId="44" fillId="0" borderId="7" xfId="26" applyFont="1" applyBorder="1" applyAlignment="1">
      <alignment horizontal="center" vertical="center" wrapText="1"/>
    </xf>
    <xf numFmtId="3" fontId="50" fillId="0" borderId="11" xfId="26" applyNumberFormat="1" applyFont="1" applyBorder="1" applyAlignment="1">
      <alignment horizontal="center" vertical="center" wrapText="1"/>
    </xf>
    <xf numFmtId="3" fontId="50" fillId="0" borderId="10" xfId="26" applyNumberFormat="1" applyFont="1" applyBorder="1" applyAlignment="1">
      <alignment horizontal="center" vertical="center" wrapText="1"/>
    </xf>
    <xf numFmtId="3" fontId="44" fillId="0" borderId="3" xfId="26" applyNumberFormat="1" applyFont="1" applyBorder="1" applyAlignment="1">
      <alignment horizontal="center" vertical="center" wrapText="1"/>
    </xf>
    <xf numFmtId="3" fontId="36" fillId="0" borderId="0" xfId="26" applyNumberFormat="1"/>
    <xf numFmtId="0" fontId="44" fillId="0" borderId="1" xfId="26" applyFont="1" applyBorder="1" applyAlignment="1">
      <alignment horizontal="center" vertical="center" wrapText="1"/>
    </xf>
    <xf numFmtId="0" fontId="44" fillId="0" borderId="5" xfId="26" applyFont="1" applyBorder="1" applyAlignment="1">
      <alignment horizontal="center" vertical="center" wrapText="1"/>
    </xf>
    <xf numFmtId="0" fontId="44" fillId="0" borderId="2" xfId="26" applyFont="1" applyBorder="1" applyAlignment="1">
      <alignment horizontal="center" vertical="center" wrapText="1"/>
    </xf>
    <xf numFmtId="3" fontId="50" fillId="0" borderId="8" xfId="26" applyNumberFormat="1" applyFont="1" applyBorder="1" applyAlignment="1">
      <alignment horizontal="center" vertical="center"/>
    </xf>
    <xf numFmtId="3" fontId="50" fillId="0" borderId="8" xfId="26" applyNumberFormat="1" applyFont="1" applyBorder="1" applyAlignment="1">
      <alignment horizontal="right" vertical="center"/>
    </xf>
    <xf numFmtId="41" fontId="50" fillId="0" borderId="7" xfId="27" applyFont="1" applyBorder="1" applyAlignment="1">
      <alignment horizontal="right" vertical="center"/>
    </xf>
    <xf numFmtId="3" fontId="50" fillId="0" borderId="11" xfId="26" applyNumberFormat="1" applyFont="1" applyBorder="1" applyAlignment="1">
      <alignment horizontal="center" vertical="center"/>
    </xf>
    <xf numFmtId="3" fontId="50" fillId="0" borderId="11" xfId="26" applyNumberFormat="1" applyFont="1" applyBorder="1" applyAlignment="1">
      <alignment horizontal="right" vertical="center"/>
    </xf>
    <xf numFmtId="41" fontId="50" fillId="0" borderId="10" xfId="27" applyFont="1" applyBorder="1" applyAlignment="1">
      <alignment horizontal="right" vertical="center"/>
    </xf>
    <xf numFmtId="3" fontId="50" fillId="0" borderId="12" xfId="26" applyNumberFormat="1" applyFont="1" applyBorder="1" applyAlignment="1">
      <alignment horizontal="right" vertical="center"/>
    </xf>
    <xf numFmtId="3" fontId="50" fillId="0" borderId="10" xfId="26" applyNumberFormat="1" applyFont="1" applyBorder="1" applyAlignment="1">
      <alignment horizontal="right" vertical="center"/>
    </xf>
    <xf numFmtId="3" fontId="44" fillId="0" borderId="3" xfId="26" applyNumberFormat="1" applyFont="1" applyBorder="1" applyAlignment="1">
      <alignment horizontal="right" vertical="center"/>
    </xf>
    <xf numFmtId="0" fontId="44" fillId="0" borderId="0" xfId="26" applyFont="1" applyAlignment="1">
      <alignment horizontal="center" vertical="center"/>
    </xf>
    <xf numFmtId="3" fontId="44" fillId="0" borderId="0" xfId="26" applyNumberFormat="1" applyFont="1" applyAlignment="1">
      <alignment horizontal="center" vertical="center"/>
    </xf>
    <xf numFmtId="3" fontId="46" fillId="0" borderId="6" xfId="26" applyNumberFormat="1" applyFont="1" applyBorder="1" applyAlignment="1">
      <alignment vertical="center"/>
    </xf>
    <xf numFmtId="0" fontId="46" fillId="0" borderId="9" xfId="26" applyFont="1" applyBorder="1" applyAlignment="1">
      <alignment horizontal="left" vertical="center"/>
    </xf>
    <xf numFmtId="0" fontId="46" fillId="0" borderId="0" xfId="26" applyFont="1" applyAlignment="1">
      <alignment horizontal="left" vertical="center"/>
    </xf>
    <xf numFmtId="0" fontId="46" fillId="0" borderId="10" xfId="26" applyFont="1" applyBorder="1" applyAlignment="1">
      <alignment horizontal="left" vertical="center"/>
    </xf>
    <xf numFmtId="3" fontId="46" fillId="0" borderId="9" xfId="26" applyNumberFormat="1" applyFont="1" applyBorder="1" applyAlignment="1">
      <alignment vertical="center"/>
    </xf>
    <xf numFmtId="3" fontId="46" fillId="0" borderId="13" xfId="26" applyNumberFormat="1" applyFont="1" applyBorder="1" applyAlignment="1">
      <alignment vertical="center"/>
    </xf>
    <xf numFmtId="0" fontId="52" fillId="0" borderId="3" xfId="26" applyFont="1" applyBorder="1" applyAlignment="1">
      <alignment horizontal="center" vertical="center" wrapText="1"/>
    </xf>
    <xf numFmtId="0" fontId="53" fillId="0" borderId="8" xfId="26" applyFont="1" applyBorder="1" applyAlignment="1">
      <alignment horizontal="left" vertical="top"/>
    </xf>
    <xf numFmtId="41" fontId="53" fillId="0" borderId="8" xfId="27" applyFont="1" applyBorder="1" applyAlignment="1">
      <alignment horizontal="center" vertical="top"/>
    </xf>
    <xf numFmtId="0" fontId="53" fillId="0" borderId="11" xfId="26" applyFont="1" applyBorder="1" applyAlignment="1">
      <alignment horizontal="left" vertical="top"/>
    </xf>
    <xf numFmtId="41" fontId="53" fillId="0" borderId="11" xfId="27" applyFont="1" applyBorder="1" applyAlignment="1">
      <alignment horizontal="center" vertical="top"/>
    </xf>
    <xf numFmtId="0" fontId="53" fillId="0" borderId="12" xfId="26" applyFont="1" applyBorder="1" applyAlignment="1">
      <alignment horizontal="left" vertical="top"/>
    </xf>
    <xf numFmtId="41" fontId="53" fillId="0" borderId="12" xfId="27" applyFont="1" applyBorder="1" applyAlignment="1">
      <alignment horizontal="center" vertical="top"/>
    </xf>
    <xf numFmtId="0" fontId="52" fillId="0" borderId="3" xfId="26" applyFont="1" applyBorder="1" applyAlignment="1">
      <alignment horizontal="center" vertical="top"/>
    </xf>
    <xf numFmtId="41" fontId="52" fillId="0" borderId="3" xfId="27" applyFont="1" applyBorder="1" applyAlignment="1">
      <alignment horizontal="center" vertical="top"/>
    </xf>
    <xf numFmtId="0" fontId="5" fillId="0" borderId="3" xfId="26" applyFont="1" applyBorder="1"/>
    <xf numFmtId="0" fontId="36" fillId="0" borderId="3" xfId="26" applyBorder="1"/>
    <xf numFmtId="41" fontId="5" fillId="0" borderId="3" xfId="26" applyNumberFormat="1" applyFont="1" applyBorder="1"/>
    <xf numFmtId="41" fontId="36" fillId="0" borderId="0" xfId="26" applyNumberFormat="1"/>
    <xf numFmtId="0" fontId="4" fillId="0" borderId="0" xfId="26" applyFont="1" applyAlignment="1">
      <alignment wrapText="1"/>
    </xf>
    <xf numFmtId="0" fontId="54" fillId="0" borderId="3" xfId="26" applyFont="1" applyBorder="1" applyAlignment="1">
      <alignment horizontal="center" vertical="center" wrapText="1"/>
    </xf>
    <xf numFmtId="0" fontId="55" fillId="0" borderId="3" xfId="26" applyFont="1" applyBorder="1" applyAlignment="1">
      <alignment horizontal="center" vertical="center" wrapText="1"/>
    </xf>
    <xf numFmtId="3" fontId="4" fillId="0" borderId="3" xfId="26" applyNumberFormat="1" applyFont="1" applyBorder="1" applyAlignment="1">
      <alignment horizontal="right" wrapText="1"/>
    </xf>
    <xf numFmtId="0" fontId="5" fillId="0" borderId="3" xfId="26" applyFont="1" applyBorder="1" applyAlignment="1">
      <alignment horizontal="left" vertical="center"/>
    </xf>
    <xf numFmtId="3" fontId="5" fillId="0" borderId="3" xfId="26" applyNumberFormat="1" applyFont="1" applyBorder="1" applyAlignment="1">
      <alignment horizontal="right"/>
    </xf>
    <xf numFmtId="0" fontId="36" fillId="0" borderId="0" xfId="26" applyAlignment="1">
      <alignment horizontal="right"/>
    </xf>
    <xf numFmtId="0" fontId="45" fillId="0" borderId="0" xfId="26" applyFont="1" applyAlignment="1">
      <alignment horizontal="center" vertical="center"/>
    </xf>
    <xf numFmtId="3" fontId="45" fillId="0" borderId="0" xfId="26" applyNumberFormat="1" applyFont="1" applyAlignment="1">
      <alignment horizontal="center" vertical="center"/>
    </xf>
    <xf numFmtId="0" fontId="38" fillId="0" borderId="0" xfId="26" applyFont="1" applyAlignment="1">
      <alignment horizontal="left" vertical="top" wrapText="1"/>
    </xf>
    <xf numFmtId="0" fontId="7" fillId="0" borderId="3" xfId="26" applyFont="1" applyBorder="1" applyAlignment="1">
      <alignment horizontal="center" vertical="center"/>
    </xf>
    <xf numFmtId="3" fontId="7" fillId="0" borderId="3" xfId="26" applyNumberFormat="1" applyFont="1" applyBorder="1" applyAlignment="1">
      <alignment horizontal="left" vertical="center"/>
    </xf>
    <xf numFmtId="0" fontId="56" fillId="0" borderId="3" xfId="26" applyFont="1" applyBorder="1" applyAlignment="1">
      <alignment horizontal="center" vertical="center"/>
    </xf>
    <xf numFmtId="0" fontId="45" fillId="0" borderId="3" xfId="26" applyFont="1" applyBorder="1" applyAlignment="1">
      <alignment horizontal="center" vertical="center"/>
    </xf>
    <xf numFmtId="3" fontId="45" fillId="0" borderId="3" xfId="26" applyNumberFormat="1" applyFont="1" applyBorder="1" applyAlignment="1">
      <alignment horizontal="center" vertical="center"/>
    </xf>
    <xf numFmtId="0" fontId="7" fillId="0" borderId="3" xfId="26" applyFont="1" applyBorder="1" applyAlignment="1">
      <alignment horizontal="center" vertical="center" wrapText="1"/>
    </xf>
    <xf numFmtId="0" fontId="56" fillId="0" borderId="0" xfId="26" applyFont="1" applyAlignment="1">
      <alignment horizontal="center" vertical="center"/>
    </xf>
    <xf numFmtId="3" fontId="50" fillId="0" borderId="9" xfId="26" applyNumberFormat="1" applyFont="1" applyBorder="1" applyAlignment="1">
      <alignment horizontal="right" vertical="center"/>
    </xf>
    <xf numFmtId="3" fontId="50" fillId="0" borderId="9" xfId="26" applyNumberFormat="1" applyFont="1" applyBorder="1" applyAlignment="1">
      <alignment vertical="center"/>
    </xf>
    <xf numFmtId="3" fontId="50" fillId="0" borderId="10" xfId="26" applyNumberFormat="1" applyFont="1" applyBorder="1" applyAlignment="1">
      <alignment vertical="center"/>
    </xf>
    <xf numFmtId="3" fontId="44" fillId="0" borderId="1" xfId="26" applyNumberFormat="1" applyFont="1" applyBorder="1" applyAlignment="1">
      <alignment vertical="center"/>
    </xf>
    <xf numFmtId="3" fontId="44" fillId="0" borderId="2" xfId="26" applyNumberFormat="1" applyFont="1" applyBorder="1" applyAlignment="1">
      <alignment vertical="center"/>
    </xf>
    <xf numFmtId="0" fontId="36" fillId="0" borderId="6" xfId="26" applyBorder="1"/>
    <xf numFmtId="3" fontId="50" fillId="0" borderId="7" xfId="26" applyNumberFormat="1" applyFont="1" applyBorder="1" applyAlignment="1">
      <alignment vertical="center"/>
    </xf>
    <xf numFmtId="0" fontId="57" fillId="0" borderId="0" xfId="26" applyFont="1"/>
    <xf numFmtId="0" fontId="36" fillId="0" borderId="9" xfId="26" applyBorder="1"/>
    <xf numFmtId="0" fontId="36" fillId="0" borderId="13" xfId="26" applyBorder="1"/>
    <xf numFmtId="3" fontId="50" fillId="0" borderId="15" xfId="26" applyNumberFormat="1" applyFont="1" applyBorder="1" applyAlignment="1">
      <alignment vertical="center"/>
    </xf>
    <xf numFmtId="0" fontId="46" fillId="0" borderId="3" xfId="26" applyFont="1" applyBorder="1" applyAlignment="1">
      <alignment horizontal="center" vertical="center"/>
    </xf>
    <xf numFmtId="3" fontId="50" fillId="0" borderId="3" xfId="26" applyNumberFormat="1" applyFont="1" applyBorder="1" applyAlignment="1">
      <alignment vertical="center"/>
    </xf>
    <xf numFmtId="3" fontId="50" fillId="0" borderId="2" xfId="26" applyNumberFormat="1" applyFont="1" applyBorder="1" applyAlignment="1">
      <alignment horizontal="right" vertical="center"/>
    </xf>
    <xf numFmtId="3" fontId="46" fillId="0" borderId="3" xfId="26" applyNumberFormat="1" applyFont="1" applyBorder="1" applyAlignment="1">
      <alignment horizontal="right" vertical="center"/>
    </xf>
    <xf numFmtId="0" fontId="46" fillId="0" borderId="1" xfId="26" applyFont="1" applyBorder="1" applyAlignment="1">
      <alignment horizontal="center" vertical="center" wrapText="1"/>
    </xf>
    <xf numFmtId="3" fontId="44" fillId="0" borderId="3" xfId="26" applyNumberFormat="1" applyFont="1" applyBorder="1" applyAlignment="1">
      <alignment vertical="center"/>
    </xf>
    <xf numFmtId="3" fontId="45" fillId="0" borderId="3" xfId="26" applyNumberFormat="1" applyFont="1" applyBorder="1" applyAlignment="1">
      <alignment horizontal="right" vertical="center"/>
    </xf>
    <xf numFmtId="0" fontId="58" fillId="0" borderId="0" xfId="26" applyFont="1"/>
    <xf numFmtId="0" fontId="59" fillId="0" borderId="3" xfId="26" applyFont="1" applyBorder="1" applyAlignment="1">
      <alignment horizontal="center" vertical="center" wrapText="1"/>
    </xf>
    <xf numFmtId="0" fontId="58" fillId="0" borderId="11" xfId="26" applyFont="1" applyBorder="1" applyAlignment="1">
      <alignment horizontal="left" vertical="center" wrapText="1"/>
    </xf>
    <xf numFmtId="0" fontId="58" fillId="0" borderId="11" xfId="26" applyFont="1" applyBorder="1" applyAlignment="1">
      <alignment horizontal="center" vertical="center" wrapText="1"/>
    </xf>
    <xf numFmtId="41" fontId="58" fillId="0" borderId="11" xfId="27" applyFont="1" applyBorder="1" applyAlignment="1">
      <alignment horizontal="left" vertical="center" wrapText="1"/>
    </xf>
    <xf numFmtId="0" fontId="59" fillId="0" borderId="3" xfId="26" applyFont="1" applyBorder="1" applyAlignment="1">
      <alignment horizontal="center" vertical="center"/>
    </xf>
    <xf numFmtId="41" fontId="59" fillId="0" borderId="3" xfId="27" applyFont="1" applyBorder="1" applyAlignment="1">
      <alignment horizontal="center" vertical="center"/>
    </xf>
    <xf numFmtId="0" fontId="39" fillId="0" borderId="0" xfId="26" applyFont="1"/>
    <xf numFmtId="0" fontId="50" fillId="0" borderId="8" xfId="26" applyFont="1" applyBorder="1" applyAlignment="1">
      <alignment vertical="center"/>
    </xf>
    <xf numFmtId="41" fontId="50" fillId="0" borderId="11" xfId="27" applyFont="1" applyBorder="1" applyAlignment="1">
      <alignment horizontal="right" vertical="center"/>
    </xf>
    <xf numFmtId="41" fontId="50" fillId="0" borderId="11" xfId="27" applyFont="1" applyBorder="1" applyAlignment="1">
      <alignment horizontal="center" vertical="center"/>
    </xf>
    <xf numFmtId="0" fontId="50" fillId="0" borderId="11" xfId="26" applyFont="1" applyBorder="1" applyAlignment="1">
      <alignment vertical="center"/>
    </xf>
    <xf numFmtId="0" fontId="50" fillId="0" borderId="11" xfId="26" applyFont="1" applyBorder="1" applyAlignment="1">
      <alignment vertical="center" wrapText="1"/>
    </xf>
    <xf numFmtId="1" fontId="36" fillId="0" borderId="0" xfId="26" applyNumberFormat="1"/>
    <xf numFmtId="0" fontId="44" fillId="0" borderId="3" xfId="26" applyFont="1" applyBorder="1" applyAlignment="1">
      <alignment vertical="center"/>
    </xf>
    <xf numFmtId="41" fontId="44" fillId="0" borderId="3" xfId="27" applyFont="1" applyBorder="1" applyAlignment="1">
      <alignment horizontal="right" vertical="center"/>
    </xf>
    <xf numFmtId="0" fontId="4" fillId="0" borderId="3" xfId="26" applyFont="1" applyBorder="1"/>
    <xf numFmtId="3" fontId="36" fillId="0" borderId="3" xfId="26" applyNumberFormat="1" applyBorder="1" applyAlignment="1">
      <alignment wrapText="1"/>
    </xf>
    <xf numFmtId="3" fontId="36" fillId="0" borderId="9" xfId="26" applyNumberFormat="1" applyBorder="1" applyAlignment="1">
      <alignment wrapText="1"/>
    </xf>
    <xf numFmtId="3" fontId="36" fillId="0" borderId="0" xfId="26" applyNumberFormat="1" applyAlignment="1">
      <alignment wrapText="1"/>
    </xf>
    <xf numFmtId="3" fontId="5" fillId="0" borderId="3" xfId="26" applyNumberFormat="1" applyFont="1" applyBorder="1" applyAlignment="1">
      <alignment wrapText="1"/>
    </xf>
    <xf numFmtId="0" fontId="5" fillId="0" borderId="3" xfId="26" applyFont="1" applyBorder="1" applyAlignment="1">
      <alignment horizontal="center" vertical="center"/>
    </xf>
    <xf numFmtId="0" fontId="36" fillId="0" borderId="0" xfId="26" applyAlignment="1">
      <alignment horizontal="center" vertical="center"/>
    </xf>
    <xf numFmtId="49" fontId="4" fillId="0" borderId="3" xfId="26" applyNumberFormat="1" applyFont="1" applyBorder="1"/>
    <xf numFmtId="3" fontId="36" fillId="0" borderId="3" xfId="26" applyNumberFormat="1" applyBorder="1"/>
    <xf numFmtId="41" fontId="4" fillId="0" borderId="3" xfId="27" applyFont="1" applyFill="1" applyBorder="1"/>
    <xf numFmtId="41" fontId="36" fillId="0" borderId="3" xfId="26" applyNumberFormat="1" applyBorder="1"/>
    <xf numFmtId="3" fontId="4" fillId="0" borderId="3" xfId="26" applyNumberFormat="1" applyFont="1" applyBorder="1" applyAlignment="1">
      <alignment horizontal="right" vertical="center" wrapText="1"/>
    </xf>
    <xf numFmtId="49" fontId="4" fillId="0" borderId="3" xfId="26" applyNumberFormat="1" applyFont="1" applyBorder="1" applyAlignment="1">
      <alignment wrapText="1"/>
    </xf>
    <xf numFmtId="3" fontId="36" fillId="0" borderId="3" xfId="26" applyNumberFormat="1" applyBorder="1" applyAlignment="1">
      <alignment horizontal="right"/>
    </xf>
    <xf numFmtId="0" fontId="5" fillId="0" borderId="8" xfId="26" applyFont="1" applyBorder="1" applyAlignment="1">
      <alignment horizontal="center" vertical="center"/>
    </xf>
    <xf numFmtId="0" fontId="5" fillId="0" borderId="8" xfId="26" applyFont="1" applyBorder="1" applyAlignment="1">
      <alignment horizontal="center" vertical="center" wrapText="1"/>
    </xf>
    <xf numFmtId="49" fontId="4" fillId="0" borderId="8" xfId="26" applyNumberFormat="1" applyFont="1" applyBorder="1"/>
    <xf numFmtId="0" fontId="36" fillId="0" borderId="8" xfId="26" applyBorder="1"/>
    <xf numFmtId="0" fontId="36" fillId="0" borderId="7" xfId="26" applyBorder="1"/>
    <xf numFmtId="49" fontId="4" fillId="0" borderId="11" xfId="26" applyNumberFormat="1" applyFont="1" applyBorder="1"/>
    <xf numFmtId="49" fontId="4" fillId="0" borderId="11" xfId="26" applyNumberFormat="1" applyFont="1" applyBorder="1" applyAlignment="1">
      <alignment wrapText="1"/>
    </xf>
    <xf numFmtId="3" fontId="36" fillId="0" borderId="12" xfId="26" applyNumberFormat="1" applyBorder="1"/>
    <xf numFmtId="0" fontId="5" fillId="0" borderId="12" xfId="26" applyFont="1" applyBorder="1"/>
    <xf numFmtId="3" fontId="5" fillId="0" borderId="12" xfId="26" applyNumberFormat="1" applyFont="1" applyBorder="1"/>
    <xf numFmtId="3" fontId="36" fillId="0" borderId="8" xfId="26" applyNumberFormat="1" applyBorder="1"/>
    <xf numFmtId="3" fontId="36" fillId="0" borderId="7" xfId="26" applyNumberFormat="1" applyBorder="1"/>
    <xf numFmtId="49" fontId="4" fillId="0" borderId="11" xfId="26" applyNumberFormat="1" applyFont="1" applyBorder="1" applyAlignment="1">
      <alignment horizontal="left" vertical="center" wrapText="1"/>
    </xf>
    <xf numFmtId="3" fontId="36" fillId="0" borderId="11" xfId="26" applyNumberFormat="1" applyBorder="1" applyAlignment="1">
      <alignment horizontal="right"/>
    </xf>
    <xf numFmtId="3" fontId="36" fillId="0" borderId="12" xfId="26" applyNumberFormat="1" applyBorder="1" applyAlignment="1">
      <alignment horizontal="right"/>
    </xf>
    <xf numFmtId="3" fontId="5" fillId="0" borderId="12" xfId="26" applyNumberFormat="1" applyFont="1" applyBorder="1" applyAlignment="1">
      <alignment horizontal="right"/>
    </xf>
    <xf numFmtId="3" fontId="5" fillId="0" borderId="15" xfId="26" applyNumberFormat="1" applyFont="1" applyBorder="1" applyAlignment="1">
      <alignment horizontal="right"/>
    </xf>
    <xf numFmtId="3" fontId="36" fillId="0" borderId="8" xfId="26" applyNumberFormat="1" applyBorder="1" applyAlignment="1">
      <alignment horizontal="right"/>
    </xf>
    <xf numFmtId="3" fontId="36" fillId="0" borderId="7" xfId="26" applyNumberFormat="1" applyBorder="1" applyAlignment="1">
      <alignment horizontal="right"/>
    </xf>
    <xf numFmtId="49" fontId="4" fillId="0" borderId="12" xfId="26" applyNumberFormat="1" applyFont="1" applyBorder="1" applyAlignment="1">
      <alignment horizontal="left" vertical="center" wrapText="1"/>
    </xf>
    <xf numFmtId="0" fontId="4" fillId="0" borderId="12" xfId="26" applyFont="1" applyBorder="1"/>
    <xf numFmtId="49" fontId="4" fillId="0" borderId="3" xfId="26" applyNumberFormat="1" applyFont="1" applyBorder="1" applyAlignment="1">
      <alignment horizontal="left" vertical="center" wrapText="1"/>
    </xf>
    <xf numFmtId="0" fontId="41" fillId="0" borderId="0" xfId="26" applyFont="1" applyAlignment="1">
      <alignment vertical="center" wrapText="1"/>
    </xf>
    <xf numFmtId="0" fontId="58" fillId="0" borderId="0" xfId="26" applyFont="1" applyAlignment="1">
      <alignment vertical="top" wrapText="1"/>
    </xf>
    <xf numFmtId="0" fontId="60" fillId="6" borderId="0" xfId="0" applyFont="1" applyFill="1"/>
    <xf numFmtId="0" fontId="0" fillId="6" borderId="0" xfId="0" applyFill="1"/>
    <xf numFmtId="0" fontId="25" fillId="6" borderId="0" xfId="3" applyFont="1" applyFill="1"/>
    <xf numFmtId="0" fontId="25" fillId="6" borderId="0" xfId="3" applyFont="1" applyFill="1" applyAlignment="1">
      <alignment wrapText="1"/>
    </xf>
    <xf numFmtId="0" fontId="25" fillId="6" borderId="0" xfId="3" applyFont="1" applyFill="1" applyAlignment="1">
      <alignment horizontal="center" vertical="center" wrapText="1"/>
    </xf>
    <xf numFmtId="0" fontId="25" fillId="6" borderId="0" xfId="3" applyFont="1" applyFill="1" applyBorder="1"/>
    <xf numFmtId="0" fontId="24" fillId="6" borderId="0" xfId="3" applyFont="1" applyFill="1"/>
    <xf numFmtId="41" fontId="60" fillId="6" borderId="0" xfId="1" applyFont="1" applyFill="1"/>
    <xf numFmtId="41" fontId="0" fillId="6" borderId="0" xfId="1" applyFont="1" applyFill="1"/>
    <xf numFmtId="0" fontId="60" fillId="7" borderId="0" xfId="0" applyFont="1" applyFill="1"/>
    <xf numFmtId="0" fontId="0" fillId="7" borderId="0" xfId="0" applyFill="1"/>
    <xf numFmtId="0" fontId="25" fillId="7" borderId="0" xfId="3" applyFont="1" applyFill="1"/>
    <xf numFmtId="0" fontId="25" fillId="7" borderId="0" xfId="3" applyFont="1" applyFill="1" applyAlignment="1">
      <alignment wrapText="1"/>
    </xf>
    <xf numFmtId="0" fontId="25" fillId="7" borderId="0" xfId="3" applyFont="1" applyFill="1" applyAlignment="1">
      <alignment horizontal="center" vertical="center" wrapText="1"/>
    </xf>
    <xf numFmtId="0" fontId="25" fillId="7" borderId="0" xfId="3" applyFont="1" applyFill="1" applyBorder="1"/>
    <xf numFmtId="0" fontId="24" fillId="7" borderId="0" xfId="3" applyFont="1" applyFill="1"/>
    <xf numFmtId="41" fontId="60" fillId="7" borderId="0" xfId="1" applyFont="1" applyFill="1"/>
    <xf numFmtId="41" fontId="0" fillId="7" borderId="0" xfId="1" applyFont="1" applyFill="1"/>
    <xf numFmtId="41" fontId="25" fillId="7" borderId="0" xfId="1" applyFont="1" applyFill="1"/>
    <xf numFmtId="41" fontId="24" fillId="7" borderId="0" xfId="1" applyFont="1" applyFill="1"/>
    <xf numFmtId="0" fontId="60" fillId="8" borderId="0" xfId="0" applyFont="1" applyFill="1"/>
    <xf numFmtId="0" fontId="0" fillId="8" borderId="0" xfId="0" applyFill="1"/>
    <xf numFmtId="0" fontId="25" fillId="8" borderId="0" xfId="3" applyFont="1" applyFill="1"/>
    <xf numFmtId="0" fontId="25" fillId="8" borderId="0" xfId="3" applyFont="1" applyFill="1" applyAlignment="1">
      <alignment wrapText="1"/>
    </xf>
    <xf numFmtId="0" fontId="25" fillId="8" borderId="0" xfId="3" applyFont="1" applyFill="1" applyBorder="1"/>
    <xf numFmtId="41" fontId="25" fillId="8" borderId="0" xfId="1" applyFont="1" applyFill="1"/>
    <xf numFmtId="41" fontId="24" fillId="8" borderId="0" xfId="1" applyFont="1" applyFill="1"/>
    <xf numFmtId="41" fontId="60" fillId="8" borderId="0" xfId="1" applyFont="1" applyFill="1"/>
    <xf numFmtId="41" fontId="0" fillId="8" borderId="0" xfId="1" applyFont="1" applyFill="1"/>
    <xf numFmtId="165" fontId="30" fillId="0" borderId="0" xfId="7" applyNumberFormat="1" applyFont="1" applyBorder="1"/>
    <xf numFmtId="0" fontId="25" fillId="0" borderId="0" xfId="3" applyFont="1" applyAlignment="1">
      <alignment horizontal="left" vertical="center" indent="4"/>
    </xf>
    <xf numFmtId="0" fontId="30" fillId="3" borderId="32" xfId="0" applyFont="1" applyFill="1" applyBorder="1"/>
    <xf numFmtId="165" fontId="30" fillId="3" borderId="33" xfId="7" applyNumberFormat="1" applyFont="1" applyFill="1" applyBorder="1"/>
    <xf numFmtId="41" fontId="27" fillId="0" borderId="0" xfId="1" applyFont="1" applyBorder="1" applyAlignment="1">
      <alignment horizontal="center" vertical="top"/>
    </xf>
    <xf numFmtId="0" fontId="1" fillId="5" borderId="0" xfId="25" applyAlignment="1">
      <alignment horizontal="center"/>
    </xf>
    <xf numFmtId="14" fontId="2" fillId="0" borderId="0" xfId="0" applyNumberFormat="1" applyFont="1"/>
    <xf numFmtId="0" fontId="25" fillId="8" borderId="0" xfId="3" applyFont="1" applyFill="1" applyAlignment="1">
      <alignment horizontal="center" vertical="center" wrapText="1"/>
    </xf>
    <xf numFmtId="0" fontId="24" fillId="8" borderId="0" xfId="3" applyFont="1" applyFill="1"/>
    <xf numFmtId="0" fontId="60" fillId="9" borderId="0" xfId="0" applyFont="1" applyFill="1"/>
    <xf numFmtId="0" fontId="0" fillId="9" borderId="0" xfId="0" applyFill="1"/>
    <xf numFmtId="0" fontId="25" fillId="9" borderId="0" xfId="3" applyFont="1" applyFill="1"/>
    <xf numFmtId="0" fontId="25" fillId="9" borderId="0" xfId="3" applyFont="1" applyFill="1" applyBorder="1"/>
    <xf numFmtId="41" fontId="25" fillId="9" borderId="0" xfId="1" applyFont="1" applyFill="1"/>
    <xf numFmtId="41" fontId="24" fillId="9" borderId="0" xfId="1" applyFont="1" applyFill="1"/>
    <xf numFmtId="41" fontId="60" fillId="9" borderId="0" xfId="1" applyFont="1" applyFill="1"/>
    <xf numFmtId="41" fontId="0" fillId="9" borderId="0" xfId="1" applyFont="1" applyFill="1"/>
    <xf numFmtId="14" fontId="27" fillId="0" borderId="3" xfId="1" applyNumberFormat="1" applyFont="1" applyBorder="1" applyAlignment="1">
      <alignment horizontal="center" vertical="center" wrapText="1"/>
    </xf>
    <xf numFmtId="14" fontId="32" fillId="2" borderId="30" xfId="1" applyNumberFormat="1" applyFont="1" applyFill="1" applyBorder="1"/>
    <xf numFmtId="14" fontId="32" fillId="2" borderId="30" xfId="1" applyNumberFormat="1" applyFont="1" applyFill="1" applyBorder="1" applyAlignment="1">
      <alignment horizontal="center"/>
    </xf>
    <xf numFmtId="41" fontId="27" fillId="0" borderId="3" xfId="3" applyNumberFormat="1" applyFont="1" applyBorder="1" applyAlignment="1">
      <alignment vertical="center" wrapText="1"/>
    </xf>
    <xf numFmtId="41" fontId="25" fillId="0" borderId="0" xfId="3" applyNumberFormat="1" applyFont="1" applyAlignment="1">
      <alignment horizontal="left" vertical="top"/>
    </xf>
    <xf numFmtId="14" fontId="32" fillId="2" borderId="29" xfId="1" applyNumberFormat="1" applyFont="1" applyFill="1" applyBorder="1" applyAlignment="1">
      <alignment horizontal="center"/>
    </xf>
    <xf numFmtId="41" fontId="30" fillId="0" borderId="0" xfId="1" applyFont="1" applyBorder="1" applyAlignment="1">
      <alignment horizontal="right"/>
    </xf>
    <xf numFmtId="41" fontId="11" fillId="0" borderId="0" xfId="1" applyFont="1" applyBorder="1" applyAlignment="1">
      <alignment horizontal="right"/>
    </xf>
    <xf numFmtId="0" fontId="24" fillId="9" borderId="0" xfId="3" applyFont="1" applyFill="1"/>
    <xf numFmtId="41" fontId="24" fillId="0" borderId="0" xfId="1" applyFont="1" applyBorder="1"/>
    <xf numFmtId="0" fontId="24" fillId="8" borderId="0" xfId="3" applyFont="1" applyFill="1" applyBorder="1"/>
    <xf numFmtId="0" fontId="24" fillId="9" borderId="0" xfId="3" applyFont="1" applyFill="1" applyBorder="1"/>
    <xf numFmtId="41" fontId="25" fillId="0" borderId="0" xfId="1" applyFont="1" applyBorder="1" applyAlignment="1">
      <alignment horizontal="right"/>
    </xf>
    <xf numFmtId="0" fontId="25" fillId="0" borderId="0" xfId="0" applyNumberFormat="1" applyFont="1" applyFill="1" applyBorder="1" applyAlignment="1" applyProtection="1"/>
    <xf numFmtId="41" fontId="30" fillId="0" borderId="0" xfId="0" applyNumberFormat="1" applyFont="1" applyBorder="1" applyAlignment="1">
      <alignment horizontal="right"/>
    </xf>
    <xf numFmtId="0" fontId="60" fillId="10" borderId="0" xfId="0" applyFont="1" applyFill="1"/>
    <xf numFmtId="41" fontId="60" fillId="10" borderId="0" xfId="1" applyFont="1" applyFill="1"/>
    <xf numFmtId="0" fontId="0" fillId="10" borderId="0" xfId="0" applyFill="1"/>
    <xf numFmtId="41" fontId="0" fillId="10" borderId="0" xfId="1" applyFont="1" applyFill="1"/>
    <xf numFmtId="0" fontId="25" fillId="10" borderId="0" xfId="3" applyFont="1" applyFill="1"/>
    <xf numFmtId="0" fontId="25" fillId="10" borderId="0" xfId="3" applyFont="1" applyFill="1" applyAlignment="1">
      <alignment horizontal="center" vertical="center" wrapText="1"/>
    </xf>
    <xf numFmtId="0" fontId="25" fillId="10" borderId="0" xfId="3" applyFont="1" applyFill="1" applyBorder="1"/>
    <xf numFmtId="0" fontId="24" fillId="10" borderId="0" xfId="3" applyFont="1" applyFill="1"/>
    <xf numFmtId="0" fontId="60" fillId="11" borderId="0" xfId="0" applyFont="1" applyFill="1"/>
    <xf numFmtId="41" fontId="60" fillId="11" borderId="0" xfId="1" applyFont="1" applyFill="1"/>
    <xf numFmtId="0" fontId="0" fillId="11" borderId="0" xfId="0" applyFill="1"/>
    <xf numFmtId="41" fontId="0" fillId="11" borderId="0" xfId="1" applyFont="1" applyFill="1"/>
    <xf numFmtId="0" fontId="25" fillId="11" borderId="0" xfId="3" applyFont="1" applyFill="1"/>
    <xf numFmtId="0" fontId="25" fillId="11" borderId="0" xfId="3" applyFont="1" applyFill="1" applyAlignment="1">
      <alignment horizontal="center" vertical="center" wrapText="1"/>
    </xf>
    <xf numFmtId="0" fontId="25" fillId="11" borderId="0" xfId="3" applyFont="1" applyFill="1" applyBorder="1"/>
    <xf numFmtId="41" fontId="25" fillId="11" borderId="0" xfId="1" applyFont="1" applyFill="1"/>
    <xf numFmtId="0" fontId="24" fillId="11" borderId="0" xfId="3" applyFont="1" applyFill="1"/>
    <xf numFmtId="41" fontId="24" fillId="11" borderId="0" xfId="1" applyFont="1" applyFill="1"/>
    <xf numFmtId="14" fontId="33" fillId="2" borderId="0" xfId="1" applyNumberFormat="1" applyFont="1" applyFill="1" applyAlignment="1">
      <alignment horizontal="center"/>
    </xf>
    <xf numFmtId="0" fontId="60" fillId="2" borderId="0" xfId="0" applyFont="1" applyFill="1"/>
    <xf numFmtId="41" fontId="60" fillId="2" borderId="0" xfId="1" applyFont="1" applyFill="1"/>
    <xf numFmtId="41" fontId="0" fillId="0" borderId="0" xfId="1" applyFont="1"/>
    <xf numFmtId="0" fontId="35" fillId="4" borderId="0" xfId="24" applyAlignment="1">
      <alignment horizontal="center"/>
    </xf>
    <xf numFmtId="0" fontId="14" fillId="0" borderId="23" xfId="3" applyFont="1" applyBorder="1" applyAlignment="1">
      <alignment horizontal="left" vertical="top" wrapText="1"/>
    </xf>
    <xf numFmtId="0" fontId="14" fillId="0" borderId="0" xfId="3" applyFont="1" applyBorder="1" applyAlignment="1">
      <alignment horizontal="left" vertical="top" wrapText="1"/>
    </xf>
    <xf numFmtId="0" fontId="14" fillId="0" borderId="24" xfId="3" applyFont="1" applyBorder="1" applyAlignment="1">
      <alignment horizontal="left" vertical="top" wrapText="1"/>
    </xf>
    <xf numFmtId="0" fontId="13" fillId="0" borderId="23" xfId="3" applyFont="1" applyBorder="1" applyAlignment="1">
      <alignment horizontal="left" vertical="center"/>
    </xf>
    <xf numFmtId="0" fontId="13" fillId="0" borderId="0" xfId="3" applyFont="1" applyBorder="1" applyAlignment="1">
      <alignment horizontal="left" vertical="center"/>
    </xf>
    <xf numFmtId="0" fontId="13" fillId="0" borderId="24" xfId="3" applyFont="1" applyBorder="1" applyAlignment="1">
      <alignment horizontal="left" vertical="center"/>
    </xf>
    <xf numFmtId="0" fontId="14" fillId="0" borderId="23" xfId="3" applyFont="1" applyBorder="1" applyAlignment="1">
      <alignment horizontal="left" vertical="center" wrapText="1"/>
    </xf>
    <xf numFmtId="0" fontId="14" fillId="0" borderId="0" xfId="3" applyFont="1" applyBorder="1" applyAlignment="1">
      <alignment horizontal="left" vertical="center" wrapText="1"/>
    </xf>
    <xf numFmtId="0" fontId="14" fillId="0" borderId="23" xfId="3" applyFont="1" applyBorder="1" applyAlignment="1">
      <alignment horizontal="center" vertical="top" wrapText="1"/>
    </xf>
    <xf numFmtId="0" fontId="14" fillId="0" borderId="0" xfId="3" applyFont="1" applyBorder="1" applyAlignment="1">
      <alignment horizontal="center" vertical="top" wrapText="1"/>
    </xf>
    <xf numFmtId="0" fontId="14" fillId="0" borderId="24" xfId="3" applyFont="1" applyBorder="1" applyAlignment="1">
      <alignment horizontal="center" vertical="top" wrapText="1"/>
    </xf>
    <xf numFmtId="0" fontId="9" fillId="0" borderId="16" xfId="0" applyFont="1" applyFill="1" applyBorder="1" applyAlignment="1">
      <alignment horizontal="center"/>
    </xf>
    <xf numFmtId="0" fontId="11" fillId="0" borderId="0" xfId="0" applyFont="1" applyAlignment="1">
      <alignment horizontal="center"/>
    </xf>
    <xf numFmtId="0" fontId="38" fillId="0" borderId="0" xfId="26" applyFont="1" applyAlignment="1">
      <alignment horizontal="left" vertical="top" wrapText="1"/>
    </xf>
    <xf numFmtId="0" fontId="37" fillId="0" borderId="0" xfId="26" applyFont="1" applyAlignment="1">
      <alignment horizontal="center" vertical="center"/>
    </xf>
    <xf numFmtId="0" fontId="37" fillId="0" borderId="0" xfId="26" applyFont="1" applyAlignment="1">
      <alignment horizontal="left" vertical="center"/>
    </xf>
    <xf numFmtId="0" fontId="39" fillId="0" borderId="0" xfId="26" applyFont="1" applyAlignment="1">
      <alignment horizontal="left" vertical="top" wrapText="1"/>
    </xf>
    <xf numFmtId="0" fontId="38" fillId="0" borderId="0" xfId="26" applyFont="1" applyAlignment="1">
      <alignment horizontal="left" vertical="center" wrapText="1"/>
    </xf>
    <xf numFmtId="0" fontId="38" fillId="0" borderId="0" xfId="26" applyFont="1" applyAlignment="1">
      <alignment horizontal="left" wrapText="1"/>
    </xf>
    <xf numFmtId="0" fontId="46" fillId="0" borderId="9" xfId="26" applyFont="1" applyBorder="1" applyAlignment="1">
      <alignment horizontal="left" vertical="center"/>
    </xf>
    <xf numFmtId="0" fontId="46" fillId="0" borderId="10" xfId="26" applyFont="1" applyBorder="1" applyAlignment="1">
      <alignment horizontal="left" vertical="center"/>
    </xf>
    <xf numFmtId="0" fontId="41" fillId="0" borderId="1" xfId="26" applyFont="1" applyBorder="1" applyAlignment="1">
      <alignment horizontal="center" vertical="center"/>
    </xf>
    <xf numFmtId="0" fontId="41" fillId="0" borderId="2" xfId="26" applyFont="1" applyBorder="1" applyAlignment="1">
      <alignment horizontal="center" vertical="center"/>
    </xf>
    <xf numFmtId="0" fontId="42" fillId="0" borderId="0" xfId="26" applyFont="1" applyAlignment="1">
      <alignment horizontal="center" vertical="center"/>
    </xf>
    <xf numFmtId="0" fontId="43" fillId="0" borderId="4" xfId="26" applyFont="1" applyBorder="1" applyAlignment="1">
      <alignment horizontal="left" vertical="center" wrapText="1"/>
    </xf>
    <xf numFmtId="0" fontId="44" fillId="0" borderId="1" xfId="26" applyFont="1" applyBorder="1" applyAlignment="1">
      <alignment horizontal="center" vertical="center"/>
    </xf>
    <xf numFmtId="0" fontId="44" fillId="0" borderId="5" xfId="26" applyFont="1" applyBorder="1" applyAlignment="1">
      <alignment horizontal="center" vertical="center"/>
    </xf>
    <xf numFmtId="0" fontId="44" fillId="0" borderId="2" xfId="26" applyFont="1" applyBorder="1" applyAlignment="1">
      <alignment horizontal="center" vertical="center"/>
    </xf>
    <xf numFmtId="0" fontId="45" fillId="0" borderId="3" xfId="26" applyFont="1" applyBorder="1" applyAlignment="1">
      <alignment horizontal="center" vertical="center"/>
    </xf>
    <xf numFmtId="0" fontId="46" fillId="0" borderId="6" xfId="26" applyFont="1" applyBorder="1" applyAlignment="1">
      <alignment horizontal="left" vertical="center"/>
    </xf>
    <xf numFmtId="0" fontId="46" fillId="0" borderId="7" xfId="26" applyFont="1" applyBorder="1" applyAlignment="1">
      <alignment horizontal="left" vertical="center"/>
    </xf>
    <xf numFmtId="0" fontId="50" fillId="0" borderId="9" xfId="26" applyFont="1" applyBorder="1" applyAlignment="1">
      <alignment horizontal="left" vertical="center"/>
    </xf>
    <xf numFmtId="0" fontId="50" fillId="0" borderId="0" xfId="26" applyFont="1" applyAlignment="1">
      <alignment horizontal="left" vertical="center"/>
    </xf>
    <xf numFmtId="0" fontId="50" fillId="0" borderId="10" xfId="26" applyFont="1" applyBorder="1" applyAlignment="1">
      <alignment horizontal="left" vertical="center"/>
    </xf>
    <xf numFmtId="0" fontId="45" fillId="0" borderId="1" xfId="26" applyFont="1" applyBorder="1" applyAlignment="1">
      <alignment horizontal="center" vertical="center" wrapText="1"/>
    </xf>
    <xf numFmtId="0" fontId="45" fillId="0" borderId="5" xfId="26" applyFont="1" applyBorder="1" applyAlignment="1">
      <alignment horizontal="center" vertical="center" wrapText="1"/>
    </xf>
    <xf numFmtId="0" fontId="46" fillId="0" borderId="0" xfId="26" applyFont="1" applyAlignment="1">
      <alignment horizontal="left" vertical="center"/>
    </xf>
    <xf numFmtId="0" fontId="45" fillId="0" borderId="1" xfId="26" applyFont="1" applyBorder="1" applyAlignment="1">
      <alignment horizontal="center" vertical="center"/>
    </xf>
    <xf numFmtId="0" fontId="45" fillId="0" borderId="5" xfId="26" applyFont="1" applyBorder="1" applyAlignment="1">
      <alignment horizontal="center" vertical="center"/>
    </xf>
    <xf numFmtId="0" fontId="41" fillId="0" borderId="0" xfId="26" applyFont="1" applyAlignment="1">
      <alignment horizontal="left" vertical="top" wrapText="1"/>
    </xf>
    <xf numFmtId="0" fontId="44" fillId="0" borderId="3" xfId="26" applyFont="1" applyBorder="1" applyAlignment="1">
      <alignment horizontal="center" vertical="center"/>
    </xf>
    <xf numFmtId="0" fontId="50" fillId="0" borderId="6" xfId="26" applyFont="1" applyBorder="1" applyAlignment="1">
      <alignment horizontal="left" vertical="center"/>
    </xf>
    <xf numFmtId="0" fontId="50" fillId="0" borderId="4" xfId="26" applyFont="1" applyBorder="1" applyAlignment="1">
      <alignment horizontal="left" vertical="center"/>
    </xf>
    <xf numFmtId="0" fontId="50" fillId="0" borderId="7" xfId="26" applyFont="1" applyBorder="1" applyAlignment="1">
      <alignment horizontal="left" vertical="center"/>
    </xf>
    <xf numFmtId="0" fontId="4" fillId="0" borderId="0" xfId="26" applyFont="1" applyAlignment="1">
      <alignment horizontal="center"/>
    </xf>
    <xf numFmtId="0" fontId="50" fillId="0" borderId="13" xfId="26" applyFont="1" applyBorder="1" applyAlignment="1">
      <alignment horizontal="left" vertical="center"/>
    </xf>
    <xf numFmtId="0" fontId="50" fillId="0" borderId="14" xfId="26" applyFont="1" applyBorder="1" applyAlignment="1">
      <alignment horizontal="left" vertical="center"/>
    </xf>
    <xf numFmtId="0" fontId="50" fillId="0" borderId="15" xfId="26" applyFont="1" applyBorder="1" applyAlignment="1">
      <alignment horizontal="left" vertical="center"/>
    </xf>
    <xf numFmtId="0" fontId="44" fillId="0" borderId="6" xfId="26" applyFont="1" applyBorder="1" applyAlignment="1">
      <alignment horizontal="center" vertical="center"/>
    </xf>
    <xf numFmtId="0" fontId="44" fillId="0" borderId="4" xfId="26" applyFont="1" applyBorder="1" applyAlignment="1">
      <alignment horizontal="center" vertical="center"/>
    </xf>
    <xf numFmtId="0" fontId="44" fillId="0" borderId="7" xfId="26" applyFont="1" applyBorder="1" applyAlignment="1">
      <alignment horizontal="center" vertical="center"/>
    </xf>
    <xf numFmtId="0" fontId="50" fillId="0" borderId="9" xfId="26" applyFont="1" applyBorder="1" applyAlignment="1">
      <alignment horizontal="left" vertical="center" wrapText="1"/>
    </xf>
    <xf numFmtId="0" fontId="50" fillId="0" borderId="0" xfId="26" applyFont="1" applyAlignment="1">
      <alignment horizontal="left" vertical="center" wrapText="1"/>
    </xf>
    <xf numFmtId="0" fontId="50" fillId="0" borderId="10" xfId="26" applyFont="1" applyBorder="1" applyAlignment="1">
      <alignment horizontal="left" vertical="center" wrapText="1"/>
    </xf>
    <xf numFmtId="0" fontId="44" fillId="0" borderId="1" xfId="26" applyFont="1" applyBorder="1" applyAlignment="1">
      <alignment horizontal="center" vertical="center" wrapText="1"/>
    </xf>
    <xf numFmtId="0" fontId="44" fillId="0" borderId="5" xfId="26" applyFont="1" applyBorder="1" applyAlignment="1">
      <alignment horizontal="center" vertical="center" wrapText="1"/>
    </xf>
    <xf numFmtId="0" fontId="44" fillId="0" borderId="2" xfId="26" applyFont="1" applyBorder="1" applyAlignment="1">
      <alignment horizontal="center" vertical="center" wrapText="1"/>
    </xf>
    <xf numFmtId="0" fontId="52" fillId="0" borderId="3" xfId="26" applyFont="1" applyBorder="1" applyAlignment="1">
      <alignment horizontal="center" vertical="center" wrapText="1"/>
    </xf>
    <xf numFmtId="0" fontId="46" fillId="0" borderId="4" xfId="26" applyFont="1" applyBorder="1" applyAlignment="1">
      <alignment horizontal="left" vertical="center"/>
    </xf>
    <xf numFmtId="0" fontId="46" fillId="0" borderId="13" xfId="26" applyFont="1" applyBorder="1" applyAlignment="1">
      <alignment horizontal="left" vertical="center"/>
    </xf>
    <xf numFmtId="0" fontId="46" fillId="0" borderId="14" xfId="26" applyFont="1" applyBorder="1" applyAlignment="1">
      <alignment horizontal="left" vertical="center"/>
    </xf>
    <xf numFmtId="0" fontId="46" fillId="0" borderId="15" xfId="26" applyFont="1" applyBorder="1" applyAlignment="1">
      <alignment horizontal="left" vertical="center"/>
    </xf>
    <xf numFmtId="0" fontId="45" fillId="0" borderId="2" xfId="26" applyFont="1" applyBorder="1" applyAlignment="1">
      <alignment horizontal="center" vertical="center"/>
    </xf>
    <xf numFmtId="0" fontId="52" fillId="0" borderId="3" xfId="26" applyFont="1" applyBorder="1" applyAlignment="1">
      <alignment horizontal="center" vertical="center"/>
    </xf>
    <xf numFmtId="3" fontId="46" fillId="0" borderId="6" xfId="26" applyNumberFormat="1" applyFont="1" applyBorder="1" applyAlignment="1">
      <alignment horizontal="right" vertical="center"/>
    </xf>
    <xf numFmtId="3" fontId="46" fillId="0" borderId="7" xfId="26" applyNumberFormat="1" applyFont="1" applyBorder="1" applyAlignment="1">
      <alignment horizontal="right" vertical="center"/>
    </xf>
    <xf numFmtId="3" fontId="46" fillId="0" borderId="9" xfId="26" applyNumberFormat="1" applyFont="1" applyBorder="1" applyAlignment="1">
      <alignment horizontal="right" vertical="center"/>
    </xf>
    <xf numFmtId="3" fontId="46" fillId="0" borderId="10" xfId="26" applyNumberFormat="1" applyFont="1" applyBorder="1" applyAlignment="1">
      <alignment horizontal="right" vertical="center"/>
    </xf>
    <xf numFmtId="3" fontId="46" fillId="0" borderId="13" xfId="26" applyNumberFormat="1" applyFont="1" applyBorder="1" applyAlignment="1">
      <alignment horizontal="right" vertical="center"/>
    </xf>
    <xf numFmtId="3" fontId="46" fillId="0" borderId="15" xfId="26" applyNumberFormat="1" applyFont="1" applyBorder="1" applyAlignment="1">
      <alignment horizontal="right" vertical="center"/>
    </xf>
    <xf numFmtId="3" fontId="45" fillId="0" borderId="1" xfId="26" applyNumberFormat="1" applyFont="1" applyBorder="1" applyAlignment="1">
      <alignment horizontal="right" vertical="center"/>
    </xf>
    <xf numFmtId="3" fontId="45" fillId="0" borderId="2" xfId="26" applyNumberFormat="1" applyFont="1" applyBorder="1" applyAlignment="1">
      <alignment horizontal="right" vertical="center"/>
    </xf>
    <xf numFmtId="0" fontId="45" fillId="0" borderId="6" xfId="26" applyFont="1" applyBorder="1" applyAlignment="1">
      <alignment horizontal="center" vertical="center"/>
    </xf>
    <xf numFmtId="0" fontId="45" fillId="0" borderId="4" xfId="26" applyFont="1" applyBorder="1" applyAlignment="1">
      <alignment horizontal="center" vertical="center"/>
    </xf>
    <xf numFmtId="0" fontId="45" fillId="0" borderId="7" xfId="26" applyFont="1" applyBorder="1" applyAlignment="1">
      <alignment horizontal="center" vertical="center"/>
    </xf>
    <xf numFmtId="0" fontId="45" fillId="0" borderId="13" xfId="26" applyFont="1" applyBorder="1" applyAlignment="1">
      <alignment horizontal="center" vertical="center"/>
    </xf>
    <xf numFmtId="0" fontId="45" fillId="0" borderId="14" xfId="26" applyFont="1" applyBorder="1" applyAlignment="1">
      <alignment horizontal="center" vertical="center"/>
    </xf>
    <xf numFmtId="0" fontId="45" fillId="0" borderId="15" xfId="26" applyFont="1" applyBorder="1" applyAlignment="1">
      <alignment horizontal="center" vertical="center"/>
    </xf>
    <xf numFmtId="3" fontId="50" fillId="0" borderId="6" xfId="26" applyNumberFormat="1" applyFont="1" applyBorder="1" applyAlignment="1">
      <alignment horizontal="right" vertical="center"/>
    </xf>
    <xf numFmtId="3" fontId="50" fillId="0" borderId="7" xfId="26" applyNumberFormat="1" applyFont="1" applyBorder="1" applyAlignment="1">
      <alignment horizontal="right" vertical="center"/>
    </xf>
    <xf numFmtId="3" fontId="50" fillId="0" borderId="9" xfId="26" applyNumberFormat="1" applyFont="1" applyBorder="1" applyAlignment="1">
      <alignment horizontal="right" vertical="center"/>
    </xf>
    <xf numFmtId="3" fontId="50" fillId="0" borderId="10" xfId="26" applyNumberFormat="1" applyFont="1" applyBorder="1" applyAlignment="1">
      <alignment horizontal="right" vertical="center"/>
    </xf>
    <xf numFmtId="3" fontId="50" fillId="0" borderId="0" xfId="26" applyNumberFormat="1" applyFont="1" applyAlignment="1">
      <alignment horizontal="right" vertical="center"/>
    </xf>
    <xf numFmtId="0" fontId="5" fillId="0" borderId="6" xfId="26" applyFont="1" applyBorder="1" applyAlignment="1">
      <alignment horizontal="center" vertical="center"/>
    </xf>
    <xf numFmtId="0" fontId="5" fillId="0" borderId="4" xfId="26" applyFont="1" applyBorder="1" applyAlignment="1">
      <alignment horizontal="center" vertical="center"/>
    </xf>
    <xf numFmtId="0" fontId="5" fillId="0" borderId="7" xfId="26" applyFont="1" applyBorder="1" applyAlignment="1">
      <alignment horizontal="center" vertical="center"/>
    </xf>
    <xf numFmtId="0" fontId="5" fillId="0" borderId="9" xfId="26" applyFont="1" applyBorder="1" applyAlignment="1">
      <alignment horizontal="center" vertical="center"/>
    </xf>
    <xf numFmtId="0" fontId="5" fillId="0" borderId="0" xfId="26" applyFont="1" applyAlignment="1">
      <alignment horizontal="center" vertical="center"/>
    </xf>
    <xf numFmtId="0" fontId="5" fillId="0" borderId="10" xfId="26" applyFont="1" applyBorder="1" applyAlignment="1">
      <alignment horizontal="center" vertical="center"/>
    </xf>
    <xf numFmtId="0" fontId="5" fillId="0" borderId="13" xfId="26" applyFont="1" applyBorder="1" applyAlignment="1">
      <alignment horizontal="center" vertical="center"/>
    </xf>
    <xf numFmtId="0" fontId="5" fillId="0" borderId="14" xfId="26" applyFont="1" applyBorder="1" applyAlignment="1">
      <alignment horizontal="center" vertical="center"/>
    </xf>
    <xf numFmtId="0" fontId="5" fillId="0" borderId="15" xfId="26" applyFont="1" applyBorder="1" applyAlignment="1">
      <alignment horizontal="center" vertical="center"/>
    </xf>
    <xf numFmtId="49" fontId="4" fillId="0" borderId="8" xfId="26" applyNumberFormat="1" applyFont="1" applyBorder="1" applyAlignment="1">
      <alignment horizontal="left" vertical="center" wrapText="1"/>
    </xf>
    <xf numFmtId="49" fontId="4" fillId="0" borderId="11" xfId="26" applyNumberFormat="1" applyFont="1" applyBorder="1" applyAlignment="1">
      <alignment horizontal="left" vertical="center" wrapText="1"/>
    </xf>
    <xf numFmtId="3" fontId="36" fillId="0" borderId="8" xfId="26" applyNumberFormat="1" applyBorder="1" applyAlignment="1">
      <alignment horizontal="right"/>
    </xf>
    <xf numFmtId="3" fontId="36" fillId="0" borderId="11" xfId="26" applyNumberFormat="1" applyBorder="1" applyAlignment="1">
      <alignment horizontal="right"/>
    </xf>
    <xf numFmtId="0" fontId="25" fillId="0" borderId="0" xfId="3" applyFont="1" applyAlignment="1">
      <alignment horizontal="left" vertical="top" wrapText="1"/>
    </xf>
    <xf numFmtId="0" fontId="25" fillId="0" borderId="0" xfId="3" applyFont="1" applyAlignment="1">
      <alignment horizontal="left" vertical="center" wrapText="1"/>
    </xf>
    <xf numFmtId="0" fontId="25" fillId="0" borderId="1" xfId="3" applyFont="1" applyBorder="1" applyAlignment="1">
      <alignment horizontal="center" vertical="center"/>
    </xf>
    <xf numFmtId="0" fontId="25" fillId="0" borderId="2" xfId="3" applyFont="1" applyBorder="1" applyAlignment="1">
      <alignment horizontal="center" vertical="center"/>
    </xf>
    <xf numFmtId="0" fontId="24" fillId="0" borderId="0" xfId="3" applyFont="1" applyAlignment="1">
      <alignment horizontal="center" vertical="center"/>
    </xf>
    <xf numFmtId="0" fontId="24" fillId="0" borderId="0" xfId="3" applyFont="1" applyAlignment="1">
      <alignment horizontal="left" vertical="center"/>
    </xf>
    <xf numFmtId="0" fontId="26" fillId="0" borderId="4" xfId="3" applyFont="1" applyBorder="1" applyAlignment="1">
      <alignment horizontal="left" vertical="center" wrapText="1"/>
    </xf>
    <xf numFmtId="0" fontId="26" fillId="0" borderId="0" xfId="3" applyFont="1" applyBorder="1" applyAlignment="1">
      <alignment horizontal="left" vertical="center" wrapText="1"/>
    </xf>
    <xf numFmtId="0" fontId="25" fillId="0" borderId="0" xfId="3" applyFont="1" applyAlignment="1">
      <alignment horizontal="left" wrapText="1"/>
    </xf>
    <xf numFmtId="0" fontId="27" fillId="0" borderId="6" xfId="3" applyFont="1" applyBorder="1" applyAlignment="1">
      <alignment horizontal="center" vertical="center"/>
    </xf>
    <xf numFmtId="0" fontId="27" fillId="0" borderId="4" xfId="3" applyFont="1" applyBorder="1" applyAlignment="1">
      <alignment horizontal="center" vertical="center"/>
    </xf>
    <xf numFmtId="0" fontId="27" fillId="0" borderId="7" xfId="3" applyFont="1" applyBorder="1" applyAlignment="1">
      <alignment horizontal="center" vertical="center"/>
    </xf>
    <xf numFmtId="0" fontId="27" fillId="0" borderId="1" xfId="3" applyFont="1" applyBorder="1" applyAlignment="1">
      <alignment horizontal="center" vertical="center"/>
    </xf>
    <xf numFmtId="0" fontId="27" fillId="0" borderId="2" xfId="3" applyFont="1" applyBorder="1" applyAlignment="1">
      <alignment horizontal="center" vertical="center"/>
    </xf>
    <xf numFmtId="14" fontId="27" fillId="0" borderId="5" xfId="3" applyNumberFormat="1" applyFont="1" applyBorder="1" applyAlignment="1">
      <alignment horizontal="center" vertical="center"/>
    </xf>
    <xf numFmtId="0" fontId="28" fillId="0" borderId="6" xfId="3" applyFont="1" applyBorder="1" applyAlignment="1">
      <alignment horizontal="left" vertical="center"/>
    </xf>
    <xf numFmtId="0" fontId="28" fillId="0" borderId="7" xfId="3" applyFont="1" applyBorder="1" applyAlignment="1">
      <alignment horizontal="left" vertical="center"/>
    </xf>
    <xf numFmtId="41" fontId="28" fillId="0" borderId="0" xfId="1" applyFont="1" applyBorder="1" applyAlignment="1">
      <alignment horizontal="left" vertical="center"/>
    </xf>
    <xf numFmtId="41" fontId="28" fillId="0" borderId="10" xfId="1" applyFont="1" applyBorder="1" applyAlignment="1">
      <alignment horizontal="left" vertical="center"/>
    </xf>
    <xf numFmtId="0" fontId="28" fillId="0" borderId="9" xfId="3" applyFont="1" applyBorder="1" applyAlignment="1">
      <alignment horizontal="left" vertical="center"/>
    </xf>
    <xf numFmtId="0" fontId="28" fillId="0" borderId="10" xfId="3" applyFont="1" applyBorder="1" applyAlignment="1">
      <alignment horizontal="left" vertical="center"/>
    </xf>
    <xf numFmtId="0" fontId="28" fillId="0" borderId="13" xfId="3" applyFont="1" applyBorder="1" applyAlignment="1">
      <alignment horizontal="left" vertical="center"/>
    </xf>
    <xf numFmtId="0" fontId="28" fillId="0" borderId="15" xfId="3" applyFont="1" applyBorder="1" applyAlignment="1">
      <alignment horizontal="left" vertical="center"/>
    </xf>
    <xf numFmtId="41" fontId="27" fillId="0" borderId="5" xfId="1" applyFont="1" applyBorder="1" applyAlignment="1">
      <alignment horizontal="center" vertical="center"/>
    </xf>
    <xf numFmtId="41" fontId="27" fillId="0" borderId="2" xfId="1" applyFont="1" applyBorder="1" applyAlignment="1">
      <alignment horizontal="center" vertical="center"/>
    </xf>
    <xf numFmtId="41" fontId="28" fillId="0" borderId="5" xfId="1" applyFont="1" applyBorder="1" applyAlignment="1">
      <alignment horizontal="left" vertical="center"/>
    </xf>
    <xf numFmtId="41" fontId="28" fillId="0" borderId="2" xfId="1" applyFont="1" applyBorder="1" applyAlignment="1">
      <alignment horizontal="left" vertical="center"/>
    </xf>
    <xf numFmtId="0" fontId="27" fillId="0" borderId="3" xfId="3" applyFont="1" applyBorder="1" applyAlignment="1">
      <alignment horizontal="center" vertical="center"/>
    </xf>
    <xf numFmtId="0" fontId="25" fillId="0" borderId="0" xfId="3" applyFont="1" applyAlignment="1">
      <alignment horizontal="center"/>
    </xf>
    <xf numFmtId="0" fontId="27" fillId="0" borderId="3" xfId="3" applyFont="1" applyBorder="1" applyAlignment="1">
      <alignment horizontal="center" vertical="center" wrapText="1"/>
    </xf>
    <xf numFmtId="14" fontId="27" fillId="0" borderId="1" xfId="3" applyNumberFormat="1" applyFont="1" applyBorder="1" applyAlignment="1">
      <alignment horizontal="center" vertical="center" wrapText="1"/>
    </xf>
    <xf numFmtId="14" fontId="27" fillId="0" borderId="2" xfId="3" applyNumberFormat="1" applyFont="1" applyBorder="1" applyAlignment="1">
      <alignment horizontal="center" vertical="center" wrapText="1"/>
    </xf>
    <xf numFmtId="0" fontId="28" fillId="0" borderId="4" xfId="3" applyFont="1" applyBorder="1" applyAlignment="1">
      <alignment horizontal="left" vertical="center"/>
    </xf>
    <xf numFmtId="0" fontId="28" fillId="0" borderId="0" xfId="3" applyFont="1" applyAlignment="1">
      <alignment horizontal="left" vertical="center"/>
    </xf>
    <xf numFmtId="0" fontId="28" fillId="0" borderId="14" xfId="3" applyFont="1" applyBorder="1" applyAlignment="1">
      <alignment horizontal="left" vertical="center"/>
    </xf>
    <xf numFmtId="0" fontId="27" fillId="0" borderId="5" xfId="3" applyFont="1" applyBorder="1" applyAlignment="1">
      <alignment horizontal="center" vertical="center"/>
    </xf>
    <xf numFmtId="3" fontId="27" fillId="0" borderId="1" xfId="3" applyNumberFormat="1" applyFont="1" applyBorder="1" applyAlignment="1">
      <alignment horizontal="right" vertical="center"/>
    </xf>
    <xf numFmtId="3" fontId="27" fillId="0" borderId="2" xfId="3" applyNumberFormat="1" applyFont="1" applyBorder="1" applyAlignment="1">
      <alignment horizontal="right" vertical="center"/>
    </xf>
    <xf numFmtId="0" fontId="27" fillId="0" borderId="8" xfId="3" applyFont="1" applyBorder="1" applyAlignment="1">
      <alignment horizontal="center" vertical="center"/>
    </xf>
    <xf numFmtId="0" fontId="27" fillId="0" borderId="13" xfId="3" applyFont="1" applyBorder="1" applyAlignment="1">
      <alignment horizontal="center" vertical="center"/>
    </xf>
    <xf numFmtId="0" fontId="27" fillId="0" borderId="1" xfId="3" applyFont="1" applyBorder="1" applyAlignment="1">
      <alignment horizontal="center" vertical="center" wrapText="1"/>
    </xf>
    <xf numFmtId="41" fontId="28" fillId="0" borderId="6" xfId="1" applyFont="1" applyBorder="1" applyAlignment="1">
      <alignment horizontal="right" vertical="center"/>
    </xf>
    <xf numFmtId="41" fontId="28" fillId="0" borderId="7" xfId="1" applyFont="1" applyBorder="1" applyAlignment="1">
      <alignment horizontal="right" vertical="center"/>
    </xf>
    <xf numFmtId="41" fontId="28" fillId="0" borderId="9" xfId="1" applyFont="1" applyBorder="1" applyAlignment="1">
      <alignment horizontal="right" vertical="center"/>
    </xf>
    <xf numFmtId="41" fontId="28" fillId="0" borderId="10" xfId="1" applyFont="1" applyBorder="1" applyAlignment="1">
      <alignment horizontal="right" vertical="center"/>
    </xf>
    <xf numFmtId="41" fontId="28" fillId="0" borderId="13" xfId="1" applyFont="1" applyBorder="1" applyAlignment="1">
      <alignment horizontal="right" vertical="center"/>
    </xf>
    <xf numFmtId="41" fontId="28" fillId="0" borderId="15" xfId="1" applyFont="1" applyBorder="1" applyAlignment="1">
      <alignment horizontal="right" vertical="center"/>
    </xf>
    <xf numFmtId="0" fontId="27" fillId="0" borderId="14" xfId="3" applyFont="1" applyBorder="1" applyAlignment="1">
      <alignment horizontal="center" vertical="center"/>
    </xf>
    <xf numFmtId="0" fontId="27" fillId="0" borderId="15" xfId="3" applyFont="1" applyBorder="1" applyAlignment="1">
      <alignment horizontal="center" vertical="center"/>
    </xf>
    <xf numFmtId="3" fontId="28" fillId="0" borderId="9" xfId="3" applyNumberFormat="1" applyFont="1" applyBorder="1" applyAlignment="1">
      <alignment horizontal="right" vertical="center"/>
    </xf>
    <xf numFmtId="3" fontId="28" fillId="0" borderId="10" xfId="3" applyNumberFormat="1" applyFont="1" applyBorder="1" applyAlignment="1">
      <alignment horizontal="right" vertical="center"/>
    </xf>
    <xf numFmtId="0" fontId="25" fillId="0" borderId="0" xfId="3" applyFont="1" applyAlignment="1">
      <alignment horizontal="center" vertical="top" wrapText="1"/>
    </xf>
    <xf numFmtId="14" fontId="27" fillId="0" borderId="14" xfId="3" applyNumberFormat="1" applyFont="1" applyBorder="1" applyAlignment="1">
      <alignment horizontal="center" vertical="center" wrapText="1"/>
    </xf>
    <xf numFmtId="14" fontId="27" fillId="0" borderId="15" xfId="3" applyNumberFormat="1" applyFont="1" applyBorder="1" applyAlignment="1">
      <alignment horizontal="center" vertical="center" wrapText="1"/>
    </xf>
    <xf numFmtId="3" fontId="28" fillId="0" borderId="6" xfId="3" applyNumberFormat="1" applyFont="1" applyBorder="1" applyAlignment="1">
      <alignment horizontal="right" vertical="center"/>
    </xf>
    <xf numFmtId="3" fontId="28" fillId="0" borderId="7" xfId="3" applyNumberFormat="1" applyFont="1" applyBorder="1" applyAlignment="1">
      <alignment horizontal="right" vertical="center"/>
    </xf>
    <xf numFmtId="3" fontId="28" fillId="0" borderId="13" xfId="3" applyNumberFormat="1" applyFont="1" applyBorder="1" applyAlignment="1">
      <alignment horizontal="right" vertical="center"/>
    </xf>
    <xf numFmtId="3" fontId="28" fillId="0" borderId="15" xfId="3" applyNumberFormat="1" applyFont="1" applyBorder="1" applyAlignment="1">
      <alignment horizontal="right" vertical="center"/>
    </xf>
    <xf numFmtId="0" fontId="27" fillId="0" borderId="12" xfId="3" applyFont="1" applyBorder="1" applyAlignment="1">
      <alignment horizontal="center" vertical="center"/>
    </xf>
    <xf numFmtId="3" fontId="28" fillId="0" borderId="0" xfId="3" applyNumberFormat="1" applyFont="1" applyAlignment="1">
      <alignment horizontal="right" vertical="center"/>
    </xf>
    <xf numFmtId="0" fontId="27" fillId="0" borderId="9" xfId="3" applyFont="1" applyBorder="1" applyAlignment="1">
      <alignment horizontal="center" vertical="center" wrapText="1"/>
    </xf>
    <xf numFmtId="0" fontId="27" fillId="0" borderId="10" xfId="3" applyFont="1" applyBorder="1" applyAlignment="1">
      <alignment horizontal="center" vertical="center" wrapText="1"/>
    </xf>
    <xf numFmtId="14" fontId="27" fillId="0" borderId="9" xfId="3" applyNumberFormat="1" applyFont="1" applyBorder="1" applyAlignment="1">
      <alignment horizontal="center" vertical="center" wrapText="1"/>
    </xf>
    <xf numFmtId="14" fontId="27" fillId="0" borderId="10" xfId="3" applyNumberFormat="1" applyFont="1" applyBorder="1" applyAlignment="1">
      <alignment horizontal="center" vertical="center" wrapText="1"/>
    </xf>
    <xf numFmtId="14" fontId="27" fillId="0" borderId="0" xfId="3" applyNumberFormat="1" applyFont="1" applyBorder="1" applyAlignment="1">
      <alignment horizontal="center" vertical="center" wrapText="1"/>
    </xf>
    <xf numFmtId="41" fontId="27" fillId="0" borderId="1" xfId="1" applyFont="1" applyBorder="1" applyAlignment="1">
      <alignment horizontal="right" vertical="center"/>
    </xf>
    <xf numFmtId="41" fontId="27" fillId="0" borderId="2" xfId="1" applyFont="1" applyBorder="1" applyAlignment="1">
      <alignment horizontal="right" vertical="center"/>
    </xf>
  </cellXfs>
  <cellStyles count="28">
    <cellStyle name="20% - Énfasis5" xfId="25" builtinId="46"/>
    <cellStyle name="Énfasis5" xfId="24" builtinId="45"/>
    <cellStyle name="Excel Built-in Normal" xfId="9" xr:uid="{DFA61405-4BC9-4775-8AE0-DBB9EEE81535}"/>
    <cellStyle name="Hipervínculo 2" xfId="4" xr:uid="{E860A069-92FD-47DB-9139-A47D94EF01B8}"/>
    <cellStyle name="Millares" xfId="7" builtinId="3"/>
    <cellStyle name="Millares [0]" xfId="1" builtinId="6"/>
    <cellStyle name="Millares [0] 2" xfId="5" xr:uid="{68EBCE1A-C20D-44DE-970E-EAB26A3044A9}"/>
    <cellStyle name="Millares [0] 2 2" xfId="13" xr:uid="{99B60453-DF26-41F6-9F22-5B04BA45183D}"/>
    <cellStyle name="Millares [0] 2 3" xfId="12" xr:uid="{B5106218-B9CA-43CC-8D64-E84F51E770B5}"/>
    <cellStyle name="Millares [0] 3" xfId="11" xr:uid="{0A87505B-F3E4-45A7-B953-604783510BC8}"/>
    <cellStyle name="Millares [0] 4" xfId="27" xr:uid="{3235AE99-DBBA-4D01-BA58-9AD395D8ABFC}"/>
    <cellStyle name="Millares 10" xfId="21" xr:uid="{EA11A691-CA93-422F-A74A-7C80B1625683}"/>
    <cellStyle name="Millares 11" xfId="22" xr:uid="{BACC2B43-A3CF-4EB4-A906-6CB177C7237C}"/>
    <cellStyle name="Millares 12" xfId="23" xr:uid="{51222DAE-C806-4263-9A0B-413531CA86E9}"/>
    <cellStyle name="Millares 2" xfId="6" xr:uid="{5B3DB511-ABC8-4AC9-B0F4-F6F0C2645D3F}"/>
    <cellStyle name="Millares 2 2" xfId="14" xr:uid="{EB9EFE6B-F2EF-4261-AB83-AC57B95391CE}"/>
    <cellStyle name="Millares 3" xfId="10" xr:uid="{A703FDAF-8AB2-4664-AA05-4835F666A53D}"/>
    <cellStyle name="Millares 4" xfId="16" xr:uid="{6CC7C0DD-0FFA-4C3B-8A3A-3867B92F6716}"/>
    <cellStyle name="Millares 5" xfId="17" xr:uid="{7C990A46-2A9F-4A7D-9FA1-8B4A497BB9EA}"/>
    <cellStyle name="Millares 6" xfId="8" xr:uid="{85864106-DF6E-45AA-B0E4-184E069BA498}"/>
    <cellStyle name="Millares 7" xfId="18" xr:uid="{1EC1E834-69F1-4EC5-88E6-83871811757D}"/>
    <cellStyle name="Millares 8" xfId="19" xr:uid="{F35DE1C0-D493-4E4D-BDFC-7A162DD40EBD}"/>
    <cellStyle name="Millares 9" xfId="20" xr:uid="{783951CE-9D6B-477F-BC3C-550DB360704A}"/>
    <cellStyle name="Normal" xfId="0" builtinId="0"/>
    <cellStyle name="Normal 2" xfId="3" xr:uid="{BD718D67-C3AE-42AC-84E9-BFBB4D052312}"/>
    <cellStyle name="Normal 3" xfId="26" xr:uid="{94D764C4-DD66-4EA4-AE1D-3170830CC7AE}"/>
    <cellStyle name="Porcentaje" xfId="2" builtinId="5"/>
    <cellStyle name="Porcentaje 2" xfId="15" xr:uid="{C930BBB9-D6B3-476C-8A55-935C37BCF76C}"/>
  </cellStyles>
  <dxfs count="23">
    <dxf>
      <font>
        <b val="0"/>
        <i val="0"/>
        <strike val="0"/>
        <condense val="0"/>
        <extend val="0"/>
        <outline val="0"/>
        <shadow val="0"/>
        <u val="none"/>
        <vertAlign val="baseline"/>
        <sz val="12"/>
        <color theme="1"/>
        <name val="Calibri"/>
        <family val="2"/>
        <scheme val="minor"/>
      </font>
    </dxf>
    <dxf>
      <font>
        <strike val="0"/>
        <outline val="0"/>
        <shadow val="0"/>
        <vertAlign val="baseline"/>
        <sz val="12"/>
        <name val="Calibri"/>
        <family val="2"/>
        <scheme val="minor"/>
      </font>
    </dxf>
    <dxf>
      <font>
        <strike val="0"/>
        <outline val="0"/>
        <shadow val="0"/>
        <vertAlign val="baseline"/>
        <sz val="12"/>
        <name val="Calibri"/>
        <family val="2"/>
        <scheme val="none"/>
      </font>
    </dxf>
    <dxf>
      <font>
        <b val="0"/>
        <i val="0"/>
        <strike val="0"/>
        <condense val="0"/>
        <extend val="0"/>
        <outline val="0"/>
        <shadow val="0"/>
        <u val="none"/>
        <vertAlign val="baseline"/>
        <sz val="12"/>
        <color rgb="FFFFFFFF"/>
        <name val="Calibri"/>
        <family val="2"/>
        <scheme val="minor"/>
      </font>
      <fill>
        <patternFill patternType="solid">
          <fgColor indexed="64"/>
          <bgColor rgb="FF7A7A7A"/>
        </patternFill>
      </fill>
    </dxf>
    <dxf>
      <font>
        <b val="0"/>
        <i val="0"/>
        <strike val="0"/>
        <condense val="0"/>
        <extend val="0"/>
        <outline val="0"/>
        <shadow val="0"/>
        <u val="none"/>
        <vertAlign val="baseline"/>
        <sz val="12"/>
        <color theme="1"/>
        <name val="Calibri"/>
        <family val="2"/>
        <scheme val="minor"/>
      </font>
    </dxf>
    <dxf>
      <font>
        <strike val="0"/>
        <outline val="0"/>
        <shadow val="0"/>
        <vertAlign val="baseline"/>
        <sz val="12"/>
        <name val="Calibri"/>
        <family val="2"/>
        <scheme val="minor"/>
      </font>
    </dxf>
    <dxf>
      <font>
        <strike val="0"/>
        <outline val="0"/>
        <shadow val="0"/>
        <vertAlign val="baseline"/>
        <sz val="12"/>
        <name val="Calibri"/>
        <family val="2"/>
        <scheme val="minor"/>
      </font>
    </dxf>
    <dxf>
      <font>
        <b val="0"/>
        <i val="0"/>
        <strike val="0"/>
        <condense val="0"/>
        <extend val="0"/>
        <outline val="0"/>
        <shadow val="0"/>
        <u val="none"/>
        <vertAlign val="baseline"/>
        <sz val="12"/>
        <color rgb="FFFFFFFF"/>
        <name val="Calibri"/>
        <family val="2"/>
        <scheme val="minor"/>
      </font>
      <fill>
        <patternFill patternType="solid">
          <fgColor indexed="64"/>
          <bgColor rgb="FF7A7A7A"/>
        </patternFill>
      </fill>
    </dxf>
    <dxf>
      <font>
        <b val="0"/>
        <i val="0"/>
        <strike val="0"/>
        <condense val="0"/>
        <extend val="0"/>
        <outline val="0"/>
        <shadow val="0"/>
        <u val="none"/>
        <vertAlign val="baseline"/>
        <sz val="12"/>
        <color theme="1"/>
        <name val="Calibri"/>
        <family val="2"/>
        <scheme val="minor"/>
      </font>
      <alignment horizontal="righ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auto="1"/>
        <name val="Calibri"/>
        <family val="2"/>
        <scheme val="minor"/>
      </font>
      <border diagonalUp="0" diagonalDown="0" outline="0">
        <left/>
        <right/>
        <top/>
        <bottom/>
      </border>
    </dxf>
    <dxf>
      <font>
        <b val="0"/>
        <strike val="0"/>
        <outline val="0"/>
        <shadow val="0"/>
        <u val="none"/>
        <vertAlign val="baseline"/>
        <sz val="12"/>
        <name val="Calibri"/>
        <family val="2"/>
        <scheme val="minor"/>
      </font>
    </dxf>
    <dxf>
      <font>
        <b val="0"/>
        <strike val="0"/>
        <outline val="0"/>
        <shadow val="0"/>
        <u val="none"/>
        <vertAlign val="baseline"/>
        <sz val="12"/>
        <name val="Calibri"/>
        <family val="2"/>
        <scheme val="minor"/>
      </font>
    </dxf>
    <dxf>
      <font>
        <b val="0"/>
        <strike val="0"/>
        <outline val="0"/>
        <shadow val="0"/>
        <u val="none"/>
        <vertAlign val="baseline"/>
        <sz val="12"/>
        <name val="Calibri"/>
        <family val="2"/>
        <scheme val="minor"/>
      </font>
    </dxf>
    <dxf>
      <font>
        <b val="0"/>
        <i val="0"/>
        <strike val="0"/>
        <condense val="0"/>
        <extend val="0"/>
        <outline val="0"/>
        <shadow val="0"/>
        <u val="none"/>
        <vertAlign val="baseline"/>
        <sz val="12"/>
        <color theme="1"/>
        <name val="Calibri"/>
        <family val="2"/>
        <scheme val="minor"/>
      </font>
      <numFmt numFmtId="165" formatCode="_-* #,##0_-;\-* #,##0_-;_-* &quot;-&quot;??_-;_-@_-"/>
    </dxf>
    <dxf>
      <font>
        <b val="0"/>
        <strike val="0"/>
        <outline val="0"/>
        <shadow val="0"/>
        <u val="none"/>
        <vertAlign val="baseline"/>
        <sz val="12"/>
        <name val="Calibri"/>
        <family val="2"/>
        <scheme val="minor"/>
      </font>
    </dxf>
    <dxf>
      <border outline="0">
        <top style="thin">
          <color theme="1"/>
        </top>
      </border>
    </dxf>
    <dxf>
      <font>
        <b val="0"/>
        <strike val="0"/>
        <outline val="0"/>
        <shadow val="0"/>
        <u val="none"/>
        <vertAlign val="baseline"/>
        <sz val="12"/>
        <name val="Calibri"/>
        <family val="2"/>
        <scheme val="minor"/>
      </font>
    </dxf>
    <dxf>
      <font>
        <strike val="0"/>
        <outline val="0"/>
        <shadow val="0"/>
        <u val="none"/>
        <vertAlign val="baseline"/>
        <sz val="12"/>
        <name val="Calibri"/>
        <family val="2"/>
        <scheme val="minor"/>
      </font>
    </dxf>
    <dxf>
      <font>
        <b val="0"/>
        <i val="0"/>
        <strike val="0"/>
        <condense val="0"/>
        <extend val="0"/>
        <outline val="0"/>
        <shadow val="0"/>
        <u val="none"/>
        <vertAlign val="baseline"/>
        <sz val="12"/>
        <color theme="1"/>
        <name val="Calibri"/>
        <family val="2"/>
        <scheme val="minor"/>
      </font>
      <numFmt numFmtId="165" formatCode="_-* #,##0_-;\-* #,##0_-;_-* &quot;-&quot;??_-;_-@_-"/>
    </dxf>
    <dxf>
      <font>
        <strike val="0"/>
        <outline val="0"/>
        <shadow val="0"/>
        <vertAlign val="baseline"/>
        <sz val="12"/>
        <name val="Calibri"/>
        <family val="2"/>
        <scheme val="minor"/>
      </font>
    </dxf>
    <dxf>
      <font>
        <strike val="0"/>
        <outline val="0"/>
        <shadow val="0"/>
        <vertAlign val="baseline"/>
        <sz val="12"/>
        <name val="Calibri"/>
        <family val="2"/>
        <scheme val="minor"/>
      </font>
    </dxf>
    <dxf>
      <font>
        <b val="0"/>
        <i val="0"/>
        <strike val="0"/>
        <condense val="0"/>
        <extend val="0"/>
        <outline val="0"/>
        <shadow val="0"/>
        <u val="none"/>
        <vertAlign val="baseline"/>
        <sz val="12"/>
        <color rgb="FFFFFFFF"/>
        <name val="Calibri"/>
        <family val="2"/>
        <scheme val="minor"/>
      </font>
      <fill>
        <patternFill patternType="solid">
          <fgColor indexed="64"/>
          <bgColor rgb="FF7A7A7A"/>
        </patternFill>
      </fill>
    </dxf>
  </dxfs>
  <tableStyles count="0" defaultTableStyle="TableStyleMedium2" defaultPivotStyle="PivotStyleMedium9"/>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emf"/></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4.emf"/><Relationship Id="rId1" Type="http://schemas.openxmlformats.org/officeDocument/2006/relationships/image" Target="../media/image3.emf"/><Relationship Id="rId5" Type="http://schemas.openxmlformats.org/officeDocument/2006/relationships/image" Target="../media/image7.emf"/><Relationship Id="rId4" Type="http://schemas.openxmlformats.org/officeDocument/2006/relationships/image" Target="../media/image6.emf"/></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1420491</xdr:colOff>
      <xdr:row>1</xdr:row>
      <xdr:rowOff>646232</xdr:rowOff>
    </xdr:to>
    <xdr:pic>
      <xdr:nvPicPr>
        <xdr:cNvPr id="4" name="Imagen 3">
          <a:extLst>
            <a:ext uri="{FF2B5EF4-FFF2-40B4-BE49-F238E27FC236}">
              <a16:creationId xmlns:a16="http://schemas.microsoft.com/office/drawing/2014/main" id="{8E4A2AA7-E3CC-4B59-ACFA-5E0739E01F60}"/>
            </a:ext>
          </a:extLst>
        </xdr:cNvPr>
        <xdr:cNvPicPr>
          <a:picLocks noChangeAspect="1"/>
        </xdr:cNvPicPr>
      </xdr:nvPicPr>
      <xdr:blipFill>
        <a:blip xmlns:r="http://schemas.openxmlformats.org/officeDocument/2006/relationships" r:embed="rId1"/>
        <a:stretch>
          <a:fillRect/>
        </a:stretch>
      </xdr:blipFill>
      <xdr:spPr>
        <a:xfrm>
          <a:off x="792480" y="175260"/>
          <a:ext cx="1420491" cy="64623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0</xdr:row>
      <xdr:rowOff>45720</xdr:rowOff>
    </xdr:from>
    <xdr:to>
      <xdr:col>1</xdr:col>
      <xdr:colOff>1420491</xdr:colOff>
      <xdr:row>2</xdr:row>
      <xdr:rowOff>6152</xdr:rowOff>
    </xdr:to>
    <xdr:pic>
      <xdr:nvPicPr>
        <xdr:cNvPr id="2" name="Imagen 1">
          <a:extLst>
            <a:ext uri="{FF2B5EF4-FFF2-40B4-BE49-F238E27FC236}">
              <a16:creationId xmlns:a16="http://schemas.microsoft.com/office/drawing/2014/main" id="{C12B6714-64A3-4A1B-8649-A7EC41223330}"/>
            </a:ext>
          </a:extLst>
        </xdr:cNvPr>
        <xdr:cNvPicPr>
          <a:picLocks noChangeAspect="1"/>
        </xdr:cNvPicPr>
      </xdr:nvPicPr>
      <xdr:blipFill>
        <a:blip xmlns:r="http://schemas.openxmlformats.org/officeDocument/2006/relationships" r:embed="rId1"/>
        <a:stretch>
          <a:fillRect/>
        </a:stretch>
      </xdr:blipFill>
      <xdr:spPr>
        <a:xfrm>
          <a:off x="0" y="45720"/>
          <a:ext cx="1420491" cy="64623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8</xdr:col>
      <xdr:colOff>609600</xdr:colOff>
      <xdr:row>55</xdr:row>
      <xdr:rowOff>167640</xdr:rowOff>
    </xdr:to>
    <xdr:pic>
      <xdr:nvPicPr>
        <xdr:cNvPr id="9" name="Imagen 8">
          <a:extLst>
            <a:ext uri="{FF2B5EF4-FFF2-40B4-BE49-F238E27FC236}">
              <a16:creationId xmlns:a16="http://schemas.microsoft.com/office/drawing/2014/main" id="{E742529C-383B-4EB6-B60D-376A5D118D5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65760"/>
          <a:ext cx="6949440" cy="98602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1420491</xdr:colOff>
      <xdr:row>1</xdr:row>
      <xdr:rowOff>646232</xdr:rowOff>
    </xdr:to>
    <xdr:pic>
      <xdr:nvPicPr>
        <xdr:cNvPr id="2" name="Imagen 1">
          <a:extLst>
            <a:ext uri="{FF2B5EF4-FFF2-40B4-BE49-F238E27FC236}">
              <a16:creationId xmlns:a16="http://schemas.microsoft.com/office/drawing/2014/main" id="{C989076A-C966-495D-BFEE-3B9A776F3F46}"/>
            </a:ext>
          </a:extLst>
        </xdr:cNvPr>
        <xdr:cNvPicPr>
          <a:picLocks noChangeAspect="1"/>
        </xdr:cNvPicPr>
      </xdr:nvPicPr>
      <xdr:blipFill>
        <a:blip xmlns:r="http://schemas.openxmlformats.org/officeDocument/2006/relationships" r:embed="rId1"/>
        <a:stretch>
          <a:fillRect/>
        </a:stretch>
      </xdr:blipFill>
      <xdr:spPr>
        <a:xfrm>
          <a:off x="601980" y="182880"/>
          <a:ext cx="1420491" cy="646232"/>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F6261CD3-0E42-45DC-940C-8101E00388CE}" name="Tabla2" displayName="Tabla2" ref="B299:C349" totalsRowShown="0" headerRowDxfId="22" dataDxfId="21">
  <tableColumns count="2">
    <tableColumn id="1" xr3:uid="{4176441A-A1A8-40DC-8A73-D455E0E1771C}" name="Egresos Operativos" dataDxfId="20"/>
    <tableColumn id="2" xr3:uid="{45D38677-ADD8-42EC-BA6E-399674833368}" name="31/12/2021" dataDxfId="19" dataCellStyle="Millares"/>
  </tableColumns>
  <tableStyleInfo name="TableStyleMedium4"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F1D75A93-5172-428F-9D1C-2708237A9B84}" name="Tabla1" displayName="Tabla1" ref="B288:C307" totalsRowShown="0" headerRowDxfId="18" dataDxfId="17" tableBorderDxfId="16">
  <autoFilter ref="B288:C307" xr:uid="{F1D75A93-5172-428F-9D1C-2708237A9B84}"/>
  <tableColumns count="2">
    <tableColumn id="1" xr3:uid="{C2958CD4-DB37-4058-B467-ACB83ECFCEF0}" name="Ingresos" dataDxfId="15"/>
    <tableColumn id="2" xr3:uid="{561C567E-9CDD-4DEE-814A-59CA5BE59E85}" name=" 5.380.237.250 " dataDxfId="14" dataCellStyle="Millares"/>
  </tableColumns>
  <tableStyleInfo name="TableStyleLight8"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506D3110-BBF3-497B-B544-F0E75CB164FF}" name="Tabla3" displayName="Tabla3" ref="B312:C380" totalsRowCount="1" headerRowDxfId="13" dataDxfId="12">
  <autoFilter ref="B312:C379" xr:uid="{506D3110-BBF3-497B-B544-F0E75CB164FF}"/>
  <tableColumns count="2">
    <tableColumn id="1" xr3:uid="{A8B2E176-CC23-4B70-B77F-2F35F8FBB473}" name="Egresos Operativos" totalsRowLabel="Resultado del Ejercicio" dataDxfId="11" totalsRowDxfId="10" totalsRowCellStyle="Normal 2"/>
    <tableColumn id="2" xr3:uid="{07BCA3D3-36E1-4C2F-88E1-AE858DB53E54}" name=" 4.021.226.199 " totalsRowFunction="custom" dataDxfId="9" totalsRowDxfId="8" dataCellStyle="Millares [0]" totalsRowCellStyle="Millares [0]">
      <totalsRowFormula>+Tabla1[[#Headers],[ 5.380.237.250 ]]-Tabla3[[#Headers],[ 4.021.226.199 ]]</totalsRowFormula>
    </tableColumn>
  </tableColumns>
  <tableStyleInfo name="TableStyleLight8"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C5B223B-F0AB-46B9-A226-EACCAC2D3350}" name="Tabla24" displayName="Tabla24" ref="B341:C401" totalsRowShown="0" headerRowDxfId="7" dataDxfId="6">
  <tableColumns count="2">
    <tableColumn id="1" xr3:uid="{EDE4F40A-A802-45FF-BC81-D5F063D80870}" name="Estados de Resultados" dataDxfId="5"/>
    <tableColumn id="2" xr3:uid="{B31DE6D4-B57E-4AB7-B596-A82771838735}" name="31/12/2021" dataDxfId="4" dataCellStyle="Millares [0]"/>
  </tableColumns>
  <tableStyleInfo name="TableStyleMedium4"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6BFFAAE8-1A93-4B13-B77C-450FBBB67A63}" name="Tabla245" displayName="Tabla245" ref="B312:C340" totalsRowShown="0" headerRowDxfId="3" dataDxfId="2">
  <tableColumns count="2">
    <tableColumn id="1" xr3:uid="{08E14A94-3DB9-48B4-BADB-3F4AD6813BAE}" name="Estados de Resultados" dataDxfId="1"/>
    <tableColumn id="2" xr3:uid="{6A94DD08-757A-448F-AB44-C6E848BA12B2}" name="31/12/2021" dataDxfId="0" dataCellStyle="Millares [0]"/>
  </tableColumns>
  <tableStyleInfo name="TableStyleMedium4"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1C4228-3873-4DB9-B195-75F9B572179D}">
  <sheetPr>
    <pageSetUpPr fitToPage="1"/>
  </sheetPr>
  <dimension ref="A2:H10"/>
  <sheetViews>
    <sheetView workbookViewId="0">
      <selection activeCell="B21" sqref="B21"/>
    </sheetView>
  </sheetViews>
  <sheetFormatPr baseColWidth="10" defaultColWidth="11.5546875" defaultRowHeight="13.8" x14ac:dyDescent="0.25"/>
  <cols>
    <col min="1" max="1" width="11.5546875" style="1"/>
    <col min="2" max="2" width="49.6640625" style="1" bestFit="1" customWidth="1"/>
    <col min="3" max="5" width="11.5546875" style="1"/>
    <col min="6" max="8" width="0" style="1" hidden="1" customWidth="1"/>
    <col min="9" max="16384" width="11.5546875" style="1"/>
  </cols>
  <sheetData>
    <row r="2" spans="1:8" ht="61.95" customHeight="1" thickBot="1" x14ac:dyDescent="0.3">
      <c r="F2" s="1" t="s">
        <v>588</v>
      </c>
      <c r="H2" s="540">
        <v>44561</v>
      </c>
    </row>
    <row r="3" spans="1:8" ht="21" x14ac:dyDescent="0.4">
      <c r="B3" s="24" t="s">
        <v>0</v>
      </c>
      <c r="C3" s="25" t="s">
        <v>1</v>
      </c>
      <c r="F3" s="588" t="s">
        <v>585</v>
      </c>
      <c r="G3" s="588"/>
    </row>
    <row r="4" spans="1:8" ht="14.4" x14ac:dyDescent="0.3">
      <c r="B4" s="26" t="s">
        <v>2</v>
      </c>
      <c r="C4" s="27">
        <v>1</v>
      </c>
      <c r="D4" s="28"/>
      <c r="E4" s="28"/>
      <c r="F4" s="539" t="s">
        <v>586</v>
      </c>
      <c r="G4" s="539" t="s">
        <v>587</v>
      </c>
    </row>
    <row r="5" spans="1:8" x14ac:dyDescent="0.25">
      <c r="B5" s="26" t="s">
        <v>3</v>
      </c>
      <c r="C5" s="27">
        <v>2</v>
      </c>
      <c r="D5" s="29"/>
      <c r="E5" s="28"/>
      <c r="F5" s="1">
        <v>6870.81</v>
      </c>
      <c r="G5" s="1">
        <v>6887.4</v>
      </c>
    </row>
    <row r="6" spans="1:8" x14ac:dyDescent="0.25">
      <c r="B6" s="30" t="s">
        <v>4</v>
      </c>
      <c r="C6" s="27">
        <v>3</v>
      </c>
      <c r="D6" s="29"/>
      <c r="E6" s="28"/>
    </row>
    <row r="7" spans="1:8" x14ac:dyDescent="0.25">
      <c r="B7" s="30" t="s">
        <v>5</v>
      </c>
      <c r="C7" s="27">
        <v>4</v>
      </c>
      <c r="D7" s="29"/>
      <c r="E7" s="28"/>
    </row>
    <row r="8" spans="1:8" ht="14.4" thickBot="1" x14ac:dyDescent="0.3">
      <c r="B8" s="31" t="s">
        <v>6</v>
      </c>
      <c r="C8" s="32">
        <v>5</v>
      </c>
      <c r="D8" s="29"/>
      <c r="E8" s="28"/>
    </row>
    <row r="9" spans="1:8" x14ac:dyDescent="0.25">
      <c r="A9" s="33"/>
      <c r="B9" s="34" t="s">
        <v>7</v>
      </c>
      <c r="C9" s="29"/>
      <c r="D9" s="29"/>
      <c r="E9" s="28" t="str">
        <f t="shared" ref="E9" si="0">PROPER(B9)</f>
        <v/>
      </c>
      <c r="F9" s="33"/>
    </row>
    <row r="10" spans="1:8" x14ac:dyDescent="0.25">
      <c r="A10" s="33"/>
      <c r="B10" s="29"/>
      <c r="C10" s="29"/>
      <c r="D10" s="29"/>
      <c r="E10" s="29"/>
      <c r="F10" s="33"/>
    </row>
  </sheetData>
  <mergeCells count="1">
    <mergeCell ref="F3:G3"/>
  </mergeCells>
  <pageMargins left="0.25" right="0.25"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6EC09E-9105-4358-9A0F-17D6DAFD189F}">
  <sheetPr>
    <pageSetUpPr fitToPage="1"/>
  </sheetPr>
  <dimension ref="B1:I51"/>
  <sheetViews>
    <sheetView showGridLines="0" workbookViewId="0">
      <selection activeCell="B20" sqref="B20:I21"/>
    </sheetView>
  </sheetViews>
  <sheetFormatPr baseColWidth="10" defaultColWidth="11.5546875" defaultRowHeight="15.6" x14ac:dyDescent="0.3"/>
  <cols>
    <col min="1" max="1" width="11.5546875" style="15"/>
    <col min="2" max="2" width="24" style="15" customWidth="1"/>
    <col min="3" max="3" width="23.109375" style="15" customWidth="1"/>
    <col min="4" max="4" width="14" style="15" customWidth="1"/>
    <col min="5" max="16384" width="11.5546875" style="15"/>
  </cols>
  <sheetData>
    <row r="1" spans="2:9" x14ac:dyDescent="0.3">
      <c r="B1" s="35"/>
      <c r="C1" s="36"/>
      <c r="D1" s="36"/>
      <c r="E1" s="36"/>
      <c r="F1" s="36"/>
      <c r="G1" s="36"/>
      <c r="H1" s="36"/>
      <c r="I1" s="37"/>
    </row>
    <row r="2" spans="2:9" ht="38.4" customHeight="1" x14ac:dyDescent="0.3">
      <c r="B2" s="38"/>
      <c r="C2" s="39"/>
      <c r="D2" s="39"/>
      <c r="E2" s="39"/>
      <c r="F2" s="39"/>
      <c r="G2" s="39"/>
      <c r="H2" s="39"/>
      <c r="I2" s="40"/>
    </row>
    <row r="3" spans="2:9" x14ac:dyDescent="0.3">
      <c r="B3" s="38"/>
      <c r="C3" s="39"/>
      <c r="D3" s="39"/>
      <c r="E3" s="39"/>
      <c r="F3" s="39"/>
      <c r="G3" s="39"/>
      <c r="H3" s="39"/>
      <c r="I3" s="40"/>
    </row>
    <row r="4" spans="2:9" x14ac:dyDescent="0.3">
      <c r="B4" s="38"/>
      <c r="C4" s="39"/>
      <c r="D4" s="39"/>
      <c r="E4" s="39"/>
      <c r="F4" s="39"/>
      <c r="G4" s="39"/>
      <c r="H4" s="39"/>
      <c r="I4" s="40"/>
    </row>
    <row r="5" spans="2:9" x14ac:dyDescent="0.3">
      <c r="B5" s="592" t="s">
        <v>8</v>
      </c>
      <c r="C5" s="593"/>
      <c r="D5" s="593"/>
      <c r="E5" s="593"/>
      <c r="F5" s="593"/>
      <c r="G5" s="593"/>
      <c r="H5" s="593"/>
      <c r="I5" s="594"/>
    </row>
    <row r="6" spans="2:9" x14ac:dyDescent="0.3">
      <c r="B6" s="62"/>
      <c r="C6" s="63"/>
      <c r="D6" s="63"/>
      <c r="E6" s="63"/>
      <c r="F6" s="63"/>
      <c r="G6" s="63"/>
      <c r="H6" s="63"/>
      <c r="I6" s="64"/>
    </row>
    <row r="7" spans="2:9" ht="74.400000000000006" customHeight="1" x14ac:dyDescent="0.3">
      <c r="B7" s="595" t="s">
        <v>406</v>
      </c>
      <c r="C7" s="596"/>
      <c r="D7" s="596"/>
      <c r="E7" s="596"/>
      <c r="F7" s="596"/>
      <c r="G7" s="596"/>
      <c r="H7" s="596"/>
      <c r="I7" s="64"/>
    </row>
    <row r="8" spans="2:9" x14ac:dyDescent="0.3">
      <c r="B8" s="62"/>
      <c r="C8" s="41"/>
      <c r="D8" s="41"/>
      <c r="E8" s="41"/>
      <c r="F8" s="41"/>
      <c r="G8" s="41"/>
      <c r="H8" s="41"/>
      <c r="I8" s="42"/>
    </row>
    <row r="9" spans="2:9" ht="26.4" customHeight="1" x14ac:dyDescent="0.3">
      <c r="B9" s="595" t="s">
        <v>9</v>
      </c>
      <c r="C9" s="596"/>
      <c r="D9" s="596"/>
      <c r="E9" s="596"/>
      <c r="F9" s="596"/>
      <c r="G9" s="596"/>
      <c r="H9" s="596"/>
      <c r="I9" s="42"/>
    </row>
    <row r="10" spans="2:9" x14ac:dyDescent="0.3">
      <c r="B10" s="62"/>
      <c r="C10" s="41"/>
      <c r="D10" s="41"/>
      <c r="E10" s="41"/>
      <c r="F10" s="41"/>
      <c r="G10" s="41"/>
      <c r="H10" s="41"/>
      <c r="I10" s="42"/>
    </row>
    <row r="11" spans="2:9" x14ac:dyDescent="0.3">
      <c r="B11" s="43" t="s">
        <v>407</v>
      </c>
      <c r="C11" s="41"/>
      <c r="D11" s="41"/>
      <c r="E11" s="41"/>
      <c r="F11" s="41"/>
      <c r="G11" s="41"/>
      <c r="H11" s="41"/>
      <c r="I11" s="42"/>
    </row>
    <row r="12" spans="2:9" ht="14.4" customHeight="1" x14ac:dyDescent="0.3">
      <c r="B12" s="589" t="s">
        <v>408</v>
      </c>
      <c r="C12" s="590"/>
      <c r="D12" s="590"/>
      <c r="E12" s="590"/>
      <c r="F12" s="590"/>
      <c r="G12" s="590"/>
      <c r="H12" s="590"/>
      <c r="I12" s="44"/>
    </row>
    <row r="13" spans="2:9" ht="14.4" customHeight="1" x14ac:dyDescent="0.3">
      <c r="B13" s="589"/>
      <c r="C13" s="590"/>
      <c r="D13" s="590"/>
      <c r="E13" s="590"/>
      <c r="F13" s="590"/>
      <c r="G13" s="590"/>
      <c r="H13" s="590"/>
      <c r="I13" s="44"/>
    </row>
    <row r="14" spans="2:9" ht="14.4" customHeight="1" x14ac:dyDescent="0.3">
      <c r="B14" s="589"/>
      <c r="C14" s="590"/>
      <c r="D14" s="590"/>
      <c r="E14" s="590"/>
      <c r="F14" s="590"/>
      <c r="G14" s="590"/>
      <c r="H14" s="590"/>
      <c r="I14" s="44"/>
    </row>
    <row r="15" spans="2:9" ht="10.95" customHeight="1" x14ac:dyDescent="0.3">
      <c r="B15" s="45"/>
      <c r="C15" s="46"/>
      <c r="D15" s="46"/>
      <c r="E15" s="46"/>
      <c r="F15" s="46"/>
      <c r="G15" s="46"/>
      <c r="H15" s="46"/>
      <c r="I15" s="44"/>
    </row>
    <row r="16" spans="2:9" ht="14.4" hidden="1" customHeight="1" x14ac:dyDescent="0.3">
      <c r="B16" s="45"/>
      <c r="C16" s="46"/>
      <c r="D16" s="46"/>
      <c r="E16" s="46"/>
      <c r="F16" s="46"/>
      <c r="G16" s="46"/>
      <c r="H16" s="46"/>
      <c r="I16" s="44"/>
    </row>
    <row r="17" spans="2:9" x14ac:dyDescent="0.3">
      <c r="B17" s="47"/>
      <c r="C17" s="41"/>
      <c r="D17" s="41"/>
      <c r="E17" s="41"/>
      <c r="F17" s="41"/>
      <c r="G17" s="41"/>
      <c r="H17" s="41"/>
      <c r="I17" s="48"/>
    </row>
    <row r="18" spans="2:9" x14ac:dyDescent="0.3">
      <c r="B18" s="62" t="s">
        <v>10</v>
      </c>
      <c r="C18" s="41"/>
      <c r="D18" s="41"/>
      <c r="E18" s="41"/>
      <c r="F18" s="41"/>
      <c r="G18" s="41"/>
      <c r="H18" s="41"/>
      <c r="I18" s="42"/>
    </row>
    <row r="19" spans="2:9" x14ac:dyDescent="0.3">
      <c r="B19" s="62"/>
      <c r="C19" s="41"/>
      <c r="D19" s="41"/>
      <c r="E19" s="41"/>
      <c r="F19" s="41"/>
      <c r="G19" s="41"/>
      <c r="H19" s="41"/>
      <c r="I19" s="42"/>
    </row>
    <row r="20" spans="2:9" x14ac:dyDescent="0.3">
      <c r="B20" s="589" t="s">
        <v>444</v>
      </c>
      <c r="C20" s="590"/>
      <c r="D20" s="590"/>
      <c r="E20" s="590"/>
      <c r="F20" s="590"/>
      <c r="G20" s="590"/>
      <c r="H20" s="590"/>
      <c r="I20" s="591"/>
    </row>
    <row r="21" spans="2:9" x14ac:dyDescent="0.3">
      <c r="B21" s="589"/>
      <c r="C21" s="590"/>
      <c r="D21" s="590"/>
      <c r="E21" s="590"/>
      <c r="F21" s="590"/>
      <c r="G21" s="590"/>
      <c r="H21" s="590"/>
      <c r="I21" s="591"/>
    </row>
    <row r="22" spans="2:9" x14ac:dyDescent="0.3">
      <c r="B22" s="597"/>
      <c r="C22" s="598"/>
      <c r="D22" s="598"/>
      <c r="E22" s="598"/>
      <c r="F22" s="598"/>
      <c r="G22" s="598"/>
      <c r="H22" s="598"/>
      <c r="I22" s="599"/>
    </row>
    <row r="23" spans="2:9" x14ac:dyDescent="0.3">
      <c r="B23" s="62" t="s">
        <v>11</v>
      </c>
      <c r="C23" s="46"/>
      <c r="D23" s="46"/>
      <c r="E23" s="46"/>
      <c r="F23" s="46"/>
      <c r="G23" s="46"/>
      <c r="H23" s="46"/>
      <c r="I23" s="44"/>
    </row>
    <row r="24" spans="2:9" ht="16.2" thickBot="1" x14ac:dyDescent="0.35">
      <c r="B24" s="47"/>
      <c r="C24" s="41"/>
      <c r="D24" s="41"/>
      <c r="E24" s="41"/>
      <c r="F24" s="41"/>
      <c r="G24" s="41"/>
      <c r="H24" s="41"/>
      <c r="I24" s="48"/>
    </row>
    <row r="25" spans="2:9" ht="29.25" customHeight="1" thickBot="1" x14ac:dyDescent="0.35">
      <c r="B25" s="38"/>
      <c r="C25" s="16" t="s">
        <v>12</v>
      </c>
      <c r="D25" s="17" t="s">
        <v>13</v>
      </c>
      <c r="E25" s="18"/>
      <c r="F25" s="18"/>
      <c r="G25" s="18"/>
      <c r="H25" s="18"/>
      <c r="I25" s="49"/>
    </row>
    <row r="26" spans="2:9" ht="14.4" customHeight="1" thickBot="1" x14ac:dyDescent="0.35">
      <c r="B26" s="38"/>
      <c r="C26" s="19" t="s">
        <v>14</v>
      </c>
      <c r="D26" s="65">
        <v>0.85</v>
      </c>
      <c r="E26" s="20"/>
      <c r="F26" s="21"/>
      <c r="G26" s="20"/>
      <c r="H26" s="21"/>
      <c r="I26" s="50"/>
    </row>
    <row r="27" spans="2:9" ht="14.4" customHeight="1" thickBot="1" x14ac:dyDescent="0.35">
      <c r="B27" s="38"/>
      <c r="C27" s="22" t="s">
        <v>15</v>
      </c>
      <c r="D27" s="65">
        <v>0.7</v>
      </c>
      <c r="E27" s="20"/>
      <c r="F27" s="23"/>
      <c r="G27" s="20"/>
      <c r="H27" s="23"/>
      <c r="I27" s="50"/>
    </row>
    <row r="28" spans="2:9" ht="14.4" customHeight="1" thickBot="1" x14ac:dyDescent="0.35">
      <c r="B28" s="38"/>
      <c r="C28" s="22" t="s">
        <v>16</v>
      </c>
      <c r="D28" s="65">
        <v>0.998</v>
      </c>
      <c r="E28" s="20"/>
      <c r="F28" s="23"/>
      <c r="G28" s="20"/>
      <c r="H28" s="23"/>
      <c r="I28" s="50"/>
    </row>
    <row r="29" spans="2:9" ht="14.4" customHeight="1" thickBot="1" x14ac:dyDescent="0.35">
      <c r="B29" s="38"/>
      <c r="C29" s="22" t="s">
        <v>277</v>
      </c>
      <c r="D29" s="65">
        <v>0.7</v>
      </c>
      <c r="E29" s="20"/>
      <c r="F29" s="23"/>
      <c r="G29" s="20"/>
      <c r="H29" s="23"/>
      <c r="I29" s="50"/>
    </row>
    <row r="30" spans="2:9" ht="14.4" customHeight="1" thickBot="1" x14ac:dyDescent="0.35">
      <c r="B30" s="51"/>
      <c r="C30" s="22" t="s">
        <v>445</v>
      </c>
      <c r="D30" s="65">
        <v>0.503</v>
      </c>
      <c r="E30" s="20"/>
      <c r="F30" s="23"/>
      <c r="G30" s="20"/>
      <c r="H30" s="23"/>
      <c r="I30" s="50"/>
    </row>
    <row r="31" spans="2:9" ht="14.4" customHeight="1" x14ac:dyDescent="0.3">
      <c r="B31" s="56"/>
      <c r="C31" s="57"/>
      <c r="D31" s="58"/>
      <c r="E31" s="57"/>
      <c r="F31" s="58"/>
      <c r="G31" s="57"/>
      <c r="H31" s="23"/>
      <c r="I31" s="50"/>
    </row>
    <row r="32" spans="2:9" x14ac:dyDescent="0.3">
      <c r="B32" s="38"/>
      <c r="C32" s="39"/>
      <c r="D32" s="39"/>
      <c r="E32" s="39"/>
      <c r="F32" s="39"/>
      <c r="G32" s="39"/>
      <c r="H32" s="39"/>
      <c r="I32" s="40"/>
    </row>
    <row r="33" spans="2:9" x14ac:dyDescent="0.3">
      <c r="B33" s="62" t="s">
        <v>17</v>
      </c>
      <c r="C33" s="41"/>
      <c r="D33" s="41"/>
      <c r="E33" s="41"/>
      <c r="F33" s="41"/>
      <c r="G33" s="41"/>
      <c r="H33" s="41"/>
      <c r="I33" s="42"/>
    </row>
    <row r="34" spans="2:9" x14ac:dyDescent="0.3">
      <c r="B34" s="59"/>
      <c r="C34" s="60"/>
      <c r="D34" s="60"/>
      <c r="E34" s="60"/>
      <c r="F34" s="60"/>
      <c r="G34" s="60"/>
      <c r="H34" s="60"/>
      <c r="I34" s="61"/>
    </row>
    <row r="35" spans="2:9" ht="37.950000000000003" customHeight="1" x14ac:dyDescent="0.3">
      <c r="B35" s="589" t="s">
        <v>404</v>
      </c>
      <c r="C35" s="590"/>
      <c r="D35" s="590"/>
      <c r="E35" s="590"/>
      <c r="F35" s="590"/>
      <c r="G35" s="590"/>
      <c r="H35" s="590"/>
      <c r="I35" s="61"/>
    </row>
    <row r="36" spans="2:9" ht="43.95" customHeight="1" x14ac:dyDescent="0.3">
      <c r="B36" s="589" t="s">
        <v>446</v>
      </c>
      <c r="C36" s="590"/>
      <c r="D36" s="590"/>
      <c r="E36" s="590"/>
      <c r="F36" s="590"/>
      <c r="G36" s="590"/>
      <c r="H36" s="590"/>
      <c r="I36" s="61"/>
    </row>
    <row r="37" spans="2:9" x14ac:dyDescent="0.3">
      <c r="B37" s="59"/>
      <c r="C37" s="60"/>
      <c r="D37" s="60"/>
      <c r="E37" s="60"/>
      <c r="F37" s="60"/>
      <c r="G37" s="60"/>
      <c r="H37" s="60"/>
      <c r="I37" s="61"/>
    </row>
    <row r="38" spans="2:9" ht="29.4" customHeight="1" x14ac:dyDescent="0.3">
      <c r="B38" s="589" t="s">
        <v>18</v>
      </c>
      <c r="C38" s="590"/>
      <c r="D38" s="590"/>
      <c r="E38" s="590"/>
      <c r="F38" s="590"/>
      <c r="G38" s="590"/>
      <c r="H38" s="590"/>
      <c r="I38" s="61"/>
    </row>
    <row r="39" spans="2:9" x14ac:dyDescent="0.3">
      <c r="B39" s="59"/>
      <c r="C39" s="60"/>
      <c r="D39" s="60"/>
      <c r="E39" s="60"/>
      <c r="F39" s="60"/>
      <c r="G39" s="60"/>
      <c r="H39" s="60"/>
      <c r="I39" s="61"/>
    </row>
    <row r="40" spans="2:9" ht="33.6" customHeight="1" x14ac:dyDescent="0.3">
      <c r="B40" s="589" t="s">
        <v>19</v>
      </c>
      <c r="C40" s="590"/>
      <c r="D40" s="590"/>
      <c r="E40" s="590"/>
      <c r="F40" s="590"/>
      <c r="G40" s="590"/>
      <c r="H40" s="590"/>
      <c r="I40" s="61"/>
    </row>
    <row r="41" spans="2:9" x14ac:dyDescent="0.3">
      <c r="B41" s="59"/>
      <c r="C41" s="60"/>
      <c r="D41" s="60"/>
      <c r="E41" s="60"/>
      <c r="F41" s="60"/>
      <c r="G41" s="60"/>
      <c r="H41" s="60"/>
      <c r="I41" s="61"/>
    </row>
    <row r="42" spans="2:9" x14ac:dyDescent="0.3">
      <c r="B42" s="52" t="s">
        <v>405</v>
      </c>
      <c r="C42" s="41"/>
      <c r="D42" s="41"/>
      <c r="E42" s="41"/>
      <c r="F42" s="41"/>
      <c r="G42" s="41"/>
      <c r="H42" s="41"/>
      <c r="I42" s="42"/>
    </row>
    <row r="43" spans="2:9" x14ac:dyDescent="0.3">
      <c r="B43" s="47" t="s">
        <v>20</v>
      </c>
      <c r="C43" s="41"/>
      <c r="D43" s="41"/>
      <c r="E43" s="41"/>
      <c r="F43" s="41"/>
      <c r="G43" s="41"/>
      <c r="H43" s="41"/>
      <c r="I43" s="42"/>
    </row>
    <row r="44" spans="2:9" ht="14.4" customHeight="1" x14ac:dyDescent="0.3">
      <c r="B44" s="47" t="s">
        <v>21</v>
      </c>
      <c r="C44" s="41"/>
      <c r="D44" s="41"/>
      <c r="E44" s="41"/>
      <c r="F44" s="41"/>
      <c r="G44" s="41"/>
      <c r="H44" s="41"/>
      <c r="I44" s="48"/>
    </row>
    <row r="45" spans="2:9" ht="14.4" customHeight="1" x14ac:dyDescent="0.3">
      <c r="B45" s="47"/>
      <c r="C45" s="41"/>
      <c r="D45" s="41"/>
      <c r="E45" s="41"/>
      <c r="F45" s="41"/>
      <c r="G45" s="41"/>
      <c r="H45" s="41"/>
      <c r="I45" s="48"/>
    </row>
    <row r="46" spans="2:9" x14ac:dyDescent="0.3">
      <c r="B46" s="52" t="s">
        <v>22</v>
      </c>
      <c r="C46" s="41"/>
      <c r="D46" s="41"/>
      <c r="E46" s="41"/>
      <c r="F46" s="41"/>
      <c r="G46" s="41"/>
      <c r="H46" s="41"/>
      <c r="I46" s="42"/>
    </row>
    <row r="47" spans="2:9" x14ac:dyDescent="0.3">
      <c r="B47" s="47"/>
      <c r="C47" s="41"/>
      <c r="D47" s="41"/>
      <c r="E47" s="41"/>
      <c r="F47" s="41"/>
      <c r="G47" s="41"/>
      <c r="H47" s="41"/>
      <c r="I47" s="42"/>
    </row>
    <row r="48" spans="2:9" x14ac:dyDescent="0.3">
      <c r="B48" s="589" t="s">
        <v>447</v>
      </c>
      <c r="C48" s="590"/>
      <c r="D48" s="590"/>
      <c r="E48" s="590"/>
      <c r="F48" s="590"/>
      <c r="G48" s="590"/>
      <c r="H48" s="590"/>
      <c r="I48" s="591"/>
    </row>
    <row r="49" spans="2:9" ht="33.6" customHeight="1" x14ac:dyDescent="0.3">
      <c r="B49" s="589"/>
      <c r="C49" s="590"/>
      <c r="D49" s="590"/>
      <c r="E49" s="590"/>
      <c r="F49" s="590"/>
      <c r="G49" s="590"/>
      <c r="H49" s="590"/>
      <c r="I49" s="591"/>
    </row>
    <row r="50" spans="2:9" x14ac:dyDescent="0.3">
      <c r="B50" s="59"/>
      <c r="C50" s="60"/>
      <c r="D50" s="60"/>
      <c r="E50" s="60"/>
      <c r="F50" s="60"/>
      <c r="G50" s="60"/>
      <c r="H50" s="60"/>
      <c r="I50" s="61"/>
    </row>
    <row r="51" spans="2:9" ht="16.2" thickBot="1" x14ac:dyDescent="0.35">
      <c r="B51" s="53"/>
      <c r="C51" s="54"/>
      <c r="D51" s="54"/>
      <c r="E51" s="54"/>
      <c r="F51" s="54"/>
      <c r="G51" s="54"/>
      <c r="H51" s="54"/>
      <c r="I51" s="55"/>
    </row>
  </sheetData>
  <sheetProtection algorithmName="SHA-512" hashValue="mWyRpp6Jg5DKlUYuZ5G6aCwv8GwFIMccf65SZiLzvVky82/UWih/tl/wI2N5ZbXTnRpwJ0J+uCk5uv4GBRll2A==" saltValue="PUWDHTuA+w+JdYfuK90ouA==" spinCount="100000" sheet="1" objects="1" scenarios="1"/>
  <mergeCells count="11">
    <mergeCell ref="B48:I49"/>
    <mergeCell ref="B5:I5"/>
    <mergeCell ref="B20:I21"/>
    <mergeCell ref="B12:H14"/>
    <mergeCell ref="B7:H7"/>
    <mergeCell ref="B9:H9"/>
    <mergeCell ref="B22:I22"/>
    <mergeCell ref="B35:H35"/>
    <mergeCell ref="B36:H36"/>
    <mergeCell ref="B38:H38"/>
    <mergeCell ref="B40:H40"/>
  </mergeCells>
  <pageMargins left="0.25" right="0.25" top="0.75" bottom="0.75" header="0.3" footer="0.3"/>
  <pageSetup paperSize="9" scale="77"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4EA3E4-2237-47D4-8B54-CE7DDDC71B65}">
  <dimension ref="A1"/>
  <sheetViews>
    <sheetView showGridLines="0" tabSelected="1" topLeftCell="A58" workbookViewId="0">
      <selection activeCell="K5" sqref="K5"/>
    </sheetView>
  </sheetViews>
  <sheetFormatPr baseColWidth="10" defaultRowHeight="14.4" x14ac:dyDescent="0.3"/>
  <sheetData/>
  <pageMargins left="0.7" right="0.7" top="0.75" bottom="0.75" header="0.3" footer="0.3"/>
  <drawing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44A717-25DB-4545-9618-519A52FB9747}">
  <sheetPr>
    <pageSetUpPr fitToPage="1"/>
  </sheetPr>
  <dimension ref="B2:L17"/>
  <sheetViews>
    <sheetView showGridLines="0" workbookViewId="0">
      <selection activeCell="B21" sqref="B21"/>
    </sheetView>
  </sheetViews>
  <sheetFormatPr baseColWidth="10" defaultColWidth="11.44140625" defaultRowHeight="14.4" x14ac:dyDescent="0.3"/>
  <cols>
    <col min="1" max="1" width="8.77734375" customWidth="1"/>
    <col min="2" max="2" width="31.109375" customWidth="1"/>
    <col min="3" max="4" width="16" customWidth="1"/>
    <col min="5" max="5" width="15.44140625" bestFit="1" customWidth="1"/>
    <col min="6" max="6" width="17.5546875" customWidth="1"/>
    <col min="7" max="7" width="18.109375" bestFit="1" customWidth="1"/>
    <col min="8" max="8" width="13.5546875" bestFit="1" customWidth="1"/>
  </cols>
  <sheetData>
    <row r="2" spans="2:12" ht="57" customHeight="1" thickBot="1" x14ac:dyDescent="0.35"/>
    <row r="3" spans="2:12" ht="25.2" thickTop="1" x14ac:dyDescent="0.4">
      <c r="B3" s="600" t="s">
        <v>452</v>
      </c>
      <c r="C3" s="600"/>
      <c r="D3" s="600"/>
      <c r="E3" s="600"/>
      <c r="F3" s="600"/>
      <c r="G3" s="600"/>
      <c r="H3" s="8"/>
      <c r="I3" s="8"/>
      <c r="J3" s="8"/>
      <c r="K3" s="8"/>
      <c r="L3" s="8"/>
    </row>
    <row r="5" spans="2:12" ht="15.6" x14ac:dyDescent="0.3">
      <c r="B5" s="601" t="s">
        <v>451</v>
      </c>
      <c r="C5" s="601"/>
      <c r="D5" s="601"/>
      <c r="E5" s="601"/>
      <c r="F5" s="601"/>
      <c r="G5" s="601"/>
      <c r="H5" s="9"/>
      <c r="I5" s="9"/>
      <c r="J5" s="9"/>
      <c r="K5" s="9"/>
      <c r="L5" s="9"/>
    </row>
    <row r="7" spans="2:12" ht="26.4" x14ac:dyDescent="0.3">
      <c r="B7" s="4" t="s">
        <v>44</v>
      </c>
      <c r="C7" s="5" t="s">
        <v>449</v>
      </c>
      <c r="D7" s="5" t="s">
        <v>278</v>
      </c>
      <c r="E7" s="5" t="s">
        <v>46</v>
      </c>
      <c r="F7" s="5" t="s">
        <v>450</v>
      </c>
    </row>
    <row r="8" spans="2:12" x14ac:dyDescent="0.3">
      <c r="B8" s="3" t="s">
        <v>24</v>
      </c>
      <c r="C8" s="6">
        <v>27164000001</v>
      </c>
      <c r="D8" s="6">
        <v>0</v>
      </c>
      <c r="E8" s="6">
        <v>0</v>
      </c>
      <c r="F8" s="6">
        <v>27164000001</v>
      </c>
    </row>
    <row r="9" spans="2:12" x14ac:dyDescent="0.3">
      <c r="B9" s="3" t="s">
        <v>48</v>
      </c>
      <c r="C9" s="6">
        <v>8933184</v>
      </c>
      <c r="D9" s="6">
        <v>0</v>
      </c>
      <c r="E9" s="6">
        <v>0</v>
      </c>
      <c r="F9" s="6">
        <v>8933184</v>
      </c>
    </row>
    <row r="10" spans="2:12" x14ac:dyDescent="0.3">
      <c r="B10" s="3" t="s">
        <v>26</v>
      </c>
      <c r="C10" s="6">
        <v>1546573343</v>
      </c>
      <c r="D10" s="6">
        <v>0</v>
      </c>
      <c r="E10" s="6"/>
      <c r="F10" s="6">
        <v>1546573343</v>
      </c>
    </row>
    <row r="11" spans="2:12" x14ac:dyDescent="0.3">
      <c r="B11" s="66" t="s">
        <v>442</v>
      </c>
      <c r="C11" s="6">
        <v>49000000</v>
      </c>
      <c r="D11" s="6">
        <v>0</v>
      </c>
      <c r="E11" s="6"/>
      <c r="F11" s="6">
        <v>49000000</v>
      </c>
    </row>
    <row r="12" spans="2:12" x14ac:dyDescent="0.3">
      <c r="B12" s="3" t="s">
        <v>49</v>
      </c>
      <c r="C12" s="6">
        <v>9411087</v>
      </c>
      <c r="D12" s="6">
        <v>0</v>
      </c>
      <c r="E12" s="6">
        <v>0</v>
      </c>
      <c r="F12" s="6">
        <v>9411087</v>
      </c>
    </row>
    <row r="13" spans="2:12" x14ac:dyDescent="0.3">
      <c r="B13" s="66" t="s">
        <v>443</v>
      </c>
      <c r="C13" s="6"/>
      <c r="D13" s="6">
        <v>487863233</v>
      </c>
      <c r="E13" s="6"/>
      <c r="F13" s="6">
        <v>487863233</v>
      </c>
    </row>
    <row r="14" spans="2:12" s="13" customFormat="1" x14ac:dyDescent="0.3">
      <c r="B14" s="11" t="s">
        <v>50</v>
      </c>
      <c r="C14" s="12">
        <v>23332346890</v>
      </c>
      <c r="D14" s="12">
        <v>0</v>
      </c>
      <c r="E14" s="12">
        <v>5494272016.7882462</v>
      </c>
      <c r="F14" s="12">
        <v>28826618906.788246</v>
      </c>
      <c r="H14" s="14"/>
      <c r="I14" s="14"/>
    </row>
    <row r="15" spans="2:12" x14ac:dyDescent="0.3">
      <c r="B15" s="2" t="s">
        <v>51</v>
      </c>
      <c r="C15" s="7">
        <v>52110264505</v>
      </c>
      <c r="D15" s="7">
        <v>487863233</v>
      </c>
      <c r="E15" s="7">
        <v>5494272016.7882462</v>
      </c>
      <c r="F15" s="7">
        <v>58092399754.788246</v>
      </c>
      <c r="H15" s="10"/>
    </row>
    <row r="16" spans="2:12" x14ac:dyDescent="0.3">
      <c r="C16" s="10"/>
      <c r="F16" s="10"/>
    </row>
    <row r="17" spans="2:2" x14ac:dyDescent="0.3">
      <c r="B17" s="13" t="s">
        <v>448</v>
      </c>
    </row>
  </sheetData>
  <sheetProtection algorithmName="SHA-512" hashValue="hR4K4cio6tBVvftN+bXIKoP4MODvKsOXlauaG1YYM/Z0DCecivgFk/I9CvXrCbQIzbzRXK7s+cxlvq4EH2ZdPw==" saltValue="v9sAVbPMAArZxbsFtfUWwQ==" spinCount="100000" sheet="1" objects="1" scenarios="1"/>
  <mergeCells count="2">
    <mergeCell ref="B3:G3"/>
    <mergeCell ref="B5:G5"/>
  </mergeCells>
  <pageMargins left="0.25" right="0.25" top="0.75" bottom="0.75" header="0.3" footer="0.3"/>
  <pageSetup paperSize="9" scale="64"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91C6ED-44E4-4408-BECD-47AF5A271527}">
  <dimension ref="A1:P409"/>
  <sheetViews>
    <sheetView showGridLines="0" zoomScaleNormal="100" zoomScalePageLayoutView="85" workbookViewId="0">
      <selection activeCell="A19" sqref="A19:H23"/>
    </sheetView>
  </sheetViews>
  <sheetFormatPr baseColWidth="10" defaultRowHeight="13.2" x14ac:dyDescent="0.25"/>
  <cols>
    <col min="1" max="1" width="20.33203125" style="311" customWidth="1"/>
    <col min="2" max="2" width="31.109375" style="311" customWidth="1"/>
    <col min="3" max="3" width="15" style="311" customWidth="1"/>
    <col min="4" max="4" width="14.44140625" style="311" customWidth="1"/>
    <col min="5" max="5" width="15.88671875" style="311" customWidth="1"/>
    <col min="6" max="6" width="18.109375" style="311" bestFit="1" customWidth="1"/>
    <col min="7" max="7" width="16.88671875" style="311" customWidth="1"/>
    <col min="8" max="8" width="14.109375" style="311" customWidth="1"/>
    <col min="9" max="9" width="11.5546875" style="311" bestFit="1" customWidth="1"/>
    <col min="10" max="10" width="18.33203125" style="311" customWidth="1"/>
    <col min="11" max="11" width="12.44140625" style="311" customWidth="1"/>
    <col min="12" max="12" width="20" style="311" customWidth="1"/>
    <col min="13" max="256" width="11.5546875" style="311"/>
    <col min="257" max="257" width="20.33203125" style="311" customWidth="1"/>
    <col min="258" max="258" width="31.109375" style="311" customWidth="1"/>
    <col min="259" max="259" width="15" style="311" customWidth="1"/>
    <col min="260" max="260" width="14.44140625" style="311" customWidth="1"/>
    <col min="261" max="261" width="15.88671875" style="311" customWidth="1"/>
    <col min="262" max="262" width="18.109375" style="311" bestFit="1" customWidth="1"/>
    <col min="263" max="263" width="16.88671875" style="311" customWidth="1"/>
    <col min="264" max="264" width="14.109375" style="311" customWidth="1"/>
    <col min="265" max="265" width="11.5546875" style="311" bestFit="1"/>
    <col min="266" max="266" width="18.33203125" style="311" customWidth="1"/>
    <col min="267" max="267" width="12.44140625" style="311" customWidth="1"/>
    <col min="268" max="268" width="20" style="311" customWidth="1"/>
    <col min="269" max="512" width="11.5546875" style="311"/>
    <col min="513" max="513" width="20.33203125" style="311" customWidth="1"/>
    <col min="514" max="514" width="31.109375" style="311" customWidth="1"/>
    <col min="515" max="515" width="15" style="311" customWidth="1"/>
    <col min="516" max="516" width="14.44140625" style="311" customWidth="1"/>
    <col min="517" max="517" width="15.88671875" style="311" customWidth="1"/>
    <col min="518" max="518" width="18.109375" style="311" bestFit="1" customWidth="1"/>
    <col min="519" max="519" width="16.88671875" style="311" customWidth="1"/>
    <col min="520" max="520" width="14.109375" style="311" customWidth="1"/>
    <col min="521" max="521" width="11.5546875" style="311" bestFit="1"/>
    <col min="522" max="522" width="18.33203125" style="311" customWidth="1"/>
    <col min="523" max="523" width="12.44140625" style="311" customWidth="1"/>
    <col min="524" max="524" width="20" style="311" customWidth="1"/>
    <col min="525" max="768" width="11.5546875" style="311"/>
    <col min="769" max="769" width="20.33203125" style="311" customWidth="1"/>
    <col min="770" max="770" width="31.109375" style="311" customWidth="1"/>
    <col min="771" max="771" width="15" style="311" customWidth="1"/>
    <col min="772" max="772" width="14.44140625" style="311" customWidth="1"/>
    <col min="773" max="773" width="15.88671875" style="311" customWidth="1"/>
    <col min="774" max="774" width="18.109375" style="311" bestFit="1" customWidth="1"/>
    <col min="775" max="775" width="16.88671875" style="311" customWidth="1"/>
    <col min="776" max="776" width="14.109375" style="311" customWidth="1"/>
    <col min="777" max="777" width="11.5546875" style="311" bestFit="1"/>
    <col min="778" max="778" width="18.33203125" style="311" customWidth="1"/>
    <col min="779" max="779" width="12.44140625" style="311" customWidth="1"/>
    <col min="780" max="780" width="20" style="311" customWidth="1"/>
    <col min="781" max="1024" width="11.5546875" style="311"/>
    <col min="1025" max="1025" width="20.33203125" style="311" customWidth="1"/>
    <col min="1026" max="1026" width="31.109375" style="311" customWidth="1"/>
    <col min="1027" max="1027" width="15" style="311" customWidth="1"/>
    <col min="1028" max="1028" width="14.44140625" style="311" customWidth="1"/>
    <col min="1029" max="1029" width="15.88671875" style="311" customWidth="1"/>
    <col min="1030" max="1030" width="18.109375" style="311" bestFit="1" customWidth="1"/>
    <col min="1031" max="1031" width="16.88671875" style="311" customWidth="1"/>
    <col min="1032" max="1032" width="14.109375" style="311" customWidth="1"/>
    <col min="1033" max="1033" width="11.5546875" style="311" bestFit="1"/>
    <col min="1034" max="1034" width="18.33203125" style="311" customWidth="1"/>
    <col min="1035" max="1035" width="12.44140625" style="311" customWidth="1"/>
    <col min="1036" max="1036" width="20" style="311" customWidth="1"/>
    <col min="1037" max="1280" width="11.5546875" style="311"/>
    <col min="1281" max="1281" width="20.33203125" style="311" customWidth="1"/>
    <col min="1282" max="1282" width="31.109375" style="311" customWidth="1"/>
    <col min="1283" max="1283" width="15" style="311" customWidth="1"/>
    <col min="1284" max="1284" width="14.44140625" style="311" customWidth="1"/>
    <col min="1285" max="1285" width="15.88671875" style="311" customWidth="1"/>
    <col min="1286" max="1286" width="18.109375" style="311" bestFit="1" customWidth="1"/>
    <col min="1287" max="1287" width="16.88671875" style="311" customWidth="1"/>
    <col min="1288" max="1288" width="14.109375" style="311" customWidth="1"/>
    <col min="1289" max="1289" width="11.5546875" style="311" bestFit="1"/>
    <col min="1290" max="1290" width="18.33203125" style="311" customWidth="1"/>
    <col min="1291" max="1291" width="12.44140625" style="311" customWidth="1"/>
    <col min="1292" max="1292" width="20" style="311" customWidth="1"/>
    <col min="1293" max="1536" width="11.5546875" style="311"/>
    <col min="1537" max="1537" width="20.33203125" style="311" customWidth="1"/>
    <col min="1538" max="1538" width="31.109375" style="311" customWidth="1"/>
    <col min="1539" max="1539" width="15" style="311" customWidth="1"/>
    <col min="1540" max="1540" width="14.44140625" style="311" customWidth="1"/>
    <col min="1541" max="1541" width="15.88671875" style="311" customWidth="1"/>
    <col min="1542" max="1542" width="18.109375" style="311" bestFit="1" customWidth="1"/>
    <col min="1543" max="1543" width="16.88671875" style="311" customWidth="1"/>
    <col min="1544" max="1544" width="14.109375" style="311" customWidth="1"/>
    <col min="1545" max="1545" width="11.5546875" style="311" bestFit="1"/>
    <col min="1546" max="1546" width="18.33203125" style="311" customWidth="1"/>
    <col min="1547" max="1547" width="12.44140625" style="311" customWidth="1"/>
    <col min="1548" max="1548" width="20" style="311" customWidth="1"/>
    <col min="1549" max="1792" width="11.5546875" style="311"/>
    <col min="1793" max="1793" width="20.33203125" style="311" customWidth="1"/>
    <col min="1794" max="1794" width="31.109375" style="311" customWidth="1"/>
    <col min="1795" max="1795" width="15" style="311" customWidth="1"/>
    <col min="1796" max="1796" width="14.44140625" style="311" customWidth="1"/>
    <col min="1797" max="1797" width="15.88671875" style="311" customWidth="1"/>
    <col min="1798" max="1798" width="18.109375" style="311" bestFit="1" customWidth="1"/>
    <col min="1799" max="1799" width="16.88671875" style="311" customWidth="1"/>
    <col min="1800" max="1800" width="14.109375" style="311" customWidth="1"/>
    <col min="1801" max="1801" width="11.5546875" style="311" bestFit="1"/>
    <col min="1802" max="1802" width="18.33203125" style="311" customWidth="1"/>
    <col min="1803" max="1803" width="12.44140625" style="311" customWidth="1"/>
    <col min="1804" max="1804" width="20" style="311" customWidth="1"/>
    <col min="1805" max="2048" width="11.5546875" style="311"/>
    <col min="2049" max="2049" width="20.33203125" style="311" customWidth="1"/>
    <col min="2050" max="2050" width="31.109375" style="311" customWidth="1"/>
    <col min="2051" max="2051" width="15" style="311" customWidth="1"/>
    <col min="2052" max="2052" width="14.44140625" style="311" customWidth="1"/>
    <col min="2053" max="2053" width="15.88671875" style="311" customWidth="1"/>
    <col min="2054" max="2054" width="18.109375" style="311" bestFit="1" customWidth="1"/>
    <col min="2055" max="2055" width="16.88671875" style="311" customWidth="1"/>
    <col min="2056" max="2056" width="14.109375" style="311" customWidth="1"/>
    <col min="2057" max="2057" width="11.5546875" style="311" bestFit="1"/>
    <col min="2058" max="2058" width="18.33203125" style="311" customWidth="1"/>
    <col min="2059" max="2059" width="12.44140625" style="311" customWidth="1"/>
    <col min="2060" max="2060" width="20" style="311" customWidth="1"/>
    <col min="2061" max="2304" width="11.5546875" style="311"/>
    <col min="2305" max="2305" width="20.33203125" style="311" customWidth="1"/>
    <col min="2306" max="2306" width="31.109375" style="311" customWidth="1"/>
    <col min="2307" max="2307" width="15" style="311" customWidth="1"/>
    <col min="2308" max="2308" width="14.44140625" style="311" customWidth="1"/>
    <col min="2309" max="2309" width="15.88671875" style="311" customWidth="1"/>
    <col min="2310" max="2310" width="18.109375" style="311" bestFit="1" customWidth="1"/>
    <col min="2311" max="2311" width="16.88671875" style="311" customWidth="1"/>
    <col min="2312" max="2312" width="14.109375" style="311" customWidth="1"/>
    <col min="2313" max="2313" width="11.5546875" style="311" bestFit="1"/>
    <col min="2314" max="2314" width="18.33203125" style="311" customWidth="1"/>
    <col min="2315" max="2315" width="12.44140625" style="311" customWidth="1"/>
    <col min="2316" max="2316" width="20" style="311" customWidth="1"/>
    <col min="2317" max="2560" width="11.5546875" style="311"/>
    <col min="2561" max="2561" width="20.33203125" style="311" customWidth="1"/>
    <col min="2562" max="2562" width="31.109375" style="311" customWidth="1"/>
    <col min="2563" max="2563" width="15" style="311" customWidth="1"/>
    <col min="2564" max="2564" width="14.44140625" style="311" customWidth="1"/>
    <col min="2565" max="2565" width="15.88671875" style="311" customWidth="1"/>
    <col min="2566" max="2566" width="18.109375" style="311" bestFit="1" customWidth="1"/>
    <col min="2567" max="2567" width="16.88671875" style="311" customWidth="1"/>
    <col min="2568" max="2568" width="14.109375" style="311" customWidth="1"/>
    <col min="2569" max="2569" width="11.5546875" style="311" bestFit="1"/>
    <col min="2570" max="2570" width="18.33203125" style="311" customWidth="1"/>
    <col min="2571" max="2571" width="12.44140625" style="311" customWidth="1"/>
    <col min="2572" max="2572" width="20" style="311" customWidth="1"/>
    <col min="2573" max="2816" width="11.5546875" style="311"/>
    <col min="2817" max="2817" width="20.33203125" style="311" customWidth="1"/>
    <col min="2818" max="2818" width="31.109375" style="311" customWidth="1"/>
    <col min="2819" max="2819" width="15" style="311" customWidth="1"/>
    <col min="2820" max="2820" width="14.44140625" style="311" customWidth="1"/>
    <col min="2821" max="2821" width="15.88671875" style="311" customWidth="1"/>
    <col min="2822" max="2822" width="18.109375" style="311" bestFit="1" customWidth="1"/>
    <col min="2823" max="2823" width="16.88671875" style="311" customWidth="1"/>
    <col min="2824" max="2824" width="14.109375" style="311" customWidth="1"/>
    <col min="2825" max="2825" width="11.5546875" style="311" bestFit="1"/>
    <col min="2826" max="2826" width="18.33203125" style="311" customWidth="1"/>
    <col min="2827" max="2827" width="12.44140625" style="311" customWidth="1"/>
    <col min="2828" max="2828" width="20" style="311" customWidth="1"/>
    <col min="2829" max="3072" width="11.5546875" style="311"/>
    <col min="3073" max="3073" width="20.33203125" style="311" customWidth="1"/>
    <col min="3074" max="3074" width="31.109375" style="311" customWidth="1"/>
    <col min="3075" max="3075" width="15" style="311" customWidth="1"/>
    <col min="3076" max="3076" width="14.44140625" style="311" customWidth="1"/>
    <col min="3077" max="3077" width="15.88671875" style="311" customWidth="1"/>
    <col min="3078" max="3078" width="18.109375" style="311" bestFit="1" customWidth="1"/>
    <col min="3079" max="3079" width="16.88671875" style="311" customWidth="1"/>
    <col min="3080" max="3080" width="14.109375" style="311" customWidth="1"/>
    <col min="3081" max="3081" width="11.5546875" style="311" bestFit="1"/>
    <col min="3082" max="3082" width="18.33203125" style="311" customWidth="1"/>
    <col min="3083" max="3083" width="12.44140625" style="311" customWidth="1"/>
    <col min="3084" max="3084" width="20" style="311" customWidth="1"/>
    <col min="3085" max="3328" width="11.5546875" style="311"/>
    <col min="3329" max="3329" width="20.33203125" style="311" customWidth="1"/>
    <col min="3330" max="3330" width="31.109375" style="311" customWidth="1"/>
    <col min="3331" max="3331" width="15" style="311" customWidth="1"/>
    <col min="3332" max="3332" width="14.44140625" style="311" customWidth="1"/>
    <col min="3333" max="3333" width="15.88671875" style="311" customWidth="1"/>
    <col min="3334" max="3334" width="18.109375" style="311" bestFit="1" customWidth="1"/>
    <col min="3335" max="3335" width="16.88671875" style="311" customWidth="1"/>
    <col min="3336" max="3336" width="14.109375" style="311" customWidth="1"/>
    <col min="3337" max="3337" width="11.5546875" style="311" bestFit="1"/>
    <col min="3338" max="3338" width="18.33203125" style="311" customWidth="1"/>
    <col min="3339" max="3339" width="12.44140625" style="311" customWidth="1"/>
    <col min="3340" max="3340" width="20" style="311" customWidth="1"/>
    <col min="3341" max="3584" width="11.5546875" style="311"/>
    <col min="3585" max="3585" width="20.33203125" style="311" customWidth="1"/>
    <col min="3586" max="3586" width="31.109375" style="311" customWidth="1"/>
    <col min="3587" max="3587" width="15" style="311" customWidth="1"/>
    <col min="3588" max="3588" width="14.44140625" style="311" customWidth="1"/>
    <col min="3589" max="3589" width="15.88671875" style="311" customWidth="1"/>
    <col min="3590" max="3590" width="18.109375" style="311" bestFit="1" customWidth="1"/>
    <col min="3591" max="3591" width="16.88671875" style="311" customWidth="1"/>
    <col min="3592" max="3592" width="14.109375" style="311" customWidth="1"/>
    <col min="3593" max="3593" width="11.5546875" style="311" bestFit="1"/>
    <col min="3594" max="3594" width="18.33203125" style="311" customWidth="1"/>
    <col min="3595" max="3595" width="12.44140625" style="311" customWidth="1"/>
    <col min="3596" max="3596" width="20" style="311" customWidth="1"/>
    <col min="3597" max="3840" width="11.5546875" style="311"/>
    <col min="3841" max="3841" width="20.33203125" style="311" customWidth="1"/>
    <col min="3842" max="3842" width="31.109375" style="311" customWidth="1"/>
    <col min="3843" max="3843" width="15" style="311" customWidth="1"/>
    <col min="3844" max="3844" width="14.44140625" style="311" customWidth="1"/>
    <col min="3845" max="3845" width="15.88671875" style="311" customWidth="1"/>
    <col min="3846" max="3846" width="18.109375" style="311" bestFit="1" customWidth="1"/>
    <col min="3847" max="3847" width="16.88671875" style="311" customWidth="1"/>
    <col min="3848" max="3848" width="14.109375" style="311" customWidth="1"/>
    <col min="3849" max="3849" width="11.5546875" style="311" bestFit="1"/>
    <col min="3850" max="3850" width="18.33203125" style="311" customWidth="1"/>
    <col min="3851" max="3851" width="12.44140625" style="311" customWidth="1"/>
    <col min="3852" max="3852" width="20" style="311" customWidth="1"/>
    <col min="3853" max="4096" width="11.5546875" style="311"/>
    <col min="4097" max="4097" width="20.33203125" style="311" customWidth="1"/>
    <col min="4098" max="4098" width="31.109375" style="311" customWidth="1"/>
    <col min="4099" max="4099" width="15" style="311" customWidth="1"/>
    <col min="4100" max="4100" width="14.44140625" style="311" customWidth="1"/>
    <col min="4101" max="4101" width="15.88671875" style="311" customWidth="1"/>
    <col min="4102" max="4102" width="18.109375" style="311" bestFit="1" customWidth="1"/>
    <col min="4103" max="4103" width="16.88671875" style="311" customWidth="1"/>
    <col min="4104" max="4104" width="14.109375" style="311" customWidth="1"/>
    <col min="4105" max="4105" width="11.5546875" style="311" bestFit="1"/>
    <col min="4106" max="4106" width="18.33203125" style="311" customWidth="1"/>
    <col min="4107" max="4107" width="12.44140625" style="311" customWidth="1"/>
    <col min="4108" max="4108" width="20" style="311" customWidth="1"/>
    <col min="4109" max="4352" width="11.5546875" style="311"/>
    <col min="4353" max="4353" width="20.33203125" style="311" customWidth="1"/>
    <col min="4354" max="4354" width="31.109375" style="311" customWidth="1"/>
    <col min="4355" max="4355" width="15" style="311" customWidth="1"/>
    <col min="4356" max="4356" width="14.44140625" style="311" customWidth="1"/>
    <col min="4357" max="4357" width="15.88671875" style="311" customWidth="1"/>
    <col min="4358" max="4358" width="18.109375" style="311" bestFit="1" customWidth="1"/>
    <col min="4359" max="4359" width="16.88671875" style="311" customWidth="1"/>
    <col min="4360" max="4360" width="14.109375" style="311" customWidth="1"/>
    <col min="4361" max="4361" width="11.5546875" style="311" bestFit="1"/>
    <col min="4362" max="4362" width="18.33203125" style="311" customWidth="1"/>
    <col min="4363" max="4363" width="12.44140625" style="311" customWidth="1"/>
    <col min="4364" max="4364" width="20" style="311" customWidth="1"/>
    <col min="4365" max="4608" width="11.5546875" style="311"/>
    <col min="4609" max="4609" width="20.33203125" style="311" customWidth="1"/>
    <col min="4610" max="4610" width="31.109375" style="311" customWidth="1"/>
    <col min="4611" max="4611" width="15" style="311" customWidth="1"/>
    <col min="4612" max="4612" width="14.44140625" style="311" customWidth="1"/>
    <col min="4613" max="4613" width="15.88671875" style="311" customWidth="1"/>
    <col min="4614" max="4614" width="18.109375" style="311" bestFit="1" customWidth="1"/>
    <col min="4615" max="4615" width="16.88671875" style="311" customWidth="1"/>
    <col min="4616" max="4616" width="14.109375" style="311" customWidth="1"/>
    <col min="4617" max="4617" width="11.5546875" style="311" bestFit="1"/>
    <col min="4618" max="4618" width="18.33203125" style="311" customWidth="1"/>
    <col min="4619" max="4619" width="12.44140625" style="311" customWidth="1"/>
    <col min="4620" max="4620" width="20" style="311" customWidth="1"/>
    <col min="4621" max="4864" width="11.5546875" style="311"/>
    <col min="4865" max="4865" width="20.33203125" style="311" customWidth="1"/>
    <col min="4866" max="4866" width="31.109375" style="311" customWidth="1"/>
    <col min="4867" max="4867" width="15" style="311" customWidth="1"/>
    <col min="4868" max="4868" width="14.44140625" style="311" customWidth="1"/>
    <col min="4869" max="4869" width="15.88671875" style="311" customWidth="1"/>
    <col min="4870" max="4870" width="18.109375" style="311" bestFit="1" customWidth="1"/>
    <col min="4871" max="4871" width="16.88671875" style="311" customWidth="1"/>
    <col min="4872" max="4872" width="14.109375" style="311" customWidth="1"/>
    <col min="4873" max="4873" width="11.5546875" style="311" bestFit="1"/>
    <col min="4874" max="4874" width="18.33203125" style="311" customWidth="1"/>
    <col min="4875" max="4875" width="12.44140625" style="311" customWidth="1"/>
    <col min="4876" max="4876" width="20" style="311" customWidth="1"/>
    <col min="4877" max="5120" width="11.5546875" style="311"/>
    <col min="5121" max="5121" width="20.33203125" style="311" customWidth="1"/>
    <col min="5122" max="5122" width="31.109375" style="311" customWidth="1"/>
    <col min="5123" max="5123" width="15" style="311" customWidth="1"/>
    <col min="5124" max="5124" width="14.44140625" style="311" customWidth="1"/>
    <col min="5125" max="5125" width="15.88671875" style="311" customWidth="1"/>
    <col min="5126" max="5126" width="18.109375" style="311" bestFit="1" customWidth="1"/>
    <col min="5127" max="5127" width="16.88671875" style="311" customWidth="1"/>
    <col min="5128" max="5128" width="14.109375" style="311" customWidth="1"/>
    <col min="5129" max="5129" width="11.5546875" style="311" bestFit="1"/>
    <col min="5130" max="5130" width="18.33203125" style="311" customWidth="1"/>
    <col min="5131" max="5131" width="12.44140625" style="311" customWidth="1"/>
    <col min="5132" max="5132" width="20" style="311" customWidth="1"/>
    <col min="5133" max="5376" width="11.5546875" style="311"/>
    <col min="5377" max="5377" width="20.33203125" style="311" customWidth="1"/>
    <col min="5378" max="5378" width="31.109375" style="311" customWidth="1"/>
    <col min="5379" max="5379" width="15" style="311" customWidth="1"/>
    <col min="5380" max="5380" width="14.44140625" style="311" customWidth="1"/>
    <col min="5381" max="5381" width="15.88671875" style="311" customWidth="1"/>
    <col min="5382" max="5382" width="18.109375" style="311" bestFit="1" customWidth="1"/>
    <col min="5383" max="5383" width="16.88671875" style="311" customWidth="1"/>
    <col min="5384" max="5384" width="14.109375" style="311" customWidth="1"/>
    <col min="5385" max="5385" width="11.5546875" style="311" bestFit="1"/>
    <col min="5386" max="5386" width="18.33203125" style="311" customWidth="1"/>
    <col min="5387" max="5387" width="12.44140625" style="311" customWidth="1"/>
    <col min="5388" max="5388" width="20" style="311" customWidth="1"/>
    <col min="5389" max="5632" width="11.5546875" style="311"/>
    <col min="5633" max="5633" width="20.33203125" style="311" customWidth="1"/>
    <col min="5634" max="5634" width="31.109375" style="311" customWidth="1"/>
    <col min="5635" max="5635" width="15" style="311" customWidth="1"/>
    <col min="5636" max="5636" width="14.44140625" style="311" customWidth="1"/>
    <col min="5637" max="5637" width="15.88671875" style="311" customWidth="1"/>
    <col min="5638" max="5638" width="18.109375" style="311" bestFit="1" customWidth="1"/>
    <col min="5639" max="5639" width="16.88671875" style="311" customWidth="1"/>
    <col min="5640" max="5640" width="14.109375" style="311" customWidth="1"/>
    <col min="5641" max="5641" width="11.5546875" style="311" bestFit="1"/>
    <col min="5642" max="5642" width="18.33203125" style="311" customWidth="1"/>
    <col min="5643" max="5643" width="12.44140625" style="311" customWidth="1"/>
    <col min="5644" max="5644" width="20" style="311" customWidth="1"/>
    <col min="5645" max="5888" width="11.5546875" style="311"/>
    <col min="5889" max="5889" width="20.33203125" style="311" customWidth="1"/>
    <col min="5890" max="5890" width="31.109375" style="311" customWidth="1"/>
    <col min="5891" max="5891" width="15" style="311" customWidth="1"/>
    <col min="5892" max="5892" width="14.44140625" style="311" customWidth="1"/>
    <col min="5893" max="5893" width="15.88671875" style="311" customWidth="1"/>
    <col min="5894" max="5894" width="18.109375" style="311" bestFit="1" customWidth="1"/>
    <col min="5895" max="5895" width="16.88671875" style="311" customWidth="1"/>
    <col min="5896" max="5896" width="14.109375" style="311" customWidth="1"/>
    <col min="5897" max="5897" width="11.5546875" style="311" bestFit="1"/>
    <col min="5898" max="5898" width="18.33203125" style="311" customWidth="1"/>
    <col min="5899" max="5899" width="12.44140625" style="311" customWidth="1"/>
    <col min="5900" max="5900" width="20" style="311" customWidth="1"/>
    <col min="5901" max="6144" width="11.5546875" style="311"/>
    <col min="6145" max="6145" width="20.33203125" style="311" customWidth="1"/>
    <col min="6146" max="6146" width="31.109375" style="311" customWidth="1"/>
    <col min="6147" max="6147" width="15" style="311" customWidth="1"/>
    <col min="6148" max="6148" width="14.44140625" style="311" customWidth="1"/>
    <col min="6149" max="6149" width="15.88671875" style="311" customWidth="1"/>
    <col min="6150" max="6150" width="18.109375" style="311" bestFit="1" customWidth="1"/>
    <col min="6151" max="6151" width="16.88671875" style="311" customWidth="1"/>
    <col min="6152" max="6152" width="14.109375" style="311" customWidth="1"/>
    <col min="6153" max="6153" width="11.5546875" style="311" bestFit="1"/>
    <col min="6154" max="6154" width="18.33203125" style="311" customWidth="1"/>
    <col min="6155" max="6155" width="12.44140625" style="311" customWidth="1"/>
    <col min="6156" max="6156" width="20" style="311" customWidth="1"/>
    <col min="6157" max="6400" width="11.5546875" style="311"/>
    <col min="6401" max="6401" width="20.33203125" style="311" customWidth="1"/>
    <col min="6402" max="6402" width="31.109375" style="311" customWidth="1"/>
    <col min="6403" max="6403" width="15" style="311" customWidth="1"/>
    <col min="6404" max="6404" width="14.44140625" style="311" customWidth="1"/>
    <col min="6405" max="6405" width="15.88671875" style="311" customWidth="1"/>
    <col min="6406" max="6406" width="18.109375" style="311" bestFit="1" customWidth="1"/>
    <col min="6407" max="6407" width="16.88671875" style="311" customWidth="1"/>
    <col min="6408" max="6408" width="14.109375" style="311" customWidth="1"/>
    <col min="6409" max="6409" width="11.5546875" style="311" bestFit="1"/>
    <col min="6410" max="6410" width="18.33203125" style="311" customWidth="1"/>
    <col min="6411" max="6411" width="12.44140625" style="311" customWidth="1"/>
    <col min="6412" max="6412" width="20" style="311" customWidth="1"/>
    <col min="6413" max="6656" width="11.5546875" style="311"/>
    <col min="6657" max="6657" width="20.33203125" style="311" customWidth="1"/>
    <col min="6658" max="6658" width="31.109375" style="311" customWidth="1"/>
    <col min="6659" max="6659" width="15" style="311" customWidth="1"/>
    <col min="6660" max="6660" width="14.44140625" style="311" customWidth="1"/>
    <col min="6661" max="6661" width="15.88671875" style="311" customWidth="1"/>
    <col min="6662" max="6662" width="18.109375" style="311" bestFit="1" customWidth="1"/>
    <col min="6663" max="6663" width="16.88671875" style="311" customWidth="1"/>
    <col min="6664" max="6664" width="14.109375" style="311" customWidth="1"/>
    <col min="6665" max="6665" width="11.5546875" style="311" bestFit="1"/>
    <col min="6666" max="6666" width="18.33203125" style="311" customWidth="1"/>
    <col min="6667" max="6667" width="12.44140625" style="311" customWidth="1"/>
    <col min="6668" max="6668" width="20" style="311" customWidth="1"/>
    <col min="6669" max="6912" width="11.5546875" style="311"/>
    <col min="6913" max="6913" width="20.33203125" style="311" customWidth="1"/>
    <col min="6914" max="6914" width="31.109375" style="311" customWidth="1"/>
    <col min="6915" max="6915" width="15" style="311" customWidth="1"/>
    <col min="6916" max="6916" width="14.44140625" style="311" customWidth="1"/>
    <col min="6917" max="6917" width="15.88671875" style="311" customWidth="1"/>
    <col min="6918" max="6918" width="18.109375" style="311" bestFit="1" customWidth="1"/>
    <col min="6919" max="6919" width="16.88671875" style="311" customWidth="1"/>
    <col min="6920" max="6920" width="14.109375" style="311" customWidth="1"/>
    <col min="6921" max="6921" width="11.5546875" style="311" bestFit="1"/>
    <col min="6922" max="6922" width="18.33203125" style="311" customWidth="1"/>
    <col min="6923" max="6923" width="12.44140625" style="311" customWidth="1"/>
    <col min="6924" max="6924" width="20" style="311" customWidth="1"/>
    <col min="6925" max="7168" width="11.5546875" style="311"/>
    <col min="7169" max="7169" width="20.33203125" style="311" customWidth="1"/>
    <col min="7170" max="7170" width="31.109375" style="311" customWidth="1"/>
    <col min="7171" max="7171" width="15" style="311" customWidth="1"/>
    <col min="7172" max="7172" width="14.44140625" style="311" customWidth="1"/>
    <col min="7173" max="7173" width="15.88671875" style="311" customWidth="1"/>
    <col min="7174" max="7174" width="18.109375" style="311" bestFit="1" customWidth="1"/>
    <col min="7175" max="7175" width="16.88671875" style="311" customWidth="1"/>
    <col min="7176" max="7176" width="14.109375" style="311" customWidth="1"/>
    <col min="7177" max="7177" width="11.5546875" style="311" bestFit="1"/>
    <col min="7178" max="7178" width="18.33203125" style="311" customWidth="1"/>
    <col min="7179" max="7179" width="12.44140625" style="311" customWidth="1"/>
    <col min="7180" max="7180" width="20" style="311" customWidth="1"/>
    <col min="7181" max="7424" width="11.5546875" style="311"/>
    <col min="7425" max="7425" width="20.33203125" style="311" customWidth="1"/>
    <col min="7426" max="7426" width="31.109375" style="311" customWidth="1"/>
    <col min="7427" max="7427" width="15" style="311" customWidth="1"/>
    <col min="7428" max="7428" width="14.44140625" style="311" customWidth="1"/>
    <col min="7429" max="7429" width="15.88671875" style="311" customWidth="1"/>
    <col min="7430" max="7430" width="18.109375" style="311" bestFit="1" customWidth="1"/>
    <col min="7431" max="7431" width="16.88671875" style="311" customWidth="1"/>
    <col min="7432" max="7432" width="14.109375" style="311" customWidth="1"/>
    <col min="7433" max="7433" width="11.5546875" style="311" bestFit="1"/>
    <col min="7434" max="7434" width="18.33203125" style="311" customWidth="1"/>
    <col min="7435" max="7435" width="12.44140625" style="311" customWidth="1"/>
    <col min="7436" max="7436" width="20" style="311" customWidth="1"/>
    <col min="7437" max="7680" width="11.5546875" style="311"/>
    <col min="7681" max="7681" width="20.33203125" style="311" customWidth="1"/>
    <col min="7682" max="7682" width="31.109375" style="311" customWidth="1"/>
    <col min="7683" max="7683" width="15" style="311" customWidth="1"/>
    <col min="7684" max="7684" width="14.44140625" style="311" customWidth="1"/>
    <col min="7685" max="7685" width="15.88671875" style="311" customWidth="1"/>
    <col min="7686" max="7686" width="18.109375" style="311" bestFit="1" customWidth="1"/>
    <col min="7687" max="7687" width="16.88671875" style="311" customWidth="1"/>
    <col min="7688" max="7688" width="14.109375" style="311" customWidth="1"/>
    <col min="7689" max="7689" width="11.5546875" style="311" bestFit="1"/>
    <col min="7690" max="7690" width="18.33203125" style="311" customWidth="1"/>
    <col min="7691" max="7691" width="12.44140625" style="311" customWidth="1"/>
    <col min="7692" max="7692" width="20" style="311" customWidth="1"/>
    <col min="7693" max="7936" width="11.5546875" style="311"/>
    <col min="7937" max="7937" width="20.33203125" style="311" customWidth="1"/>
    <col min="7938" max="7938" width="31.109375" style="311" customWidth="1"/>
    <col min="7939" max="7939" width="15" style="311" customWidth="1"/>
    <col min="7940" max="7940" width="14.44140625" style="311" customWidth="1"/>
    <col min="7941" max="7941" width="15.88671875" style="311" customWidth="1"/>
    <col min="7942" max="7942" width="18.109375" style="311" bestFit="1" customWidth="1"/>
    <col min="7943" max="7943" width="16.88671875" style="311" customWidth="1"/>
    <col min="7944" max="7944" width="14.109375" style="311" customWidth="1"/>
    <col min="7945" max="7945" width="11.5546875" style="311" bestFit="1"/>
    <col min="7946" max="7946" width="18.33203125" style="311" customWidth="1"/>
    <col min="7947" max="7947" width="12.44140625" style="311" customWidth="1"/>
    <col min="7948" max="7948" width="20" style="311" customWidth="1"/>
    <col min="7949" max="8192" width="11.5546875" style="311"/>
    <col min="8193" max="8193" width="20.33203125" style="311" customWidth="1"/>
    <col min="8194" max="8194" width="31.109375" style="311" customWidth="1"/>
    <col min="8195" max="8195" width="15" style="311" customWidth="1"/>
    <col min="8196" max="8196" width="14.44140625" style="311" customWidth="1"/>
    <col min="8197" max="8197" width="15.88671875" style="311" customWidth="1"/>
    <col min="8198" max="8198" width="18.109375" style="311" bestFit="1" customWidth="1"/>
    <col min="8199" max="8199" width="16.88671875" style="311" customWidth="1"/>
    <col min="8200" max="8200" width="14.109375" style="311" customWidth="1"/>
    <col min="8201" max="8201" width="11.5546875" style="311" bestFit="1"/>
    <col min="8202" max="8202" width="18.33203125" style="311" customWidth="1"/>
    <col min="8203" max="8203" width="12.44140625" style="311" customWidth="1"/>
    <col min="8204" max="8204" width="20" style="311" customWidth="1"/>
    <col min="8205" max="8448" width="11.5546875" style="311"/>
    <col min="8449" max="8449" width="20.33203125" style="311" customWidth="1"/>
    <col min="8450" max="8450" width="31.109375" style="311" customWidth="1"/>
    <col min="8451" max="8451" width="15" style="311" customWidth="1"/>
    <col min="8452" max="8452" width="14.44140625" style="311" customWidth="1"/>
    <col min="8453" max="8453" width="15.88671875" style="311" customWidth="1"/>
    <col min="8454" max="8454" width="18.109375" style="311" bestFit="1" customWidth="1"/>
    <col min="8455" max="8455" width="16.88671875" style="311" customWidth="1"/>
    <col min="8456" max="8456" width="14.109375" style="311" customWidth="1"/>
    <col min="8457" max="8457" width="11.5546875" style="311" bestFit="1"/>
    <col min="8458" max="8458" width="18.33203125" style="311" customWidth="1"/>
    <col min="8459" max="8459" width="12.44140625" style="311" customWidth="1"/>
    <col min="8460" max="8460" width="20" style="311" customWidth="1"/>
    <col min="8461" max="8704" width="11.5546875" style="311"/>
    <col min="8705" max="8705" width="20.33203125" style="311" customWidth="1"/>
    <col min="8706" max="8706" width="31.109375" style="311" customWidth="1"/>
    <col min="8707" max="8707" width="15" style="311" customWidth="1"/>
    <col min="8708" max="8708" width="14.44140625" style="311" customWidth="1"/>
    <col min="8709" max="8709" width="15.88671875" style="311" customWidth="1"/>
    <col min="8710" max="8710" width="18.109375" style="311" bestFit="1" customWidth="1"/>
    <col min="8711" max="8711" width="16.88671875" style="311" customWidth="1"/>
    <col min="8712" max="8712" width="14.109375" style="311" customWidth="1"/>
    <col min="8713" max="8713" width="11.5546875" style="311" bestFit="1"/>
    <col min="8714" max="8714" width="18.33203125" style="311" customWidth="1"/>
    <col min="8715" max="8715" width="12.44140625" style="311" customWidth="1"/>
    <col min="8716" max="8716" width="20" style="311" customWidth="1"/>
    <col min="8717" max="8960" width="11.5546875" style="311"/>
    <col min="8961" max="8961" width="20.33203125" style="311" customWidth="1"/>
    <col min="8962" max="8962" width="31.109375" style="311" customWidth="1"/>
    <col min="8963" max="8963" width="15" style="311" customWidth="1"/>
    <col min="8964" max="8964" width="14.44140625" style="311" customWidth="1"/>
    <col min="8965" max="8965" width="15.88671875" style="311" customWidth="1"/>
    <col min="8966" max="8966" width="18.109375" style="311" bestFit="1" customWidth="1"/>
    <col min="8967" max="8967" width="16.88671875" style="311" customWidth="1"/>
    <col min="8968" max="8968" width="14.109375" style="311" customWidth="1"/>
    <col min="8969" max="8969" width="11.5546875" style="311" bestFit="1"/>
    <col min="8970" max="8970" width="18.33203125" style="311" customWidth="1"/>
    <col min="8971" max="8971" width="12.44140625" style="311" customWidth="1"/>
    <col min="8972" max="8972" width="20" style="311" customWidth="1"/>
    <col min="8973" max="9216" width="11.5546875" style="311"/>
    <col min="9217" max="9217" width="20.33203125" style="311" customWidth="1"/>
    <col min="9218" max="9218" width="31.109375" style="311" customWidth="1"/>
    <col min="9219" max="9219" width="15" style="311" customWidth="1"/>
    <col min="9220" max="9220" width="14.44140625" style="311" customWidth="1"/>
    <col min="9221" max="9221" width="15.88671875" style="311" customWidth="1"/>
    <col min="9222" max="9222" width="18.109375" style="311" bestFit="1" customWidth="1"/>
    <col min="9223" max="9223" width="16.88671875" style="311" customWidth="1"/>
    <col min="9224" max="9224" width="14.109375" style="311" customWidth="1"/>
    <col min="9225" max="9225" width="11.5546875" style="311" bestFit="1"/>
    <col min="9226" max="9226" width="18.33203125" style="311" customWidth="1"/>
    <col min="9227" max="9227" width="12.44140625" style="311" customWidth="1"/>
    <col min="9228" max="9228" width="20" style="311" customWidth="1"/>
    <col min="9229" max="9472" width="11.5546875" style="311"/>
    <col min="9473" max="9473" width="20.33203125" style="311" customWidth="1"/>
    <col min="9474" max="9474" width="31.109375" style="311" customWidth="1"/>
    <col min="9475" max="9475" width="15" style="311" customWidth="1"/>
    <col min="9476" max="9476" width="14.44140625" style="311" customWidth="1"/>
    <col min="9477" max="9477" width="15.88671875" style="311" customWidth="1"/>
    <col min="9478" max="9478" width="18.109375" style="311" bestFit="1" customWidth="1"/>
    <col min="9479" max="9479" width="16.88671875" style="311" customWidth="1"/>
    <col min="9480" max="9480" width="14.109375" style="311" customWidth="1"/>
    <col min="9481" max="9481" width="11.5546875" style="311" bestFit="1"/>
    <col min="9482" max="9482" width="18.33203125" style="311" customWidth="1"/>
    <col min="9483" max="9483" width="12.44140625" style="311" customWidth="1"/>
    <col min="9484" max="9484" width="20" style="311" customWidth="1"/>
    <col min="9485" max="9728" width="11.5546875" style="311"/>
    <col min="9729" max="9729" width="20.33203125" style="311" customWidth="1"/>
    <col min="9730" max="9730" width="31.109375" style="311" customWidth="1"/>
    <col min="9731" max="9731" width="15" style="311" customWidth="1"/>
    <col min="9732" max="9732" width="14.44140625" style="311" customWidth="1"/>
    <col min="9733" max="9733" width="15.88671875" style="311" customWidth="1"/>
    <col min="9734" max="9734" width="18.109375" style="311" bestFit="1" customWidth="1"/>
    <col min="9735" max="9735" width="16.88671875" style="311" customWidth="1"/>
    <col min="9736" max="9736" width="14.109375" style="311" customWidth="1"/>
    <col min="9737" max="9737" width="11.5546875" style="311" bestFit="1"/>
    <col min="9738" max="9738" width="18.33203125" style="311" customWidth="1"/>
    <col min="9739" max="9739" width="12.44140625" style="311" customWidth="1"/>
    <col min="9740" max="9740" width="20" style="311" customWidth="1"/>
    <col min="9741" max="9984" width="11.5546875" style="311"/>
    <col min="9985" max="9985" width="20.33203125" style="311" customWidth="1"/>
    <col min="9986" max="9986" width="31.109375" style="311" customWidth="1"/>
    <col min="9987" max="9987" width="15" style="311" customWidth="1"/>
    <col min="9988" max="9988" width="14.44140625" style="311" customWidth="1"/>
    <col min="9989" max="9989" width="15.88671875" style="311" customWidth="1"/>
    <col min="9990" max="9990" width="18.109375" style="311" bestFit="1" customWidth="1"/>
    <col min="9991" max="9991" width="16.88671875" style="311" customWidth="1"/>
    <col min="9992" max="9992" width="14.109375" style="311" customWidth="1"/>
    <col min="9993" max="9993" width="11.5546875" style="311" bestFit="1"/>
    <col min="9994" max="9994" width="18.33203125" style="311" customWidth="1"/>
    <col min="9995" max="9995" width="12.44140625" style="311" customWidth="1"/>
    <col min="9996" max="9996" width="20" style="311" customWidth="1"/>
    <col min="9997" max="10240" width="11.5546875" style="311"/>
    <col min="10241" max="10241" width="20.33203125" style="311" customWidth="1"/>
    <col min="10242" max="10242" width="31.109375" style="311" customWidth="1"/>
    <col min="10243" max="10243" width="15" style="311" customWidth="1"/>
    <col min="10244" max="10244" width="14.44140625" style="311" customWidth="1"/>
    <col min="10245" max="10245" width="15.88671875" style="311" customWidth="1"/>
    <col min="10246" max="10246" width="18.109375" style="311" bestFit="1" customWidth="1"/>
    <col min="10247" max="10247" width="16.88671875" style="311" customWidth="1"/>
    <col min="10248" max="10248" width="14.109375" style="311" customWidth="1"/>
    <col min="10249" max="10249" width="11.5546875" style="311" bestFit="1"/>
    <col min="10250" max="10250" width="18.33203125" style="311" customWidth="1"/>
    <col min="10251" max="10251" width="12.44140625" style="311" customWidth="1"/>
    <col min="10252" max="10252" width="20" style="311" customWidth="1"/>
    <col min="10253" max="10496" width="11.5546875" style="311"/>
    <col min="10497" max="10497" width="20.33203125" style="311" customWidth="1"/>
    <col min="10498" max="10498" width="31.109375" style="311" customWidth="1"/>
    <col min="10499" max="10499" width="15" style="311" customWidth="1"/>
    <col min="10500" max="10500" width="14.44140625" style="311" customWidth="1"/>
    <col min="10501" max="10501" width="15.88671875" style="311" customWidth="1"/>
    <col min="10502" max="10502" width="18.109375" style="311" bestFit="1" customWidth="1"/>
    <col min="10503" max="10503" width="16.88671875" style="311" customWidth="1"/>
    <col min="10504" max="10504" width="14.109375" style="311" customWidth="1"/>
    <col min="10505" max="10505" width="11.5546875" style="311" bestFit="1"/>
    <col min="10506" max="10506" width="18.33203125" style="311" customWidth="1"/>
    <col min="10507" max="10507" width="12.44140625" style="311" customWidth="1"/>
    <col min="10508" max="10508" width="20" style="311" customWidth="1"/>
    <col min="10509" max="10752" width="11.5546875" style="311"/>
    <col min="10753" max="10753" width="20.33203125" style="311" customWidth="1"/>
    <col min="10754" max="10754" width="31.109375" style="311" customWidth="1"/>
    <col min="10755" max="10755" width="15" style="311" customWidth="1"/>
    <col min="10756" max="10756" width="14.44140625" style="311" customWidth="1"/>
    <col min="10757" max="10757" width="15.88671875" style="311" customWidth="1"/>
    <col min="10758" max="10758" width="18.109375" style="311" bestFit="1" customWidth="1"/>
    <col min="10759" max="10759" width="16.88671875" style="311" customWidth="1"/>
    <col min="10760" max="10760" width="14.109375" style="311" customWidth="1"/>
    <col min="10761" max="10761" width="11.5546875" style="311" bestFit="1"/>
    <col min="10762" max="10762" width="18.33203125" style="311" customWidth="1"/>
    <col min="10763" max="10763" width="12.44140625" style="311" customWidth="1"/>
    <col min="10764" max="10764" width="20" style="311" customWidth="1"/>
    <col min="10765" max="11008" width="11.5546875" style="311"/>
    <col min="11009" max="11009" width="20.33203125" style="311" customWidth="1"/>
    <col min="11010" max="11010" width="31.109375" style="311" customWidth="1"/>
    <col min="11011" max="11011" width="15" style="311" customWidth="1"/>
    <col min="11012" max="11012" width="14.44140625" style="311" customWidth="1"/>
    <col min="11013" max="11013" width="15.88671875" style="311" customWidth="1"/>
    <col min="11014" max="11014" width="18.109375" style="311" bestFit="1" customWidth="1"/>
    <col min="11015" max="11015" width="16.88671875" style="311" customWidth="1"/>
    <col min="11016" max="11016" width="14.109375" style="311" customWidth="1"/>
    <col min="11017" max="11017" width="11.5546875" style="311" bestFit="1"/>
    <col min="11018" max="11018" width="18.33203125" style="311" customWidth="1"/>
    <col min="11019" max="11019" width="12.44140625" style="311" customWidth="1"/>
    <col min="11020" max="11020" width="20" style="311" customWidth="1"/>
    <col min="11021" max="11264" width="11.5546875" style="311"/>
    <col min="11265" max="11265" width="20.33203125" style="311" customWidth="1"/>
    <col min="11266" max="11266" width="31.109375" style="311" customWidth="1"/>
    <col min="11267" max="11267" width="15" style="311" customWidth="1"/>
    <col min="11268" max="11268" width="14.44140625" style="311" customWidth="1"/>
    <col min="11269" max="11269" width="15.88671875" style="311" customWidth="1"/>
    <col min="11270" max="11270" width="18.109375" style="311" bestFit="1" customWidth="1"/>
    <col min="11271" max="11271" width="16.88671875" style="311" customWidth="1"/>
    <col min="11272" max="11272" width="14.109375" style="311" customWidth="1"/>
    <col min="11273" max="11273" width="11.5546875" style="311" bestFit="1"/>
    <col min="11274" max="11274" width="18.33203125" style="311" customWidth="1"/>
    <col min="11275" max="11275" width="12.44140625" style="311" customWidth="1"/>
    <col min="11276" max="11276" width="20" style="311" customWidth="1"/>
    <col min="11277" max="11520" width="11.5546875" style="311"/>
    <col min="11521" max="11521" width="20.33203125" style="311" customWidth="1"/>
    <col min="11522" max="11522" width="31.109375" style="311" customWidth="1"/>
    <col min="11523" max="11523" width="15" style="311" customWidth="1"/>
    <col min="11524" max="11524" width="14.44140625" style="311" customWidth="1"/>
    <col min="11525" max="11525" width="15.88671875" style="311" customWidth="1"/>
    <col min="11526" max="11526" width="18.109375" style="311" bestFit="1" customWidth="1"/>
    <col min="11527" max="11527" width="16.88671875" style="311" customWidth="1"/>
    <col min="11528" max="11528" width="14.109375" style="311" customWidth="1"/>
    <col min="11529" max="11529" width="11.5546875" style="311" bestFit="1"/>
    <col min="11530" max="11530" width="18.33203125" style="311" customWidth="1"/>
    <col min="11531" max="11531" width="12.44140625" style="311" customWidth="1"/>
    <col min="11532" max="11532" width="20" style="311" customWidth="1"/>
    <col min="11533" max="11776" width="11.5546875" style="311"/>
    <col min="11777" max="11777" width="20.33203125" style="311" customWidth="1"/>
    <col min="11778" max="11778" width="31.109375" style="311" customWidth="1"/>
    <col min="11779" max="11779" width="15" style="311" customWidth="1"/>
    <col min="11780" max="11780" width="14.44140625" style="311" customWidth="1"/>
    <col min="11781" max="11781" width="15.88671875" style="311" customWidth="1"/>
    <col min="11782" max="11782" width="18.109375" style="311" bestFit="1" customWidth="1"/>
    <col min="11783" max="11783" width="16.88671875" style="311" customWidth="1"/>
    <col min="11784" max="11784" width="14.109375" style="311" customWidth="1"/>
    <col min="11785" max="11785" width="11.5546875" style="311" bestFit="1"/>
    <col min="11786" max="11786" width="18.33203125" style="311" customWidth="1"/>
    <col min="11787" max="11787" width="12.44140625" style="311" customWidth="1"/>
    <col min="11788" max="11788" width="20" style="311" customWidth="1"/>
    <col min="11789" max="12032" width="11.5546875" style="311"/>
    <col min="12033" max="12033" width="20.33203125" style="311" customWidth="1"/>
    <col min="12034" max="12034" width="31.109375" style="311" customWidth="1"/>
    <col min="12035" max="12035" width="15" style="311" customWidth="1"/>
    <col min="12036" max="12036" width="14.44140625" style="311" customWidth="1"/>
    <col min="12037" max="12037" width="15.88671875" style="311" customWidth="1"/>
    <col min="12038" max="12038" width="18.109375" style="311" bestFit="1" customWidth="1"/>
    <col min="12039" max="12039" width="16.88671875" style="311" customWidth="1"/>
    <col min="12040" max="12040" width="14.109375" style="311" customWidth="1"/>
    <col min="12041" max="12041" width="11.5546875" style="311" bestFit="1"/>
    <col min="12042" max="12042" width="18.33203125" style="311" customWidth="1"/>
    <col min="12043" max="12043" width="12.44140625" style="311" customWidth="1"/>
    <col min="12044" max="12044" width="20" style="311" customWidth="1"/>
    <col min="12045" max="12288" width="11.5546875" style="311"/>
    <col min="12289" max="12289" width="20.33203125" style="311" customWidth="1"/>
    <col min="12290" max="12290" width="31.109375" style="311" customWidth="1"/>
    <col min="12291" max="12291" width="15" style="311" customWidth="1"/>
    <col min="12292" max="12292" width="14.44140625" style="311" customWidth="1"/>
    <col min="12293" max="12293" width="15.88671875" style="311" customWidth="1"/>
    <col min="12294" max="12294" width="18.109375" style="311" bestFit="1" customWidth="1"/>
    <col min="12295" max="12295" width="16.88671875" style="311" customWidth="1"/>
    <col min="12296" max="12296" width="14.109375" style="311" customWidth="1"/>
    <col min="12297" max="12297" width="11.5546875" style="311" bestFit="1"/>
    <col min="12298" max="12298" width="18.33203125" style="311" customWidth="1"/>
    <col min="12299" max="12299" width="12.44140625" style="311" customWidth="1"/>
    <col min="12300" max="12300" width="20" style="311" customWidth="1"/>
    <col min="12301" max="12544" width="11.5546875" style="311"/>
    <col min="12545" max="12545" width="20.33203125" style="311" customWidth="1"/>
    <col min="12546" max="12546" width="31.109375" style="311" customWidth="1"/>
    <col min="12547" max="12547" width="15" style="311" customWidth="1"/>
    <col min="12548" max="12548" width="14.44140625" style="311" customWidth="1"/>
    <col min="12549" max="12549" width="15.88671875" style="311" customWidth="1"/>
    <col min="12550" max="12550" width="18.109375" style="311" bestFit="1" customWidth="1"/>
    <col min="12551" max="12551" width="16.88671875" style="311" customWidth="1"/>
    <col min="12552" max="12552" width="14.109375" style="311" customWidth="1"/>
    <col min="12553" max="12553" width="11.5546875" style="311" bestFit="1"/>
    <col min="12554" max="12554" width="18.33203125" style="311" customWidth="1"/>
    <col min="12555" max="12555" width="12.44140625" style="311" customWidth="1"/>
    <col min="12556" max="12556" width="20" style="311" customWidth="1"/>
    <col min="12557" max="12800" width="11.5546875" style="311"/>
    <col min="12801" max="12801" width="20.33203125" style="311" customWidth="1"/>
    <col min="12802" max="12802" width="31.109375" style="311" customWidth="1"/>
    <col min="12803" max="12803" width="15" style="311" customWidth="1"/>
    <col min="12804" max="12804" width="14.44140625" style="311" customWidth="1"/>
    <col min="12805" max="12805" width="15.88671875" style="311" customWidth="1"/>
    <col min="12806" max="12806" width="18.109375" style="311" bestFit="1" customWidth="1"/>
    <col min="12807" max="12807" width="16.88671875" style="311" customWidth="1"/>
    <col min="12808" max="12808" width="14.109375" style="311" customWidth="1"/>
    <col min="12809" max="12809" width="11.5546875" style="311" bestFit="1"/>
    <col min="12810" max="12810" width="18.33203125" style="311" customWidth="1"/>
    <col min="12811" max="12811" width="12.44140625" style="311" customWidth="1"/>
    <col min="12812" max="12812" width="20" style="311" customWidth="1"/>
    <col min="12813" max="13056" width="11.5546875" style="311"/>
    <col min="13057" max="13057" width="20.33203125" style="311" customWidth="1"/>
    <col min="13058" max="13058" width="31.109375" style="311" customWidth="1"/>
    <col min="13059" max="13059" width="15" style="311" customWidth="1"/>
    <col min="13060" max="13060" width="14.44140625" style="311" customWidth="1"/>
    <col min="13061" max="13061" width="15.88671875" style="311" customWidth="1"/>
    <col min="13062" max="13062" width="18.109375" style="311" bestFit="1" customWidth="1"/>
    <col min="13063" max="13063" width="16.88671875" style="311" customWidth="1"/>
    <col min="13064" max="13064" width="14.109375" style="311" customWidth="1"/>
    <col min="13065" max="13065" width="11.5546875" style="311" bestFit="1"/>
    <col min="13066" max="13066" width="18.33203125" style="311" customWidth="1"/>
    <col min="13067" max="13067" width="12.44140625" style="311" customWidth="1"/>
    <col min="13068" max="13068" width="20" style="311" customWidth="1"/>
    <col min="13069" max="13312" width="11.5546875" style="311"/>
    <col min="13313" max="13313" width="20.33203125" style="311" customWidth="1"/>
    <col min="13314" max="13314" width="31.109375" style="311" customWidth="1"/>
    <col min="13315" max="13315" width="15" style="311" customWidth="1"/>
    <col min="13316" max="13316" width="14.44140625" style="311" customWidth="1"/>
    <col min="13317" max="13317" width="15.88671875" style="311" customWidth="1"/>
    <col min="13318" max="13318" width="18.109375" style="311" bestFit="1" customWidth="1"/>
    <col min="13319" max="13319" width="16.88671875" style="311" customWidth="1"/>
    <col min="13320" max="13320" width="14.109375" style="311" customWidth="1"/>
    <col min="13321" max="13321" width="11.5546875" style="311" bestFit="1"/>
    <col min="13322" max="13322" width="18.33203125" style="311" customWidth="1"/>
    <col min="13323" max="13323" width="12.44140625" style="311" customWidth="1"/>
    <col min="13324" max="13324" width="20" style="311" customWidth="1"/>
    <col min="13325" max="13568" width="11.5546875" style="311"/>
    <col min="13569" max="13569" width="20.33203125" style="311" customWidth="1"/>
    <col min="13570" max="13570" width="31.109375" style="311" customWidth="1"/>
    <col min="13571" max="13571" width="15" style="311" customWidth="1"/>
    <col min="13572" max="13572" width="14.44140625" style="311" customWidth="1"/>
    <col min="13573" max="13573" width="15.88671875" style="311" customWidth="1"/>
    <col min="13574" max="13574" width="18.109375" style="311" bestFit="1" customWidth="1"/>
    <col min="13575" max="13575" width="16.88671875" style="311" customWidth="1"/>
    <col min="13576" max="13576" width="14.109375" style="311" customWidth="1"/>
    <col min="13577" max="13577" width="11.5546875" style="311" bestFit="1"/>
    <col min="13578" max="13578" width="18.33203125" style="311" customWidth="1"/>
    <col min="13579" max="13579" width="12.44140625" style="311" customWidth="1"/>
    <col min="13580" max="13580" width="20" style="311" customWidth="1"/>
    <col min="13581" max="13824" width="11.5546875" style="311"/>
    <col min="13825" max="13825" width="20.33203125" style="311" customWidth="1"/>
    <col min="13826" max="13826" width="31.109375" style="311" customWidth="1"/>
    <col min="13827" max="13827" width="15" style="311" customWidth="1"/>
    <col min="13828" max="13828" width="14.44140625" style="311" customWidth="1"/>
    <col min="13829" max="13829" width="15.88671875" style="311" customWidth="1"/>
    <col min="13830" max="13830" width="18.109375" style="311" bestFit="1" customWidth="1"/>
    <col min="13831" max="13831" width="16.88671875" style="311" customWidth="1"/>
    <col min="13832" max="13832" width="14.109375" style="311" customWidth="1"/>
    <col min="13833" max="13833" width="11.5546875" style="311" bestFit="1"/>
    <col min="13834" max="13834" width="18.33203125" style="311" customWidth="1"/>
    <col min="13835" max="13835" width="12.44140625" style="311" customWidth="1"/>
    <col min="13836" max="13836" width="20" style="311" customWidth="1"/>
    <col min="13837" max="14080" width="11.5546875" style="311"/>
    <col min="14081" max="14081" width="20.33203125" style="311" customWidth="1"/>
    <col min="14082" max="14082" width="31.109375" style="311" customWidth="1"/>
    <col min="14083" max="14083" width="15" style="311" customWidth="1"/>
    <col min="14084" max="14084" width="14.44140625" style="311" customWidth="1"/>
    <col min="14085" max="14085" width="15.88671875" style="311" customWidth="1"/>
    <col min="14086" max="14086" width="18.109375" style="311" bestFit="1" customWidth="1"/>
    <col min="14087" max="14087" width="16.88671875" style="311" customWidth="1"/>
    <col min="14088" max="14088" width="14.109375" style="311" customWidth="1"/>
    <col min="14089" max="14089" width="11.5546875" style="311" bestFit="1"/>
    <col min="14090" max="14090" width="18.33203125" style="311" customWidth="1"/>
    <col min="14091" max="14091" width="12.44140625" style="311" customWidth="1"/>
    <col min="14092" max="14092" width="20" style="311" customWidth="1"/>
    <col min="14093" max="14336" width="11.5546875" style="311"/>
    <col min="14337" max="14337" width="20.33203125" style="311" customWidth="1"/>
    <col min="14338" max="14338" width="31.109375" style="311" customWidth="1"/>
    <col min="14339" max="14339" width="15" style="311" customWidth="1"/>
    <col min="14340" max="14340" width="14.44140625" style="311" customWidth="1"/>
    <col min="14341" max="14341" width="15.88671875" style="311" customWidth="1"/>
    <col min="14342" max="14342" width="18.109375" style="311" bestFit="1" customWidth="1"/>
    <col min="14343" max="14343" width="16.88671875" style="311" customWidth="1"/>
    <col min="14344" max="14344" width="14.109375" style="311" customWidth="1"/>
    <col min="14345" max="14345" width="11.5546875" style="311" bestFit="1"/>
    <col min="14346" max="14346" width="18.33203125" style="311" customWidth="1"/>
    <col min="14347" max="14347" width="12.44140625" style="311" customWidth="1"/>
    <col min="14348" max="14348" width="20" style="311" customWidth="1"/>
    <col min="14349" max="14592" width="11.5546875" style="311"/>
    <col min="14593" max="14593" width="20.33203125" style="311" customWidth="1"/>
    <col min="14594" max="14594" width="31.109375" style="311" customWidth="1"/>
    <col min="14595" max="14595" width="15" style="311" customWidth="1"/>
    <col min="14596" max="14596" width="14.44140625" style="311" customWidth="1"/>
    <col min="14597" max="14597" width="15.88671875" style="311" customWidth="1"/>
    <col min="14598" max="14598" width="18.109375" style="311" bestFit="1" customWidth="1"/>
    <col min="14599" max="14599" width="16.88671875" style="311" customWidth="1"/>
    <col min="14600" max="14600" width="14.109375" style="311" customWidth="1"/>
    <col min="14601" max="14601" width="11.5546875" style="311" bestFit="1"/>
    <col min="14602" max="14602" width="18.33203125" style="311" customWidth="1"/>
    <col min="14603" max="14603" width="12.44140625" style="311" customWidth="1"/>
    <col min="14604" max="14604" width="20" style="311" customWidth="1"/>
    <col min="14605" max="14848" width="11.5546875" style="311"/>
    <col min="14849" max="14849" width="20.33203125" style="311" customWidth="1"/>
    <col min="14850" max="14850" width="31.109375" style="311" customWidth="1"/>
    <col min="14851" max="14851" width="15" style="311" customWidth="1"/>
    <col min="14852" max="14852" width="14.44140625" style="311" customWidth="1"/>
    <col min="14853" max="14853" width="15.88671875" style="311" customWidth="1"/>
    <col min="14854" max="14854" width="18.109375" style="311" bestFit="1" customWidth="1"/>
    <col min="14855" max="14855" width="16.88671875" style="311" customWidth="1"/>
    <col min="14856" max="14856" width="14.109375" style="311" customWidth="1"/>
    <col min="14857" max="14857" width="11.5546875" style="311" bestFit="1"/>
    <col min="14858" max="14858" width="18.33203125" style="311" customWidth="1"/>
    <col min="14859" max="14859" width="12.44140625" style="311" customWidth="1"/>
    <col min="14860" max="14860" width="20" style="311" customWidth="1"/>
    <col min="14861" max="15104" width="11.5546875" style="311"/>
    <col min="15105" max="15105" width="20.33203125" style="311" customWidth="1"/>
    <col min="15106" max="15106" width="31.109375" style="311" customWidth="1"/>
    <col min="15107" max="15107" width="15" style="311" customWidth="1"/>
    <col min="15108" max="15108" width="14.44140625" style="311" customWidth="1"/>
    <col min="15109" max="15109" width="15.88671875" style="311" customWidth="1"/>
    <col min="15110" max="15110" width="18.109375" style="311" bestFit="1" customWidth="1"/>
    <col min="15111" max="15111" width="16.88671875" style="311" customWidth="1"/>
    <col min="15112" max="15112" width="14.109375" style="311" customWidth="1"/>
    <col min="15113" max="15113" width="11.5546875" style="311" bestFit="1"/>
    <col min="15114" max="15114" width="18.33203125" style="311" customWidth="1"/>
    <col min="15115" max="15115" width="12.44140625" style="311" customWidth="1"/>
    <col min="15116" max="15116" width="20" style="311" customWidth="1"/>
    <col min="15117" max="15360" width="11.5546875" style="311"/>
    <col min="15361" max="15361" width="20.33203125" style="311" customWidth="1"/>
    <col min="15362" max="15362" width="31.109375" style="311" customWidth="1"/>
    <col min="15363" max="15363" width="15" style="311" customWidth="1"/>
    <col min="15364" max="15364" width="14.44140625" style="311" customWidth="1"/>
    <col min="15365" max="15365" width="15.88671875" style="311" customWidth="1"/>
    <col min="15366" max="15366" width="18.109375" style="311" bestFit="1" customWidth="1"/>
    <col min="15367" max="15367" width="16.88671875" style="311" customWidth="1"/>
    <col min="15368" max="15368" width="14.109375" style="311" customWidth="1"/>
    <col min="15369" max="15369" width="11.5546875" style="311" bestFit="1"/>
    <col min="15370" max="15370" width="18.33203125" style="311" customWidth="1"/>
    <col min="15371" max="15371" width="12.44140625" style="311" customWidth="1"/>
    <col min="15372" max="15372" width="20" style="311" customWidth="1"/>
    <col min="15373" max="15616" width="11.5546875" style="311"/>
    <col min="15617" max="15617" width="20.33203125" style="311" customWidth="1"/>
    <col min="15618" max="15618" width="31.109375" style="311" customWidth="1"/>
    <col min="15619" max="15619" width="15" style="311" customWidth="1"/>
    <col min="15620" max="15620" width="14.44140625" style="311" customWidth="1"/>
    <col min="15621" max="15621" width="15.88671875" style="311" customWidth="1"/>
    <col min="15622" max="15622" width="18.109375" style="311" bestFit="1" customWidth="1"/>
    <col min="15623" max="15623" width="16.88671875" style="311" customWidth="1"/>
    <col min="15624" max="15624" width="14.109375" style="311" customWidth="1"/>
    <col min="15625" max="15625" width="11.5546875" style="311" bestFit="1"/>
    <col min="15626" max="15626" width="18.33203125" style="311" customWidth="1"/>
    <col min="15627" max="15627" width="12.44140625" style="311" customWidth="1"/>
    <col min="15628" max="15628" width="20" style="311" customWidth="1"/>
    <col min="15629" max="15872" width="11.5546875" style="311"/>
    <col min="15873" max="15873" width="20.33203125" style="311" customWidth="1"/>
    <col min="15874" max="15874" width="31.109375" style="311" customWidth="1"/>
    <col min="15875" max="15875" width="15" style="311" customWidth="1"/>
    <col min="15876" max="15876" width="14.44140625" style="311" customWidth="1"/>
    <col min="15877" max="15877" width="15.88671875" style="311" customWidth="1"/>
    <col min="15878" max="15878" width="18.109375" style="311" bestFit="1" customWidth="1"/>
    <col min="15879" max="15879" width="16.88671875" style="311" customWidth="1"/>
    <col min="15880" max="15880" width="14.109375" style="311" customWidth="1"/>
    <col min="15881" max="15881" width="11.5546875" style="311" bestFit="1"/>
    <col min="15882" max="15882" width="18.33203125" style="311" customWidth="1"/>
    <col min="15883" max="15883" width="12.44140625" style="311" customWidth="1"/>
    <col min="15884" max="15884" width="20" style="311" customWidth="1"/>
    <col min="15885" max="16128" width="11.5546875" style="311"/>
    <col min="16129" max="16129" width="20.33203125" style="311" customWidth="1"/>
    <col min="16130" max="16130" width="31.109375" style="311" customWidth="1"/>
    <col min="16131" max="16131" width="15" style="311" customWidth="1"/>
    <col min="16132" max="16132" width="14.44140625" style="311" customWidth="1"/>
    <col min="16133" max="16133" width="15.88671875" style="311" customWidth="1"/>
    <col min="16134" max="16134" width="18.109375" style="311" bestFit="1" customWidth="1"/>
    <col min="16135" max="16135" width="16.88671875" style="311" customWidth="1"/>
    <col min="16136" max="16136" width="14.109375" style="311" customWidth="1"/>
    <col min="16137" max="16137" width="11.5546875" style="311" bestFit="1"/>
    <col min="16138" max="16138" width="18.33203125" style="311" customWidth="1"/>
    <col min="16139" max="16139" width="12.44140625" style="311" customWidth="1"/>
    <col min="16140" max="16140" width="20" style="311" customWidth="1"/>
    <col min="16141" max="16384" width="11.5546875" style="311"/>
  </cols>
  <sheetData>
    <row r="1" spans="1:9" ht="19.5" customHeight="1" x14ac:dyDescent="0.25">
      <c r="A1" s="310"/>
    </row>
    <row r="2" spans="1:9" ht="15.6" x14ac:dyDescent="0.25">
      <c r="A2" s="603" t="s">
        <v>52</v>
      </c>
      <c r="B2" s="603"/>
      <c r="C2" s="603"/>
      <c r="D2" s="603"/>
      <c r="E2" s="603"/>
      <c r="F2" s="603"/>
      <c r="G2" s="603"/>
      <c r="H2" s="603"/>
    </row>
    <row r="3" spans="1:9" ht="15.6" x14ac:dyDescent="0.25">
      <c r="A3" s="604" t="s">
        <v>53</v>
      </c>
      <c r="B3" s="604"/>
      <c r="C3" s="604"/>
      <c r="D3" s="604"/>
      <c r="E3" s="604"/>
      <c r="F3" s="604"/>
      <c r="G3" s="604"/>
      <c r="H3" s="604"/>
    </row>
    <row r="4" spans="1:9" ht="9.75" customHeight="1" x14ac:dyDescent="0.25">
      <c r="A4" s="312"/>
      <c r="H4" s="313"/>
      <c r="I4" s="313"/>
    </row>
    <row r="5" spans="1:9" ht="15.6" x14ac:dyDescent="0.25">
      <c r="A5" s="314" t="s">
        <v>54</v>
      </c>
      <c r="H5" s="313"/>
    </row>
    <row r="6" spans="1:9" ht="15" customHeight="1" x14ac:dyDescent="0.25">
      <c r="A6" s="602" t="s">
        <v>453</v>
      </c>
      <c r="B6" s="602"/>
      <c r="C6" s="602"/>
      <c r="D6" s="602"/>
      <c r="E6" s="602"/>
      <c r="F6" s="602"/>
      <c r="G6" s="602"/>
      <c r="H6" s="602"/>
    </row>
    <row r="7" spans="1:9" ht="15" customHeight="1" x14ac:dyDescent="0.25">
      <c r="A7" s="602"/>
      <c r="B7" s="602"/>
      <c r="C7" s="602"/>
      <c r="D7" s="602"/>
      <c r="E7" s="602"/>
      <c r="F7" s="602"/>
      <c r="G7" s="602"/>
      <c r="H7" s="602"/>
    </row>
    <row r="8" spans="1:9" ht="15" customHeight="1" x14ac:dyDescent="0.25">
      <c r="A8" s="602"/>
      <c r="B8" s="602"/>
      <c r="C8" s="602"/>
      <c r="D8" s="602"/>
      <c r="E8" s="602"/>
      <c r="F8" s="602"/>
      <c r="G8" s="602"/>
      <c r="H8" s="602"/>
    </row>
    <row r="9" spans="1:9" ht="18.75" customHeight="1" x14ac:dyDescent="0.25">
      <c r="A9" s="602"/>
      <c r="B9" s="602"/>
      <c r="C9" s="602"/>
      <c r="D9" s="602"/>
      <c r="E9" s="602"/>
      <c r="F9" s="602"/>
      <c r="G9" s="602"/>
      <c r="H9" s="602"/>
    </row>
    <row r="10" spans="1:9" ht="14.25" customHeight="1" x14ac:dyDescent="0.25">
      <c r="A10" s="602"/>
      <c r="B10" s="602"/>
      <c r="C10" s="602"/>
      <c r="D10" s="602"/>
      <c r="E10" s="602"/>
      <c r="F10" s="602"/>
      <c r="G10" s="602"/>
      <c r="H10" s="602"/>
    </row>
    <row r="11" spans="1:9" ht="15" x14ac:dyDescent="0.25">
      <c r="I11" s="315"/>
    </row>
    <row r="12" spans="1:9" ht="15.6" x14ac:dyDescent="0.25">
      <c r="A12" s="312" t="s">
        <v>55</v>
      </c>
      <c r="H12" s="313"/>
      <c r="I12" s="313"/>
    </row>
    <row r="13" spans="1:9" ht="9.75" customHeight="1" x14ac:dyDescent="0.25">
      <c r="A13" s="312"/>
      <c r="H13" s="313"/>
      <c r="I13" s="313"/>
    </row>
    <row r="14" spans="1:9" ht="15" customHeight="1" x14ac:dyDescent="0.25">
      <c r="A14" s="602" t="s">
        <v>454</v>
      </c>
      <c r="B14" s="602"/>
      <c r="C14" s="602"/>
      <c r="D14" s="602"/>
      <c r="E14" s="602"/>
      <c r="F14" s="602"/>
      <c r="G14" s="602"/>
      <c r="H14" s="602"/>
      <c r="I14" s="313"/>
    </row>
    <row r="15" spans="1:9" ht="39.75" customHeight="1" x14ac:dyDescent="0.25">
      <c r="A15" s="602"/>
      <c r="B15" s="602"/>
      <c r="C15" s="602"/>
      <c r="D15" s="602"/>
      <c r="E15" s="602"/>
      <c r="F15" s="602"/>
      <c r="G15" s="602"/>
      <c r="H15" s="602"/>
      <c r="I15" s="313"/>
    </row>
    <row r="16" spans="1:9" ht="12.75" customHeight="1" x14ac:dyDescent="0.25">
      <c r="A16" s="316"/>
      <c r="B16" s="316"/>
      <c r="C16" s="316"/>
      <c r="D16" s="316"/>
      <c r="E16" s="316"/>
      <c r="F16" s="316"/>
      <c r="G16" s="316"/>
      <c r="H16" s="316"/>
      <c r="I16" s="313"/>
    </row>
    <row r="17" spans="1:9" ht="12.75" customHeight="1" x14ac:dyDescent="0.25">
      <c r="A17" s="312" t="s">
        <v>56</v>
      </c>
      <c r="B17" s="316"/>
      <c r="C17" s="316"/>
      <c r="D17" s="316"/>
      <c r="E17" s="316"/>
      <c r="F17" s="316"/>
      <c r="G17" s="316"/>
      <c r="H17" s="316"/>
      <c r="I17" s="313"/>
    </row>
    <row r="18" spans="1:9" x14ac:dyDescent="0.25">
      <c r="I18" s="313"/>
    </row>
    <row r="19" spans="1:9" ht="15" customHeight="1" x14ac:dyDescent="0.25">
      <c r="A19" s="602" t="s">
        <v>455</v>
      </c>
      <c r="B19" s="602"/>
      <c r="C19" s="602"/>
      <c r="D19" s="602"/>
      <c r="E19" s="602"/>
      <c r="F19" s="602"/>
      <c r="G19" s="602"/>
      <c r="H19" s="602"/>
      <c r="I19" s="313"/>
    </row>
    <row r="20" spans="1:9" ht="12.75" customHeight="1" x14ac:dyDescent="0.25">
      <c r="A20" s="602"/>
      <c r="B20" s="602"/>
      <c r="C20" s="602"/>
      <c r="D20" s="602"/>
      <c r="E20" s="602"/>
      <c r="F20" s="602"/>
      <c r="G20" s="602"/>
      <c r="H20" s="602"/>
      <c r="I20" s="313"/>
    </row>
    <row r="21" spans="1:9" ht="15.75" customHeight="1" x14ac:dyDescent="0.25">
      <c r="A21" s="602"/>
      <c r="B21" s="602"/>
      <c r="C21" s="602"/>
      <c r="D21" s="602"/>
      <c r="E21" s="602"/>
      <c r="F21" s="602"/>
      <c r="G21" s="602"/>
      <c r="H21" s="602"/>
      <c r="I21" s="313"/>
    </row>
    <row r="22" spans="1:9" ht="12.75" customHeight="1" x14ac:dyDescent="0.25">
      <c r="A22" s="602"/>
      <c r="B22" s="602"/>
      <c r="C22" s="602"/>
      <c r="D22" s="602"/>
      <c r="E22" s="602"/>
      <c r="F22" s="602"/>
      <c r="G22" s="602"/>
      <c r="H22" s="602"/>
      <c r="I22" s="313"/>
    </row>
    <row r="23" spans="1:9" ht="15.75" customHeight="1" x14ac:dyDescent="0.25">
      <c r="A23" s="602"/>
      <c r="B23" s="602"/>
      <c r="C23" s="602"/>
      <c r="D23" s="602"/>
      <c r="E23" s="602"/>
      <c r="F23" s="602"/>
      <c r="G23" s="602"/>
      <c r="H23" s="602"/>
      <c r="I23" s="313"/>
    </row>
    <row r="24" spans="1:9" ht="15.6" x14ac:dyDescent="0.25">
      <c r="A24" s="317" t="s">
        <v>57</v>
      </c>
      <c r="I24" s="313"/>
    </row>
    <row r="25" spans="1:9" x14ac:dyDescent="0.25">
      <c r="H25" s="313"/>
      <c r="I25" s="313"/>
    </row>
    <row r="26" spans="1:9" ht="15" customHeight="1" x14ac:dyDescent="0.25">
      <c r="A26" s="602" t="s">
        <v>58</v>
      </c>
      <c r="B26" s="602"/>
      <c r="C26" s="602"/>
      <c r="D26" s="602"/>
      <c r="E26" s="602"/>
      <c r="F26" s="602"/>
      <c r="G26" s="602"/>
      <c r="H26" s="602"/>
      <c r="I26" s="313"/>
    </row>
    <row r="27" spans="1:9" ht="15" customHeight="1" x14ac:dyDescent="0.25">
      <c r="A27" s="602"/>
      <c r="B27" s="602"/>
      <c r="C27" s="602"/>
      <c r="D27" s="602"/>
      <c r="E27" s="602"/>
      <c r="F27" s="602"/>
      <c r="G27" s="602"/>
      <c r="H27" s="602"/>
      <c r="I27" s="313"/>
    </row>
    <row r="28" spans="1:9" ht="15.6" x14ac:dyDescent="0.25">
      <c r="A28" s="317" t="s">
        <v>59</v>
      </c>
      <c r="H28" s="313"/>
      <c r="I28" s="313"/>
    </row>
    <row r="29" spans="1:9" x14ac:dyDescent="0.25">
      <c r="A29" s="311" t="s">
        <v>60</v>
      </c>
      <c r="H29" s="313"/>
      <c r="I29" s="313"/>
    </row>
    <row r="30" spans="1:9" ht="15" customHeight="1" x14ac:dyDescent="0.25">
      <c r="A30" s="602" t="s">
        <v>456</v>
      </c>
      <c r="B30" s="602"/>
      <c r="C30" s="602"/>
      <c r="D30" s="602"/>
      <c r="E30" s="602"/>
      <c r="F30" s="602"/>
      <c r="G30" s="602"/>
      <c r="H30" s="602"/>
      <c r="I30" s="313"/>
    </row>
    <row r="31" spans="1:9" ht="15" customHeight="1" x14ac:dyDescent="0.25">
      <c r="A31" s="602"/>
      <c r="B31" s="602"/>
      <c r="C31" s="602"/>
      <c r="D31" s="602"/>
      <c r="E31" s="602"/>
      <c r="F31" s="602"/>
      <c r="G31" s="602"/>
      <c r="H31" s="602"/>
      <c r="I31" s="313"/>
    </row>
    <row r="32" spans="1:9" ht="21" customHeight="1" x14ac:dyDescent="0.25">
      <c r="A32" s="602"/>
      <c r="B32" s="602"/>
      <c r="C32" s="602"/>
      <c r="D32" s="602"/>
      <c r="E32" s="602"/>
      <c r="F32" s="602"/>
      <c r="G32" s="602"/>
      <c r="H32" s="602"/>
      <c r="I32" s="313"/>
    </row>
    <row r="33" spans="1:9" x14ac:dyDescent="0.25">
      <c r="I33" s="313"/>
    </row>
    <row r="34" spans="1:9" ht="15.6" x14ac:dyDescent="0.25">
      <c r="A34" s="317" t="s">
        <v>61</v>
      </c>
      <c r="H34" s="313"/>
      <c r="I34" s="313"/>
    </row>
    <row r="35" spans="1:9" x14ac:dyDescent="0.25">
      <c r="H35" s="313"/>
      <c r="I35" s="313"/>
    </row>
    <row r="36" spans="1:9" ht="15" customHeight="1" x14ac:dyDescent="0.25">
      <c r="A36" s="605" t="s">
        <v>457</v>
      </c>
      <c r="B36" s="605"/>
      <c r="C36" s="605"/>
      <c r="D36" s="605"/>
      <c r="E36" s="605"/>
      <c r="F36" s="605"/>
      <c r="G36" s="605"/>
      <c r="H36" s="605"/>
      <c r="I36" s="313"/>
    </row>
    <row r="37" spans="1:9" ht="20.25" customHeight="1" x14ac:dyDescent="0.25">
      <c r="A37" s="605"/>
      <c r="B37" s="605"/>
      <c r="C37" s="605"/>
      <c r="D37" s="605"/>
      <c r="E37" s="605"/>
      <c r="F37" s="605"/>
      <c r="G37" s="605"/>
      <c r="H37" s="605"/>
      <c r="I37" s="313"/>
    </row>
    <row r="38" spans="1:9" x14ac:dyDescent="0.25">
      <c r="H38" s="313"/>
      <c r="I38" s="313"/>
    </row>
    <row r="39" spans="1:9" ht="15.6" x14ac:dyDescent="0.25">
      <c r="A39" s="317" t="s">
        <v>62</v>
      </c>
      <c r="H39" s="313"/>
      <c r="I39" s="313"/>
    </row>
    <row r="40" spans="1:9" x14ac:dyDescent="0.25">
      <c r="H40" s="313"/>
      <c r="I40" s="313"/>
    </row>
    <row r="41" spans="1:9" ht="15.75" customHeight="1" x14ac:dyDescent="0.25">
      <c r="A41" s="606" t="s">
        <v>458</v>
      </c>
      <c r="B41" s="606"/>
      <c r="C41" s="606"/>
      <c r="D41" s="606"/>
      <c r="E41" s="606"/>
      <c r="F41" s="606"/>
      <c r="G41" s="606"/>
      <c r="H41" s="606"/>
      <c r="I41" s="313"/>
    </row>
    <row r="42" spans="1:9" x14ac:dyDescent="0.25">
      <c r="A42" s="606"/>
      <c r="B42" s="606"/>
      <c r="C42" s="606"/>
      <c r="D42" s="606"/>
      <c r="E42" s="606"/>
      <c r="F42" s="606"/>
      <c r="G42" s="606"/>
      <c r="H42" s="606"/>
      <c r="I42" s="313"/>
    </row>
    <row r="43" spans="1:9" x14ac:dyDescent="0.25">
      <c r="A43" s="313"/>
      <c r="H43" s="313"/>
      <c r="I43" s="313"/>
    </row>
    <row r="44" spans="1:9" ht="15.6" x14ac:dyDescent="0.25">
      <c r="A44" s="317" t="s">
        <v>63</v>
      </c>
      <c r="H44" s="313"/>
      <c r="I44" s="313"/>
    </row>
    <row r="45" spans="1:9" x14ac:dyDescent="0.25">
      <c r="H45" s="313"/>
      <c r="I45" s="313"/>
    </row>
    <row r="46" spans="1:9" ht="12.75" customHeight="1" x14ac:dyDescent="0.25">
      <c r="A46" s="606" t="s">
        <v>64</v>
      </c>
      <c r="B46" s="606"/>
      <c r="C46" s="606"/>
      <c r="D46" s="606"/>
      <c r="E46" s="606"/>
      <c r="F46" s="606"/>
      <c r="G46" s="318"/>
      <c r="H46" s="318"/>
      <c r="I46" s="313"/>
    </row>
    <row r="47" spans="1:9" ht="15" x14ac:dyDescent="0.25">
      <c r="A47" s="607"/>
      <c r="B47" s="607"/>
      <c r="C47" s="607"/>
      <c r="D47" s="607"/>
      <c r="E47" s="607"/>
      <c r="F47" s="607"/>
      <c r="G47" s="607"/>
      <c r="H47" s="607"/>
      <c r="I47" s="313"/>
    </row>
    <row r="48" spans="1:9" ht="15.6" x14ac:dyDescent="0.3">
      <c r="A48" s="319" t="s">
        <v>65</v>
      </c>
      <c r="I48" s="313"/>
    </row>
    <row r="49" spans="1:9" x14ac:dyDescent="0.25">
      <c r="A49" s="313"/>
      <c r="H49" s="313"/>
      <c r="I49" s="313"/>
    </row>
    <row r="50" spans="1:9" ht="19.5" customHeight="1" x14ac:dyDescent="0.25">
      <c r="A50" s="602" t="s">
        <v>66</v>
      </c>
      <c r="B50" s="602"/>
      <c r="C50" s="602"/>
      <c r="D50" s="602"/>
      <c r="E50" s="602"/>
      <c r="F50" s="602"/>
      <c r="G50" s="602"/>
      <c r="H50" s="602"/>
      <c r="I50" s="313"/>
    </row>
    <row r="51" spans="1:9" ht="15" x14ac:dyDescent="0.25">
      <c r="I51" s="315"/>
    </row>
    <row r="52" spans="1:9" ht="12.75" customHeight="1" x14ac:dyDescent="0.25">
      <c r="A52" s="312" t="s">
        <v>67</v>
      </c>
      <c r="I52" s="313"/>
    </row>
    <row r="53" spans="1:9" x14ac:dyDescent="0.25">
      <c r="H53" s="313"/>
      <c r="I53" s="313"/>
    </row>
    <row r="54" spans="1:9" ht="15" x14ac:dyDescent="0.25">
      <c r="A54" s="606" t="s">
        <v>68</v>
      </c>
      <c r="B54" s="606"/>
      <c r="C54" s="606"/>
      <c r="D54" s="606"/>
      <c r="E54" s="606"/>
      <c r="F54" s="606"/>
      <c r="G54" s="606"/>
      <c r="H54" s="318"/>
      <c r="I54" s="313"/>
    </row>
    <row r="55" spans="1:9" ht="13.5" customHeight="1" x14ac:dyDescent="0.25">
      <c r="A55" s="318"/>
      <c r="B55" s="318"/>
      <c r="C55" s="318"/>
      <c r="D55" s="318"/>
      <c r="E55" s="318"/>
      <c r="F55" s="318"/>
      <c r="G55" s="318"/>
      <c r="H55" s="318"/>
      <c r="I55" s="313"/>
    </row>
    <row r="56" spans="1:9" ht="13.5" customHeight="1" x14ac:dyDescent="0.25">
      <c r="A56" s="312" t="s">
        <v>459</v>
      </c>
      <c r="B56" s="320"/>
      <c r="C56" s="320"/>
      <c r="D56" s="320"/>
      <c r="E56" s="320"/>
      <c r="F56" s="320"/>
      <c r="G56" s="320"/>
      <c r="H56" s="320"/>
      <c r="I56" s="313"/>
    </row>
    <row r="57" spans="1:9" ht="13.5" customHeight="1" x14ac:dyDescent="0.25">
      <c r="A57" s="320"/>
      <c r="B57" s="320"/>
      <c r="C57" s="320"/>
      <c r="D57" s="320"/>
      <c r="E57" s="320"/>
      <c r="F57" s="320"/>
      <c r="G57" s="320"/>
      <c r="H57" s="320"/>
      <c r="I57" s="313"/>
    </row>
    <row r="58" spans="1:9" ht="13.5" customHeight="1" x14ac:dyDescent="0.25">
      <c r="A58" s="321" t="s">
        <v>460</v>
      </c>
      <c r="B58" s="320"/>
      <c r="C58" s="320"/>
      <c r="D58" s="320"/>
      <c r="E58" s="320"/>
      <c r="F58" s="320"/>
      <c r="G58" s="320"/>
      <c r="H58" s="320"/>
      <c r="I58" s="313"/>
    </row>
    <row r="59" spans="1:9" ht="13.5" customHeight="1" x14ac:dyDescent="0.25">
      <c r="A59" s="321"/>
      <c r="B59" s="320"/>
      <c r="C59" s="320"/>
      <c r="D59" s="320"/>
      <c r="E59" s="320"/>
      <c r="F59" s="320"/>
      <c r="G59" s="320"/>
      <c r="H59" s="320"/>
      <c r="I59" s="313"/>
    </row>
    <row r="60" spans="1:9" ht="15" x14ac:dyDescent="0.25">
      <c r="A60" s="322"/>
      <c r="B60" s="316"/>
      <c r="C60" s="316"/>
      <c r="D60" s="316"/>
      <c r="E60" s="316"/>
      <c r="F60" s="316"/>
      <c r="G60" s="316"/>
      <c r="H60" s="316"/>
      <c r="I60" s="313"/>
    </row>
    <row r="61" spans="1:9" ht="27.6" x14ac:dyDescent="0.25">
      <c r="B61" s="610"/>
      <c r="C61" s="611"/>
      <c r="D61" s="323" t="s">
        <v>218</v>
      </c>
      <c r="E61" s="323" t="s">
        <v>461</v>
      </c>
      <c r="F61" s="323" t="s">
        <v>219</v>
      </c>
      <c r="G61" s="316"/>
      <c r="H61" s="316"/>
      <c r="I61" s="313"/>
    </row>
    <row r="62" spans="1:9" ht="15" x14ac:dyDescent="0.25">
      <c r="B62" s="610" t="s">
        <v>69</v>
      </c>
      <c r="C62" s="611"/>
      <c r="D62" s="324">
        <v>6870.81</v>
      </c>
      <c r="E62" s="324">
        <v>6895.8</v>
      </c>
      <c r="F62" s="324">
        <v>6891.96</v>
      </c>
      <c r="G62" s="316"/>
      <c r="H62" s="316"/>
      <c r="I62" s="313"/>
    </row>
    <row r="63" spans="1:9" ht="15" x14ac:dyDescent="0.25">
      <c r="B63" s="610" t="s">
        <v>70</v>
      </c>
      <c r="C63" s="611"/>
      <c r="D63" s="324">
        <v>6887.4</v>
      </c>
      <c r="E63" s="324">
        <v>6918.66</v>
      </c>
      <c r="F63" s="324">
        <v>6941.65</v>
      </c>
      <c r="G63" s="316"/>
      <c r="H63" s="316"/>
      <c r="I63" s="313"/>
    </row>
    <row r="64" spans="1:9" ht="13.5" customHeight="1" x14ac:dyDescent="0.25">
      <c r="A64" s="316"/>
      <c r="B64" s="316"/>
      <c r="C64" s="316"/>
      <c r="D64" s="316"/>
      <c r="E64" s="316"/>
      <c r="F64" s="316"/>
      <c r="G64" s="316"/>
      <c r="H64" s="316"/>
      <c r="I64" s="313"/>
    </row>
    <row r="65" spans="1:9" ht="13.5" customHeight="1" x14ac:dyDescent="0.25">
      <c r="A65" s="321" t="s">
        <v>462</v>
      </c>
      <c r="B65" s="316"/>
      <c r="C65" s="316"/>
      <c r="D65" s="316"/>
      <c r="E65" s="316"/>
      <c r="F65" s="316"/>
      <c r="G65" s="316"/>
      <c r="H65" s="316"/>
      <c r="I65" s="313"/>
    </row>
    <row r="66" spans="1:9" ht="13.5" customHeight="1" x14ac:dyDescent="0.25">
      <c r="A66" s="321"/>
      <c r="B66" s="320"/>
      <c r="C66" s="320"/>
      <c r="D66" s="320"/>
      <c r="E66" s="320"/>
      <c r="F66" s="320"/>
      <c r="G66" s="320"/>
      <c r="H66" s="320"/>
      <c r="I66" s="313"/>
    </row>
    <row r="67" spans="1:9" ht="13.5" customHeight="1" x14ac:dyDescent="0.25">
      <c r="A67" s="322"/>
      <c r="B67" s="320"/>
      <c r="C67" s="320"/>
      <c r="D67" s="320"/>
      <c r="E67" s="320"/>
      <c r="F67" s="320"/>
      <c r="G67" s="320"/>
      <c r="H67" s="320"/>
      <c r="I67" s="313"/>
    </row>
    <row r="68" spans="1:9" ht="13.5" customHeight="1" x14ac:dyDescent="0.25">
      <c r="A68" s="321"/>
      <c r="B68" s="612" t="s">
        <v>71</v>
      </c>
      <c r="C68" s="612"/>
      <c r="D68" s="612"/>
      <c r="E68" s="612"/>
      <c r="F68" s="612"/>
      <c r="G68" s="320"/>
      <c r="H68" s="320"/>
      <c r="I68" s="313"/>
    </row>
    <row r="69" spans="1:9" s="328" customFormat="1" ht="52.8" x14ac:dyDescent="0.25">
      <c r="A69" s="325"/>
      <c r="B69" s="326" t="s">
        <v>72</v>
      </c>
      <c r="C69" s="326" t="s">
        <v>73</v>
      </c>
      <c r="D69" s="326" t="s">
        <v>74</v>
      </c>
      <c r="E69" s="326" t="s">
        <v>75</v>
      </c>
      <c r="F69" s="326" t="s">
        <v>463</v>
      </c>
      <c r="G69" s="326" t="s">
        <v>464</v>
      </c>
      <c r="H69" s="326" t="s">
        <v>465</v>
      </c>
      <c r="I69" s="327"/>
    </row>
    <row r="70" spans="1:9" ht="13.5" customHeight="1" x14ac:dyDescent="0.25">
      <c r="A70" s="312"/>
      <c r="B70" s="329" t="s">
        <v>76</v>
      </c>
      <c r="C70" s="330"/>
      <c r="D70" s="331"/>
      <c r="E70" s="331"/>
      <c r="F70" s="331"/>
      <c r="G70" s="331"/>
      <c r="H70" s="331"/>
      <c r="I70" s="313"/>
    </row>
    <row r="71" spans="1:9" ht="13.5" customHeight="1" x14ac:dyDescent="0.25">
      <c r="A71" s="312"/>
      <c r="B71" s="332" t="s">
        <v>78</v>
      </c>
      <c r="C71" s="333" t="s">
        <v>77</v>
      </c>
      <c r="D71" s="334">
        <v>109784.7</v>
      </c>
      <c r="E71" s="324">
        <v>6887.4</v>
      </c>
      <c r="F71" s="335">
        <f>+D71*E71</f>
        <v>756131142.77999997</v>
      </c>
      <c r="G71" s="336">
        <v>6891.96</v>
      </c>
      <c r="H71" s="337">
        <v>177611736.28560001</v>
      </c>
      <c r="I71" s="313"/>
    </row>
    <row r="72" spans="1:9" ht="28.5" customHeight="1" x14ac:dyDescent="0.25">
      <c r="A72" s="312"/>
      <c r="B72" s="338" t="s">
        <v>79</v>
      </c>
      <c r="C72" s="333" t="s">
        <v>77</v>
      </c>
      <c r="D72" s="334">
        <v>108305.25</v>
      </c>
      <c r="E72" s="324">
        <v>6887.4</v>
      </c>
      <c r="F72" s="335">
        <f>+D72*E72</f>
        <v>745941578.8499999</v>
      </c>
      <c r="G72" s="336">
        <v>6891.96</v>
      </c>
      <c r="H72" s="337">
        <v>177611736.28560001</v>
      </c>
      <c r="I72" s="313"/>
    </row>
    <row r="73" spans="1:9" ht="13.5" customHeight="1" x14ac:dyDescent="0.25">
      <c r="A73" s="312"/>
      <c r="B73" s="332" t="s">
        <v>466</v>
      </c>
      <c r="C73" s="333" t="s">
        <v>77</v>
      </c>
      <c r="D73" s="339">
        <v>1479.45</v>
      </c>
      <c r="E73" s="324">
        <v>6887.4</v>
      </c>
      <c r="F73" s="335">
        <f>+D73*E73</f>
        <v>10189563.93</v>
      </c>
      <c r="G73" s="339">
        <v>0</v>
      </c>
      <c r="H73" s="340">
        <v>0</v>
      </c>
      <c r="I73" s="313"/>
    </row>
    <row r="74" spans="1:9" ht="13.5" customHeight="1" x14ac:dyDescent="0.25">
      <c r="A74" s="312"/>
      <c r="B74" s="332" t="s">
        <v>80</v>
      </c>
      <c r="C74" s="333"/>
      <c r="D74" s="331"/>
      <c r="E74" s="324"/>
      <c r="F74" s="335"/>
      <c r="G74" s="331"/>
      <c r="H74" s="340"/>
      <c r="I74" s="313"/>
    </row>
    <row r="75" spans="1:9" ht="13.5" customHeight="1" x14ac:dyDescent="0.25">
      <c r="A75" s="312"/>
      <c r="B75" s="332"/>
      <c r="C75" s="333" t="s">
        <v>77</v>
      </c>
      <c r="D75" s="339">
        <v>29160.47</v>
      </c>
      <c r="E75" s="324">
        <v>6887.4</v>
      </c>
      <c r="F75" s="335">
        <f>+D75*E75</f>
        <v>200839821.07800001</v>
      </c>
      <c r="G75" s="339">
        <v>0</v>
      </c>
      <c r="H75" s="340">
        <v>0</v>
      </c>
      <c r="I75" s="313"/>
    </row>
    <row r="76" spans="1:9" ht="13.5" customHeight="1" x14ac:dyDescent="0.25">
      <c r="A76" s="312"/>
      <c r="B76" s="332" t="s">
        <v>82</v>
      </c>
      <c r="C76" s="341"/>
      <c r="D76" s="341"/>
      <c r="E76" s="341"/>
      <c r="F76" s="341"/>
      <c r="G76" s="341"/>
      <c r="H76" s="341"/>
      <c r="I76" s="313"/>
    </row>
    <row r="77" spans="1:9" ht="13.5" customHeight="1" x14ac:dyDescent="0.25">
      <c r="A77" s="312"/>
      <c r="B77" s="332" t="s">
        <v>81</v>
      </c>
      <c r="C77" s="341"/>
      <c r="D77" s="341"/>
      <c r="E77" s="341"/>
      <c r="F77" s="341"/>
      <c r="G77" s="341"/>
      <c r="H77" s="341"/>
      <c r="I77" s="313"/>
    </row>
    <row r="78" spans="1:9" ht="13.5" customHeight="1" x14ac:dyDescent="0.25">
      <c r="A78" s="312"/>
      <c r="B78" s="332" t="s">
        <v>83</v>
      </c>
      <c r="C78" s="341"/>
      <c r="D78" s="341"/>
      <c r="E78" s="341"/>
      <c r="F78" s="341"/>
      <c r="G78" s="341"/>
      <c r="H78" s="341"/>
      <c r="I78" s="313"/>
    </row>
    <row r="79" spans="1:9" ht="13.5" customHeight="1" x14ac:dyDescent="0.25">
      <c r="A79" s="312"/>
      <c r="B79" s="332" t="s">
        <v>81</v>
      </c>
      <c r="C79" s="341"/>
      <c r="D79" s="341"/>
      <c r="E79" s="341"/>
      <c r="F79" s="341"/>
      <c r="G79" s="341"/>
      <c r="H79" s="341"/>
      <c r="I79" s="313"/>
    </row>
    <row r="80" spans="1:9" ht="13.5" customHeight="1" x14ac:dyDescent="0.25">
      <c r="A80" s="312"/>
      <c r="B80" s="342"/>
      <c r="C80" s="315"/>
      <c r="D80" s="315"/>
      <c r="E80" s="315"/>
      <c r="F80" s="315"/>
      <c r="G80" s="315"/>
      <c r="H80" s="315"/>
      <c r="I80" s="313"/>
    </row>
    <row r="81" spans="1:9" ht="13.5" customHeight="1" x14ac:dyDescent="0.25">
      <c r="A81" s="321" t="s">
        <v>467</v>
      </c>
      <c r="B81" s="342"/>
      <c r="C81" s="315"/>
      <c r="D81" s="315"/>
      <c r="E81" s="315"/>
      <c r="F81" s="315"/>
      <c r="G81" s="315"/>
      <c r="H81" s="315"/>
      <c r="I81" s="313"/>
    </row>
    <row r="82" spans="1:9" ht="13.5" customHeight="1" x14ac:dyDescent="0.25">
      <c r="A82" s="321"/>
      <c r="B82" s="342"/>
      <c r="C82" s="315"/>
      <c r="D82" s="315"/>
      <c r="E82" s="315"/>
      <c r="F82" s="315"/>
      <c r="G82" s="315"/>
      <c r="H82" s="315"/>
      <c r="I82" s="313"/>
    </row>
    <row r="83" spans="1:9" ht="13.5" customHeight="1" x14ac:dyDescent="0.25">
      <c r="A83" s="322"/>
      <c r="B83" s="342"/>
      <c r="C83" s="315"/>
      <c r="D83" s="315"/>
      <c r="E83" s="315"/>
      <c r="F83" s="315"/>
      <c r="G83" s="315"/>
      <c r="H83" s="315"/>
      <c r="I83" s="313"/>
    </row>
    <row r="84" spans="1:9" ht="39.6" x14ac:dyDescent="0.25">
      <c r="A84" s="312"/>
      <c r="B84" s="326" t="s">
        <v>84</v>
      </c>
      <c r="C84" s="326" t="s">
        <v>85</v>
      </c>
      <c r="D84" s="326" t="s">
        <v>468</v>
      </c>
      <c r="E84" s="326" t="s">
        <v>86</v>
      </c>
      <c r="F84" s="326" t="s">
        <v>469</v>
      </c>
      <c r="G84" s="315"/>
      <c r="H84" s="315"/>
      <c r="I84" s="313"/>
    </row>
    <row r="85" spans="1:9" ht="26.4" x14ac:dyDescent="0.25">
      <c r="A85" s="312"/>
      <c r="B85" s="343" t="s">
        <v>470</v>
      </c>
      <c r="C85" s="336">
        <v>6887.4</v>
      </c>
      <c r="D85" s="344">
        <v>10676406</v>
      </c>
      <c r="E85" s="336">
        <v>6891.96</v>
      </c>
      <c r="F85" s="344">
        <v>3030735</v>
      </c>
      <c r="G85" s="315"/>
      <c r="H85" s="315"/>
      <c r="I85" s="313"/>
    </row>
    <row r="86" spans="1:9" ht="26.4" x14ac:dyDescent="0.25">
      <c r="A86" s="312"/>
      <c r="B86" s="343" t="s">
        <v>471</v>
      </c>
      <c r="C86" s="345"/>
      <c r="D86" s="346">
        <v>0</v>
      </c>
      <c r="E86" s="345"/>
      <c r="F86" s="345"/>
      <c r="G86" s="315"/>
      <c r="H86" s="315"/>
      <c r="I86" s="313"/>
    </row>
    <row r="87" spans="1:9" ht="26.4" x14ac:dyDescent="0.25">
      <c r="A87" s="312"/>
      <c r="B87" s="343" t="s">
        <v>472</v>
      </c>
      <c r="C87" s="336">
        <v>6887.4</v>
      </c>
      <c r="D87" s="344">
        <v>10060503</v>
      </c>
      <c r="E87" s="336">
        <v>6891.96</v>
      </c>
      <c r="F87" s="344">
        <v>1241995</v>
      </c>
      <c r="G87" s="315"/>
      <c r="H87" s="315"/>
      <c r="I87" s="313"/>
    </row>
    <row r="88" spans="1:9" ht="26.4" x14ac:dyDescent="0.25">
      <c r="A88" s="312"/>
      <c r="B88" s="343" t="s">
        <v>473</v>
      </c>
      <c r="C88" s="347"/>
      <c r="D88" s="348">
        <v>0</v>
      </c>
      <c r="E88" s="347"/>
      <c r="F88" s="347"/>
      <c r="G88" s="315"/>
      <c r="H88" s="315"/>
      <c r="I88" s="313"/>
    </row>
    <row r="89" spans="1:9" ht="25.5" customHeight="1" x14ac:dyDescent="0.25">
      <c r="A89" s="312"/>
      <c r="B89" s="613" t="s">
        <v>87</v>
      </c>
      <c r="C89" s="613"/>
      <c r="D89" s="613"/>
      <c r="E89" s="613"/>
      <c r="F89" s="613"/>
      <c r="G89" s="315"/>
      <c r="H89" s="315"/>
      <c r="I89" s="313"/>
    </row>
    <row r="90" spans="1:9" x14ac:dyDescent="0.25">
      <c r="A90" s="313"/>
      <c r="H90" s="313"/>
      <c r="I90" s="313"/>
    </row>
    <row r="91" spans="1:9" ht="15.6" x14ac:dyDescent="0.25">
      <c r="A91" s="317" t="s">
        <v>474</v>
      </c>
      <c r="H91" s="313"/>
      <c r="I91" s="313"/>
    </row>
    <row r="92" spans="1:9" x14ac:dyDescent="0.25">
      <c r="A92" s="313"/>
      <c r="H92" s="313"/>
      <c r="I92" s="313"/>
    </row>
    <row r="93" spans="1:9" ht="15.6" x14ac:dyDescent="0.25">
      <c r="A93" s="321" t="s">
        <v>475</v>
      </c>
      <c r="H93" s="313"/>
      <c r="I93" s="313"/>
    </row>
    <row r="94" spans="1:9" x14ac:dyDescent="0.25">
      <c r="A94" s="313"/>
      <c r="H94" s="313"/>
      <c r="I94" s="313"/>
    </row>
    <row r="95" spans="1:9" ht="15" customHeight="1" x14ac:dyDescent="0.25">
      <c r="A95" s="602" t="s">
        <v>88</v>
      </c>
      <c r="B95" s="602"/>
      <c r="C95" s="602"/>
      <c r="D95" s="602"/>
      <c r="E95" s="602"/>
      <c r="F95" s="602"/>
      <c r="G95" s="602"/>
      <c r="H95" s="602"/>
      <c r="I95" s="313"/>
    </row>
    <row r="96" spans="1:9" x14ac:dyDescent="0.25">
      <c r="A96" s="313"/>
      <c r="H96" s="313"/>
      <c r="I96" s="313"/>
    </row>
    <row r="97" spans="1:9" ht="23.25" customHeight="1" x14ac:dyDescent="0.25">
      <c r="A97" s="313"/>
      <c r="B97" s="614" t="s">
        <v>89</v>
      </c>
      <c r="C97" s="615"/>
      <c r="D97" s="615"/>
      <c r="E97" s="616"/>
      <c r="G97" s="313"/>
      <c r="H97" s="313"/>
    </row>
    <row r="98" spans="1:9" ht="43.5" customHeight="1" x14ac:dyDescent="0.25">
      <c r="A98" s="313"/>
      <c r="B98" s="617" t="s">
        <v>90</v>
      </c>
      <c r="C98" s="617"/>
      <c r="D98" s="349" t="s">
        <v>476</v>
      </c>
      <c r="E98" s="349" t="s">
        <v>477</v>
      </c>
      <c r="G98" s="313"/>
      <c r="H98" s="313"/>
    </row>
    <row r="99" spans="1:9" ht="13.8" x14ac:dyDescent="0.25">
      <c r="A99" s="313"/>
      <c r="B99" s="618" t="s">
        <v>91</v>
      </c>
      <c r="C99" s="619"/>
      <c r="D99" s="350">
        <v>62108</v>
      </c>
      <c r="E99" s="350">
        <v>867500</v>
      </c>
      <c r="G99" s="313"/>
      <c r="H99" s="313"/>
    </row>
    <row r="100" spans="1:9" ht="13.8" x14ac:dyDescent="0.25">
      <c r="A100" s="313"/>
      <c r="B100" s="608" t="s">
        <v>92</v>
      </c>
      <c r="C100" s="609"/>
      <c r="D100" s="351">
        <v>30987026</v>
      </c>
      <c r="E100" s="351">
        <v>29201323</v>
      </c>
      <c r="G100" s="313"/>
      <c r="H100" s="313"/>
    </row>
    <row r="101" spans="1:9" ht="13.8" x14ac:dyDescent="0.25">
      <c r="A101" s="313"/>
      <c r="B101" s="608" t="s">
        <v>93</v>
      </c>
      <c r="C101" s="609"/>
      <c r="D101" s="352">
        <v>1114589026</v>
      </c>
      <c r="E101" s="352">
        <v>387998809</v>
      </c>
      <c r="G101" s="313"/>
      <c r="H101" s="313"/>
    </row>
    <row r="102" spans="1:9" ht="13.8" x14ac:dyDescent="0.25">
      <c r="A102" s="313"/>
      <c r="B102" s="617" t="s">
        <v>51</v>
      </c>
      <c r="C102" s="617"/>
      <c r="D102" s="353">
        <f>SUM(D99:D101)</f>
        <v>1145638160</v>
      </c>
      <c r="E102" s="353">
        <f>+SUM(E99:F101)</f>
        <v>418067632</v>
      </c>
      <c r="G102" s="313"/>
      <c r="H102" s="313"/>
    </row>
    <row r="103" spans="1:9" x14ac:dyDescent="0.25">
      <c r="A103" s="313"/>
      <c r="B103" s="310"/>
      <c r="C103" s="310"/>
      <c r="D103" s="310"/>
      <c r="E103" s="310"/>
      <c r="G103" s="313"/>
      <c r="H103" s="313"/>
    </row>
    <row r="104" spans="1:9" ht="33.75" customHeight="1" x14ac:dyDescent="0.25">
      <c r="A104" s="313"/>
      <c r="B104" s="623" t="s">
        <v>94</v>
      </c>
      <c r="C104" s="624"/>
      <c r="D104" s="349" t="s">
        <v>476</v>
      </c>
      <c r="E104" s="349" t="s">
        <v>477</v>
      </c>
      <c r="G104" s="313"/>
      <c r="H104" s="313"/>
    </row>
    <row r="105" spans="1:9" ht="13.8" x14ac:dyDescent="0.25">
      <c r="A105" s="313"/>
      <c r="B105" s="608" t="s">
        <v>95</v>
      </c>
      <c r="C105" s="625"/>
      <c r="D105" s="350">
        <v>0</v>
      </c>
      <c r="E105" s="350">
        <v>26655809</v>
      </c>
      <c r="G105" s="313"/>
      <c r="H105" s="313"/>
    </row>
    <row r="106" spans="1:9" ht="13.8" x14ac:dyDescent="0.25">
      <c r="A106" s="313"/>
      <c r="B106" s="608" t="s">
        <v>96</v>
      </c>
      <c r="C106" s="625"/>
      <c r="D106" s="352">
        <v>30987026</v>
      </c>
      <c r="E106" s="352">
        <v>2545514</v>
      </c>
      <c r="H106" s="313"/>
    </row>
    <row r="107" spans="1:9" ht="13.8" x14ac:dyDescent="0.25">
      <c r="A107" s="313"/>
      <c r="B107" s="626" t="s">
        <v>51</v>
      </c>
      <c r="C107" s="627"/>
      <c r="D107" s="353">
        <f>SUM(D105:D106)</f>
        <v>30987026</v>
      </c>
      <c r="E107" s="353">
        <f>SUM(E105:E106)</f>
        <v>29201323</v>
      </c>
      <c r="G107" s="313"/>
      <c r="H107" s="313"/>
    </row>
    <row r="108" spans="1:9" x14ac:dyDescent="0.25">
      <c r="A108" s="313"/>
      <c r="G108" s="313"/>
      <c r="H108" s="313"/>
    </row>
    <row r="109" spans="1:9" ht="30" customHeight="1" x14ac:dyDescent="0.25">
      <c r="A109" s="313"/>
      <c r="B109" s="354" t="s">
        <v>93</v>
      </c>
      <c r="C109" s="355"/>
      <c r="D109" s="349" t="s">
        <v>476</v>
      </c>
      <c r="E109" s="349" t="s">
        <v>477</v>
      </c>
      <c r="G109" s="313"/>
      <c r="H109" s="313"/>
    </row>
    <row r="110" spans="1:9" ht="13.8" x14ac:dyDescent="0.25">
      <c r="A110" s="313"/>
      <c r="B110" s="356" t="s">
        <v>97</v>
      </c>
      <c r="C110" s="357"/>
      <c r="D110" s="358">
        <v>1114589026</v>
      </c>
      <c r="E110" s="358">
        <v>387998808</v>
      </c>
      <c r="G110" s="313"/>
      <c r="H110" s="313"/>
    </row>
    <row r="111" spans="1:9" ht="13.8" x14ac:dyDescent="0.25">
      <c r="A111" s="313"/>
      <c r="B111" s="359" t="s">
        <v>51</v>
      </c>
      <c r="C111" s="360"/>
      <c r="D111" s="353">
        <f>+D110</f>
        <v>1114589026</v>
      </c>
      <c r="E111" s="353">
        <f>+E110</f>
        <v>387998808</v>
      </c>
      <c r="G111" s="313"/>
      <c r="H111" s="313"/>
    </row>
    <row r="112" spans="1:9" x14ac:dyDescent="0.25">
      <c r="A112" s="313"/>
      <c r="H112" s="313"/>
      <c r="I112" s="313"/>
    </row>
    <row r="113" spans="1:16" ht="15.6" x14ac:dyDescent="0.25">
      <c r="A113" s="321" t="s">
        <v>98</v>
      </c>
      <c r="H113" s="313"/>
      <c r="I113" s="313"/>
    </row>
    <row r="114" spans="1:16" x14ac:dyDescent="0.25">
      <c r="A114" s="313"/>
      <c r="H114" s="313"/>
      <c r="I114" s="313"/>
    </row>
    <row r="115" spans="1:16" ht="14.25" customHeight="1" x14ac:dyDescent="0.25">
      <c r="A115" s="628" t="s">
        <v>99</v>
      </c>
      <c r="B115" s="628"/>
      <c r="C115" s="628"/>
      <c r="D115" s="628"/>
      <c r="E115" s="628"/>
      <c r="F115" s="628"/>
      <c r="G115" s="628"/>
      <c r="H115" s="628"/>
      <c r="I115" s="313"/>
    </row>
    <row r="116" spans="1:16" ht="13.5" customHeight="1" x14ac:dyDescent="0.25">
      <c r="A116" s="361" t="s">
        <v>279</v>
      </c>
      <c r="B116" s="362"/>
      <c r="C116" s="362"/>
      <c r="D116" s="362"/>
      <c r="E116" s="362"/>
      <c r="F116" s="362"/>
      <c r="G116" s="362"/>
      <c r="H116" s="362"/>
      <c r="I116" s="362"/>
    </row>
    <row r="117" spans="1:16" ht="13.5" customHeight="1" x14ac:dyDescent="0.25">
      <c r="A117" s="363"/>
      <c r="B117" s="363"/>
      <c r="C117" s="363"/>
      <c r="D117" s="363"/>
      <c r="E117" s="363"/>
      <c r="F117" s="363"/>
      <c r="G117" s="363"/>
      <c r="H117" s="363"/>
      <c r="I117" s="313"/>
    </row>
    <row r="118" spans="1:16" ht="15.6" x14ac:dyDescent="0.25">
      <c r="A118" s="321" t="s">
        <v>478</v>
      </c>
    </row>
    <row r="119" spans="1:16" x14ac:dyDescent="0.25">
      <c r="A119" s="313"/>
    </row>
    <row r="120" spans="1:16" ht="28.8" x14ac:dyDescent="0.25">
      <c r="B120" s="629" t="s">
        <v>223</v>
      </c>
      <c r="C120" s="629"/>
      <c r="D120" s="629"/>
      <c r="E120" s="364" t="s">
        <v>479</v>
      </c>
      <c r="F120" s="364" t="s">
        <v>141</v>
      </c>
      <c r="G120" s="364" t="s">
        <v>142</v>
      </c>
      <c r="J120" s="322"/>
    </row>
    <row r="121" spans="1:16" ht="14.4" x14ac:dyDescent="0.25">
      <c r="B121" s="630" t="s">
        <v>480</v>
      </c>
      <c r="C121" s="631"/>
      <c r="D121" s="632"/>
      <c r="E121" s="365">
        <f t="shared" ref="E121:E126" si="0">+F121+G121</f>
        <v>1316732511</v>
      </c>
      <c r="F121" s="365">
        <v>124154065</v>
      </c>
      <c r="G121" s="365">
        <v>1192578446</v>
      </c>
      <c r="K121" s="633"/>
      <c r="L121" s="633"/>
      <c r="M121" s="633"/>
      <c r="N121" s="633"/>
      <c r="O121" s="633"/>
    </row>
    <row r="122" spans="1:16" ht="14.4" x14ac:dyDescent="0.25">
      <c r="B122" s="620" t="s">
        <v>481</v>
      </c>
      <c r="C122" s="621"/>
      <c r="D122" s="622"/>
      <c r="E122" s="366">
        <f t="shared" si="0"/>
        <v>-599951329</v>
      </c>
      <c r="F122" s="366">
        <v>-5924703</v>
      </c>
      <c r="G122" s="366">
        <v>-594026626</v>
      </c>
      <c r="K122" s="367"/>
      <c r="L122" s="367"/>
      <c r="M122" s="367"/>
      <c r="N122" s="367"/>
      <c r="O122" s="367"/>
      <c r="P122" s="367"/>
    </row>
    <row r="123" spans="1:16" ht="14.4" x14ac:dyDescent="0.25">
      <c r="B123" s="620" t="s">
        <v>482</v>
      </c>
      <c r="C123" s="621"/>
      <c r="D123" s="622"/>
      <c r="E123" s="366">
        <f t="shared" si="0"/>
        <v>0</v>
      </c>
      <c r="F123" s="366">
        <v>0</v>
      </c>
      <c r="G123" s="366">
        <v>0</v>
      </c>
      <c r="J123" s="310"/>
    </row>
    <row r="124" spans="1:16" ht="14.4" x14ac:dyDescent="0.25">
      <c r="B124" s="620" t="s">
        <v>483</v>
      </c>
      <c r="C124" s="621"/>
      <c r="D124" s="622"/>
      <c r="E124" s="366">
        <f t="shared" si="0"/>
        <v>0</v>
      </c>
      <c r="F124" s="366">
        <v>0</v>
      </c>
      <c r="G124" s="366">
        <v>0</v>
      </c>
      <c r="J124" s="310"/>
    </row>
    <row r="125" spans="1:16" ht="14.4" x14ac:dyDescent="0.25">
      <c r="B125" s="620" t="s">
        <v>484</v>
      </c>
      <c r="C125" s="621"/>
      <c r="D125" s="622"/>
      <c r="E125" s="366">
        <f t="shared" si="0"/>
        <v>2401512116</v>
      </c>
      <c r="F125" s="366">
        <v>151629403</v>
      </c>
      <c r="G125" s="366">
        <v>2249882713</v>
      </c>
      <c r="J125" s="310"/>
    </row>
    <row r="126" spans="1:16" ht="14.4" x14ac:dyDescent="0.25">
      <c r="B126" s="634" t="s">
        <v>485</v>
      </c>
      <c r="C126" s="635"/>
      <c r="D126" s="636"/>
      <c r="E126" s="366">
        <f t="shared" si="0"/>
        <v>-393106959</v>
      </c>
      <c r="F126" s="368">
        <v>-2536555</v>
      </c>
      <c r="G126" s="368">
        <v>-390570404</v>
      </c>
      <c r="J126" s="310"/>
    </row>
    <row r="127" spans="1:16" ht="14.4" x14ac:dyDescent="0.25">
      <c r="B127" s="629" t="s">
        <v>224</v>
      </c>
      <c r="C127" s="629"/>
      <c r="D127" s="629"/>
      <c r="E127" s="369">
        <f>SUM(E121:E126)</f>
        <v>2725186339</v>
      </c>
      <c r="F127" s="369">
        <f>SUM(F121:F126)</f>
        <v>267322210</v>
      </c>
      <c r="G127" s="369">
        <f>SUM(G121:G126)</f>
        <v>2457864129</v>
      </c>
      <c r="J127" s="310"/>
    </row>
    <row r="128" spans="1:16" x14ac:dyDescent="0.25">
      <c r="A128" s="313"/>
      <c r="J128" s="310"/>
    </row>
    <row r="129" spans="1:10" ht="28.8" x14ac:dyDescent="0.25">
      <c r="A129" s="313"/>
      <c r="B129" s="629" t="s">
        <v>480</v>
      </c>
      <c r="C129" s="629"/>
      <c r="D129" s="629"/>
      <c r="E129" s="364" t="s">
        <v>486</v>
      </c>
      <c r="F129" s="364" t="s">
        <v>141</v>
      </c>
      <c r="G129" s="364" t="s">
        <v>142</v>
      </c>
      <c r="J129" s="370"/>
    </row>
    <row r="130" spans="1:10" ht="14.4" x14ac:dyDescent="0.25">
      <c r="A130" s="313"/>
      <c r="B130" s="620" t="s">
        <v>487</v>
      </c>
      <c r="C130" s="621"/>
      <c r="D130" s="622"/>
      <c r="E130" s="371">
        <f>+F130+G130</f>
        <v>515119452</v>
      </c>
      <c r="F130" s="365">
        <v>31350000</v>
      </c>
      <c r="G130" s="365">
        <v>483769452</v>
      </c>
      <c r="J130" s="310"/>
    </row>
    <row r="131" spans="1:10" ht="14.4" x14ac:dyDescent="0.25">
      <c r="A131" s="313"/>
      <c r="B131" s="372" t="s">
        <v>488</v>
      </c>
      <c r="C131" s="373"/>
      <c r="D131" s="374"/>
      <c r="E131" s="371">
        <f>+F131+G131</f>
        <v>1401564388</v>
      </c>
      <c r="F131" s="366">
        <v>98728768</v>
      </c>
      <c r="G131" s="366">
        <v>1302835620</v>
      </c>
      <c r="J131" s="310"/>
    </row>
    <row r="132" spans="1:10" ht="14.4" x14ac:dyDescent="0.25">
      <c r="A132" s="313"/>
      <c r="B132" s="620" t="s">
        <v>481</v>
      </c>
      <c r="C132" s="621"/>
      <c r="D132" s="622"/>
      <c r="E132" s="371">
        <f>+F132+G132</f>
        <v>-599951329</v>
      </c>
      <c r="F132" s="366">
        <v>-5924703</v>
      </c>
      <c r="G132" s="366">
        <v>-594026626</v>
      </c>
    </row>
    <row r="133" spans="1:10" ht="15" customHeight="1" x14ac:dyDescent="0.25">
      <c r="A133" s="313"/>
      <c r="B133" s="629" t="s">
        <v>224</v>
      </c>
      <c r="C133" s="629"/>
      <c r="D133" s="629"/>
      <c r="E133" s="375">
        <f>SUM(E130:E132)</f>
        <v>1316732511</v>
      </c>
      <c r="F133" s="376">
        <f>SUM(F130:F132)</f>
        <v>124154065</v>
      </c>
      <c r="G133" s="376">
        <f>SUM(G130:G132)</f>
        <v>1192578446</v>
      </c>
    </row>
    <row r="135" spans="1:10" ht="28.8" x14ac:dyDescent="0.25">
      <c r="B135" s="637" t="s">
        <v>482</v>
      </c>
      <c r="C135" s="638"/>
      <c r="D135" s="639"/>
      <c r="E135" s="377" t="s">
        <v>486</v>
      </c>
      <c r="F135" s="377" t="s">
        <v>141</v>
      </c>
      <c r="G135" s="378" t="s">
        <v>142</v>
      </c>
    </row>
    <row r="136" spans="1:10" ht="14.4" x14ac:dyDescent="0.25">
      <c r="B136" s="640" t="s">
        <v>489</v>
      </c>
      <c r="C136" s="641"/>
      <c r="D136" s="642"/>
      <c r="E136" s="379">
        <f>+F136+G136</f>
        <v>0</v>
      </c>
      <c r="F136" s="379">
        <v>0</v>
      </c>
      <c r="G136" s="380">
        <v>0</v>
      </c>
    </row>
    <row r="137" spans="1:10" ht="14.4" x14ac:dyDescent="0.25">
      <c r="B137" s="640" t="s">
        <v>490</v>
      </c>
      <c r="C137" s="641"/>
      <c r="D137" s="642"/>
      <c r="E137" s="379">
        <f>+F137+G137</f>
        <v>0</v>
      </c>
      <c r="F137" s="379">
        <v>0</v>
      </c>
      <c r="G137" s="380">
        <v>0</v>
      </c>
    </row>
    <row r="138" spans="1:10" ht="14.4" x14ac:dyDescent="0.25">
      <c r="B138" s="643" t="s">
        <v>51</v>
      </c>
      <c r="C138" s="644"/>
      <c r="D138" s="645"/>
      <c r="E138" s="381">
        <f>SUM(E136:E137)</f>
        <v>0</v>
      </c>
      <c r="F138" s="381">
        <f>SUM(F136:F137)</f>
        <v>0</v>
      </c>
      <c r="G138" s="381">
        <f>SUM(G136:G137)</f>
        <v>0</v>
      </c>
    </row>
    <row r="139" spans="1:10" ht="16.5" customHeight="1" x14ac:dyDescent="0.25">
      <c r="C139" s="382"/>
      <c r="D139" s="382"/>
      <c r="E139" s="382"/>
    </row>
    <row r="140" spans="1:10" ht="45.75" customHeight="1" x14ac:dyDescent="0.25">
      <c r="B140" s="383" t="s">
        <v>491</v>
      </c>
      <c r="C140" s="384"/>
      <c r="D140" s="384"/>
      <c r="E140" s="384" t="s">
        <v>486</v>
      </c>
      <c r="F140" s="384" t="s">
        <v>141</v>
      </c>
      <c r="G140" s="385" t="s">
        <v>142</v>
      </c>
    </row>
    <row r="141" spans="1:10" ht="14.4" x14ac:dyDescent="0.25">
      <c r="B141" s="620" t="s">
        <v>492</v>
      </c>
      <c r="C141" s="621"/>
      <c r="D141" s="621"/>
      <c r="E141" s="386">
        <f>+F141+G141</f>
        <v>2514440075</v>
      </c>
      <c r="F141" s="387">
        <v>143931123</v>
      </c>
      <c r="G141" s="388">
        <v>2370508952</v>
      </c>
    </row>
    <row r="142" spans="1:10" ht="14.4" x14ac:dyDescent="0.25">
      <c r="B142" s="372" t="s">
        <v>493</v>
      </c>
      <c r="C142" s="373"/>
      <c r="D142" s="373"/>
      <c r="E142" s="389">
        <f>+F142+G142</f>
        <v>280179000</v>
      </c>
      <c r="F142" s="390">
        <v>10234835</v>
      </c>
      <c r="G142" s="391">
        <v>269944165</v>
      </c>
    </row>
    <row r="143" spans="1:10" ht="14.4" x14ac:dyDescent="0.25">
      <c r="B143" s="372" t="s">
        <v>485</v>
      </c>
      <c r="C143" s="373"/>
      <c r="D143" s="373"/>
      <c r="E143" s="389">
        <f>+F143+G143</f>
        <v>-393106959</v>
      </c>
      <c r="F143" s="392">
        <v>-2536555</v>
      </c>
      <c r="G143" s="393">
        <v>-390570404</v>
      </c>
    </row>
    <row r="144" spans="1:10" ht="14.4" x14ac:dyDescent="0.25">
      <c r="B144" s="614" t="s">
        <v>224</v>
      </c>
      <c r="C144" s="615"/>
      <c r="D144" s="615"/>
      <c r="E144" s="369">
        <f>SUM(E141:E143)</f>
        <v>2401512116</v>
      </c>
      <c r="F144" s="394">
        <f>SUM(F141:F143)</f>
        <v>151629403</v>
      </c>
      <c r="G144" s="394">
        <f>SUM(G141:G143)</f>
        <v>2249882713</v>
      </c>
    </row>
    <row r="145" spans="1:8" ht="14.4" x14ac:dyDescent="0.25">
      <c r="B145" s="395"/>
      <c r="C145" s="395"/>
      <c r="D145" s="395"/>
      <c r="E145" s="396"/>
      <c r="F145" s="396"/>
      <c r="G145" s="396"/>
    </row>
    <row r="146" spans="1:8" ht="15.6" x14ac:dyDescent="0.25">
      <c r="A146" s="321" t="s">
        <v>100</v>
      </c>
      <c r="H146" s="313"/>
    </row>
    <row r="147" spans="1:8" x14ac:dyDescent="0.25">
      <c r="A147" s="313"/>
      <c r="H147" s="313"/>
    </row>
    <row r="148" spans="1:8" ht="15" x14ac:dyDescent="0.25">
      <c r="A148" s="602" t="s">
        <v>101</v>
      </c>
      <c r="B148" s="602"/>
      <c r="C148" s="602"/>
      <c r="D148" s="602"/>
      <c r="E148" s="602"/>
      <c r="F148" s="602"/>
      <c r="G148" s="602"/>
      <c r="H148" s="602"/>
    </row>
    <row r="149" spans="1:8" x14ac:dyDescent="0.25">
      <c r="A149" s="313"/>
      <c r="H149" s="313"/>
    </row>
    <row r="150" spans="1:8" ht="27.6" x14ac:dyDescent="0.25">
      <c r="A150" s="313"/>
      <c r="B150" s="617" t="s">
        <v>102</v>
      </c>
      <c r="C150" s="617"/>
      <c r="D150" s="617"/>
      <c r="E150" s="617"/>
      <c r="F150" s="354" t="s">
        <v>476</v>
      </c>
      <c r="G150" s="349" t="s">
        <v>477</v>
      </c>
      <c r="H150" s="313"/>
    </row>
    <row r="151" spans="1:8" ht="13.8" x14ac:dyDescent="0.25">
      <c r="A151" s="313"/>
      <c r="B151" s="618" t="s">
        <v>103</v>
      </c>
      <c r="C151" s="647"/>
      <c r="D151" s="647"/>
      <c r="E151" s="619"/>
      <c r="F151" s="397">
        <v>970253515</v>
      </c>
      <c r="G151" s="350">
        <v>382371154</v>
      </c>
      <c r="H151" s="313"/>
    </row>
    <row r="152" spans="1:8" ht="13.8" x14ac:dyDescent="0.25">
      <c r="A152" s="313"/>
      <c r="B152" s="398" t="s">
        <v>494</v>
      </c>
      <c r="C152" s="399"/>
      <c r="D152" s="399"/>
      <c r="E152" s="400"/>
      <c r="F152" s="401">
        <v>10027063</v>
      </c>
      <c r="G152" s="351">
        <v>0</v>
      </c>
      <c r="H152" s="313"/>
    </row>
    <row r="153" spans="1:8" ht="13.8" x14ac:dyDescent="0.25">
      <c r="A153" s="313"/>
      <c r="B153" s="608" t="s">
        <v>495</v>
      </c>
      <c r="C153" s="625"/>
      <c r="D153" s="625"/>
      <c r="E153" s="609"/>
      <c r="F153" s="401">
        <v>112524630</v>
      </c>
      <c r="G153" s="351">
        <v>18539640</v>
      </c>
      <c r="H153" s="313"/>
    </row>
    <row r="154" spans="1:8" ht="13.8" x14ac:dyDescent="0.25">
      <c r="A154" s="313"/>
      <c r="B154" s="648" t="s">
        <v>496</v>
      </c>
      <c r="C154" s="649"/>
      <c r="D154" s="649"/>
      <c r="E154" s="650"/>
      <c r="F154" s="402">
        <v>27621536</v>
      </c>
      <c r="G154" s="352">
        <v>30625001</v>
      </c>
      <c r="H154" s="313"/>
    </row>
    <row r="155" spans="1:8" ht="13.8" x14ac:dyDescent="0.25">
      <c r="A155" s="313"/>
      <c r="B155" s="626" t="s">
        <v>51</v>
      </c>
      <c r="C155" s="627"/>
      <c r="D155" s="627"/>
      <c r="E155" s="651"/>
      <c r="F155" s="353">
        <f>SUM(F151:F154)</f>
        <v>1120426744</v>
      </c>
      <c r="G155" s="353">
        <f>SUM(G151:G154)</f>
        <v>431535795</v>
      </c>
      <c r="H155" s="313"/>
    </row>
    <row r="156" spans="1:8" x14ac:dyDescent="0.25">
      <c r="A156" s="313"/>
      <c r="H156" s="313"/>
    </row>
    <row r="157" spans="1:8" ht="13.8" x14ac:dyDescent="0.25">
      <c r="A157" s="628"/>
      <c r="B157" s="628"/>
      <c r="C157" s="628"/>
      <c r="D157" s="628"/>
      <c r="E157" s="628"/>
      <c r="F157" s="628"/>
      <c r="G157" s="628"/>
      <c r="H157" s="628"/>
    </row>
    <row r="158" spans="1:8" ht="14.4" x14ac:dyDescent="0.25">
      <c r="B158" s="395"/>
      <c r="C158" s="395"/>
      <c r="D158" s="395"/>
      <c r="E158" s="396"/>
      <c r="F158" s="396"/>
      <c r="G158" s="396"/>
    </row>
    <row r="159" spans="1:8" ht="15.6" x14ac:dyDescent="0.25">
      <c r="A159" s="321" t="s">
        <v>104</v>
      </c>
    </row>
    <row r="161" spans="1:12" x14ac:dyDescent="0.25">
      <c r="B161" s="652" t="s">
        <v>90</v>
      </c>
      <c r="C161" s="646" t="s">
        <v>105</v>
      </c>
      <c r="D161" s="646"/>
      <c r="E161" s="646"/>
      <c r="F161" s="646"/>
      <c r="G161" s="646"/>
      <c r="H161" s="646" t="s">
        <v>106</v>
      </c>
      <c r="I161" s="646"/>
      <c r="J161" s="646"/>
      <c r="K161" s="646"/>
      <c r="L161" s="646" t="s">
        <v>107</v>
      </c>
    </row>
    <row r="162" spans="1:12" ht="20.399999999999999" x14ac:dyDescent="0.25">
      <c r="B162" s="652"/>
      <c r="C162" s="403" t="s">
        <v>108</v>
      </c>
      <c r="D162" s="403" t="s">
        <v>109</v>
      </c>
      <c r="E162" s="403" t="s">
        <v>110</v>
      </c>
      <c r="F162" s="403" t="s">
        <v>111</v>
      </c>
      <c r="G162" s="403" t="s">
        <v>47</v>
      </c>
      <c r="H162" s="403" t="s">
        <v>112</v>
      </c>
      <c r="I162" s="403" t="s">
        <v>113</v>
      </c>
      <c r="J162" s="403" t="s">
        <v>114</v>
      </c>
      <c r="K162" s="403" t="s">
        <v>115</v>
      </c>
      <c r="L162" s="646"/>
    </row>
    <row r="163" spans="1:12" x14ac:dyDescent="0.25">
      <c r="B163" s="404" t="s">
        <v>116</v>
      </c>
      <c r="C163" s="405">
        <v>122186128</v>
      </c>
      <c r="D163" s="405">
        <v>12410037</v>
      </c>
      <c r="E163" s="405">
        <v>0</v>
      </c>
      <c r="F163" s="405">
        <v>0</v>
      </c>
      <c r="G163" s="405">
        <f>+C163+D163-E163+F163</f>
        <v>134596165</v>
      </c>
      <c r="H163" s="405">
        <v>23037182.545022443</v>
      </c>
      <c r="I163" s="405">
        <v>9897072.3905202001</v>
      </c>
      <c r="J163" s="405">
        <v>0</v>
      </c>
      <c r="K163" s="405">
        <f>+H163+I163-J163</f>
        <v>32934254.935542643</v>
      </c>
      <c r="L163" s="405">
        <f>+G163-K163</f>
        <v>101661910.06445736</v>
      </c>
    </row>
    <row r="164" spans="1:12" x14ac:dyDescent="0.25">
      <c r="B164" s="406" t="s">
        <v>117</v>
      </c>
      <c r="C164" s="407">
        <v>63700150</v>
      </c>
      <c r="D164" s="407">
        <v>0</v>
      </c>
      <c r="E164" s="407">
        <v>0</v>
      </c>
      <c r="F164" s="407">
        <v>0</v>
      </c>
      <c r="G164" s="407">
        <f>+C164+D164-E164+F164</f>
        <v>63700150</v>
      </c>
      <c r="H164" s="407">
        <v>23704065.982876819</v>
      </c>
      <c r="I164" s="407">
        <v>9244988</v>
      </c>
      <c r="J164" s="407">
        <v>0</v>
      </c>
      <c r="K164" s="407">
        <f>+H164+I164-J164</f>
        <v>32949053.982876819</v>
      </c>
      <c r="L164" s="407">
        <f>+G164-K164</f>
        <v>30751096.017123181</v>
      </c>
    </row>
    <row r="165" spans="1:12" x14ac:dyDescent="0.25">
      <c r="B165" s="406" t="s">
        <v>118</v>
      </c>
      <c r="C165" s="407">
        <v>11411957</v>
      </c>
      <c r="D165" s="407">
        <v>4925872</v>
      </c>
      <c r="E165" s="407">
        <v>0</v>
      </c>
      <c r="F165" s="407">
        <v>0</v>
      </c>
      <c r="G165" s="407">
        <f>+C165+D165-E165+F165</f>
        <v>16337829</v>
      </c>
      <c r="H165" s="407">
        <v>4426180.3994739093</v>
      </c>
      <c r="I165" s="407">
        <v>3628948.3922432694</v>
      </c>
      <c r="J165" s="407">
        <v>0</v>
      </c>
      <c r="K165" s="407">
        <f>+H165+I165-J165</f>
        <v>8055128.7917171791</v>
      </c>
      <c r="L165" s="407">
        <f>+G165-K165</f>
        <v>8282700.2082828209</v>
      </c>
    </row>
    <row r="166" spans="1:12" x14ac:dyDescent="0.25">
      <c r="B166" s="406" t="s">
        <v>119</v>
      </c>
      <c r="C166" s="407">
        <v>2416037</v>
      </c>
      <c r="D166" s="407">
        <v>0</v>
      </c>
      <c r="E166" s="407">
        <v>0</v>
      </c>
      <c r="F166" s="407">
        <v>0</v>
      </c>
      <c r="G166" s="407">
        <f>+C166+D166-E166+F166</f>
        <v>2416037</v>
      </c>
      <c r="H166" s="407">
        <v>918094.47</v>
      </c>
      <c r="I166" s="407">
        <v>391398</v>
      </c>
      <c r="J166" s="407">
        <v>0</v>
      </c>
      <c r="K166" s="407">
        <f>+H166+I166-J166</f>
        <v>1309492.47</v>
      </c>
      <c r="L166" s="407">
        <f>+G166-K166</f>
        <v>1106544.53</v>
      </c>
    </row>
    <row r="167" spans="1:12" x14ac:dyDescent="0.25">
      <c r="B167" s="408" t="s">
        <v>120</v>
      </c>
      <c r="C167" s="409">
        <v>150282664</v>
      </c>
      <c r="D167" s="409">
        <v>0</v>
      </c>
      <c r="E167" s="409">
        <v>0</v>
      </c>
      <c r="F167" s="409">
        <v>0</v>
      </c>
      <c r="G167" s="407">
        <f>+C167+D167-E167+F167</f>
        <v>150282664</v>
      </c>
      <c r="H167" s="409">
        <v>60113065.734999999</v>
      </c>
      <c r="I167" s="409">
        <v>30056531.734999999</v>
      </c>
      <c r="J167" s="409">
        <v>0</v>
      </c>
      <c r="K167" s="407">
        <f>+H167+I167-J167</f>
        <v>90169597.469999999</v>
      </c>
      <c r="L167" s="407">
        <f>+G167-K167</f>
        <v>60113066.530000001</v>
      </c>
    </row>
    <row r="168" spans="1:12" x14ac:dyDescent="0.25">
      <c r="B168" s="410" t="s">
        <v>51</v>
      </c>
      <c r="C168" s="411">
        <f t="shared" ref="C168:L168" si="1">SUM(C163:C167)</f>
        <v>349996936</v>
      </c>
      <c r="D168" s="411">
        <f t="shared" si="1"/>
        <v>17335909</v>
      </c>
      <c r="E168" s="411">
        <f t="shared" si="1"/>
        <v>0</v>
      </c>
      <c r="F168" s="411">
        <f t="shared" si="1"/>
        <v>0</v>
      </c>
      <c r="G168" s="411">
        <f t="shared" si="1"/>
        <v>367332845</v>
      </c>
      <c r="H168" s="411">
        <f t="shared" si="1"/>
        <v>112198589.13237317</v>
      </c>
      <c r="I168" s="411">
        <f t="shared" si="1"/>
        <v>53218938.517763466</v>
      </c>
      <c r="J168" s="411">
        <f t="shared" si="1"/>
        <v>0</v>
      </c>
      <c r="K168" s="411">
        <f t="shared" si="1"/>
        <v>165417527.65013665</v>
      </c>
      <c r="L168" s="411">
        <f t="shared" si="1"/>
        <v>201915317.34986335</v>
      </c>
    </row>
    <row r="169" spans="1:12" x14ac:dyDescent="0.25">
      <c r="A169" s="406"/>
      <c r="B169" s="412" t="s">
        <v>121</v>
      </c>
      <c r="C169" s="413"/>
      <c r="D169" s="413"/>
      <c r="E169" s="413"/>
      <c r="F169" s="413"/>
      <c r="G169" s="411">
        <v>349448663</v>
      </c>
      <c r="H169" s="413"/>
      <c r="I169" s="413"/>
      <c r="J169" s="413"/>
      <c r="K169" s="411">
        <v>58063808</v>
      </c>
      <c r="L169" s="414">
        <f>+G169-K169</f>
        <v>291384855</v>
      </c>
    </row>
    <row r="171" spans="1:12" ht="15.6" x14ac:dyDescent="0.25">
      <c r="A171" s="321" t="s">
        <v>122</v>
      </c>
      <c r="K171" s="415"/>
      <c r="L171" s="415"/>
    </row>
    <row r="172" spans="1:12" x14ac:dyDescent="0.25">
      <c r="J172" s="382"/>
      <c r="K172" s="415"/>
      <c r="L172" s="415"/>
    </row>
    <row r="173" spans="1:12" x14ac:dyDescent="0.25">
      <c r="K173" s="415"/>
      <c r="L173" s="415"/>
    </row>
    <row r="174" spans="1:12" x14ac:dyDescent="0.25">
      <c r="A174" s="416"/>
      <c r="B174" s="417" t="s">
        <v>44</v>
      </c>
      <c r="C174" s="417" t="s">
        <v>123</v>
      </c>
      <c r="D174" s="417" t="s">
        <v>124</v>
      </c>
      <c r="E174" s="417" t="s">
        <v>125</v>
      </c>
      <c r="F174" s="417" t="s">
        <v>126</v>
      </c>
      <c r="K174" s="415"/>
      <c r="L174" s="415"/>
    </row>
    <row r="175" spans="1:12" x14ac:dyDescent="0.25">
      <c r="A175" s="416"/>
      <c r="B175" s="418" t="s">
        <v>127</v>
      </c>
      <c r="C175" s="419">
        <v>0</v>
      </c>
      <c r="D175" s="419">
        <v>0</v>
      </c>
      <c r="E175" s="419">
        <v>0</v>
      </c>
      <c r="F175" s="419">
        <f>+C175-E175</f>
        <v>0</v>
      </c>
      <c r="L175" s="415"/>
    </row>
    <row r="176" spans="1:12" x14ac:dyDescent="0.25">
      <c r="A176" s="416"/>
      <c r="B176" s="418" t="s">
        <v>128</v>
      </c>
      <c r="C176" s="419">
        <v>8640000</v>
      </c>
      <c r="D176" s="419">
        <v>0</v>
      </c>
      <c r="E176" s="419">
        <v>4255992</v>
      </c>
      <c r="F176" s="419">
        <f>+C176+D176-E176</f>
        <v>4384008</v>
      </c>
    </row>
    <row r="177" spans="1:11" x14ac:dyDescent="0.25">
      <c r="B177" s="420" t="s">
        <v>129</v>
      </c>
      <c r="C177" s="421">
        <f>SUM(C175:C176)</f>
        <v>8640000</v>
      </c>
      <c r="D177" s="421">
        <f>SUM(D175:D176)</f>
        <v>0</v>
      </c>
      <c r="E177" s="421">
        <f>SUM(E175:E176)</f>
        <v>4255992</v>
      </c>
      <c r="F177" s="421">
        <f>SUM(F175:F176)</f>
        <v>4384008</v>
      </c>
      <c r="K177" s="415"/>
    </row>
    <row r="178" spans="1:11" hidden="1" x14ac:dyDescent="0.25">
      <c r="B178" s="420" t="s">
        <v>130</v>
      </c>
      <c r="C178" s="421">
        <v>28353133</v>
      </c>
      <c r="D178" s="421">
        <v>0</v>
      </c>
      <c r="E178" s="421">
        <v>12631374</v>
      </c>
      <c r="F178" s="421">
        <f>+C178-E178</f>
        <v>15721759</v>
      </c>
    </row>
    <row r="179" spans="1:11" x14ac:dyDescent="0.25">
      <c r="C179" s="422"/>
      <c r="D179" s="422"/>
      <c r="E179" s="422"/>
      <c r="F179" s="422"/>
      <c r="K179" s="415"/>
    </row>
    <row r="180" spans="1:11" ht="15.6" x14ac:dyDescent="0.25">
      <c r="A180" s="321" t="s">
        <v>131</v>
      </c>
      <c r="K180" s="415"/>
    </row>
    <row r="181" spans="1:11" x14ac:dyDescent="0.25">
      <c r="K181" s="415"/>
    </row>
    <row r="182" spans="1:11" ht="15" customHeight="1" x14ac:dyDescent="0.25">
      <c r="A182" s="602" t="s">
        <v>132</v>
      </c>
      <c r="B182" s="602"/>
      <c r="C182" s="602"/>
      <c r="D182" s="602"/>
      <c r="E182" s="602"/>
      <c r="F182" s="602"/>
    </row>
    <row r="183" spans="1:11" ht="18.75" customHeight="1" x14ac:dyDescent="0.25">
      <c r="A183" s="602"/>
      <c r="B183" s="602"/>
      <c r="C183" s="602"/>
      <c r="D183" s="602"/>
      <c r="E183" s="602"/>
      <c r="F183" s="602"/>
    </row>
    <row r="184" spans="1:11" x14ac:dyDescent="0.25">
      <c r="A184" s="602"/>
      <c r="B184" s="602"/>
      <c r="C184" s="602"/>
      <c r="D184" s="602"/>
      <c r="E184" s="602"/>
      <c r="F184" s="602"/>
    </row>
    <row r="185" spans="1:11" x14ac:dyDescent="0.25">
      <c r="A185" s="602"/>
      <c r="B185" s="602"/>
      <c r="C185" s="602"/>
      <c r="D185" s="602"/>
      <c r="E185" s="602"/>
      <c r="F185" s="602"/>
    </row>
    <row r="186" spans="1:11" x14ac:dyDescent="0.25">
      <c r="A186" s="602"/>
      <c r="B186" s="602"/>
      <c r="C186" s="602"/>
      <c r="D186" s="602"/>
      <c r="E186" s="602"/>
      <c r="F186" s="602"/>
    </row>
    <row r="188" spans="1:11" ht="15" customHeight="1" x14ac:dyDescent="0.25">
      <c r="B188" s="626" t="s">
        <v>133</v>
      </c>
      <c r="C188" s="651"/>
      <c r="D188" s="643" t="s">
        <v>486</v>
      </c>
      <c r="E188" s="645"/>
    </row>
    <row r="189" spans="1:11" ht="13.8" x14ac:dyDescent="0.25">
      <c r="B189" s="608" t="s">
        <v>134</v>
      </c>
      <c r="C189" s="609"/>
      <c r="D189" s="653">
        <v>6720000</v>
      </c>
      <c r="E189" s="654"/>
    </row>
    <row r="190" spans="1:11" ht="13.8" x14ac:dyDescent="0.25">
      <c r="B190" s="608" t="s">
        <v>135</v>
      </c>
      <c r="C190" s="609"/>
      <c r="D190" s="655">
        <v>285720884</v>
      </c>
      <c r="E190" s="656"/>
    </row>
    <row r="191" spans="1:11" ht="13.8" x14ac:dyDescent="0.25">
      <c r="B191" s="398" t="s">
        <v>136</v>
      </c>
      <c r="C191" s="400"/>
      <c r="D191" s="655">
        <v>4287847</v>
      </c>
      <c r="E191" s="656"/>
    </row>
    <row r="192" spans="1:11" ht="13.8" x14ac:dyDescent="0.25">
      <c r="B192" s="608" t="s">
        <v>137</v>
      </c>
      <c r="C192" s="609"/>
      <c r="D192" s="657">
        <v>-62104188</v>
      </c>
      <c r="E192" s="658"/>
    </row>
    <row r="193" spans="1:6" ht="13.8" x14ac:dyDescent="0.25">
      <c r="B193" s="626" t="s">
        <v>51</v>
      </c>
      <c r="C193" s="651"/>
      <c r="D193" s="659">
        <f>SUM(D189:E192)</f>
        <v>234624543</v>
      </c>
      <c r="E193" s="660"/>
    </row>
    <row r="194" spans="1:6" ht="13.8" x14ac:dyDescent="0.25">
      <c r="B194" s="423"/>
      <c r="C194" s="423"/>
      <c r="D194" s="424"/>
      <c r="E194" s="424"/>
    </row>
    <row r="195" spans="1:6" ht="15.6" x14ac:dyDescent="0.25">
      <c r="A195" s="321" t="s">
        <v>138</v>
      </c>
      <c r="B195" s="425"/>
      <c r="C195" s="425"/>
      <c r="D195" s="425"/>
      <c r="E195" s="425"/>
      <c r="F195" s="425"/>
    </row>
    <row r="196" spans="1:6" ht="15" customHeight="1" x14ac:dyDescent="0.25">
      <c r="A196" s="602" t="s">
        <v>234</v>
      </c>
      <c r="B196" s="602"/>
      <c r="C196" s="602"/>
      <c r="D196" s="602"/>
      <c r="E196" s="602"/>
      <c r="F196" s="602"/>
    </row>
    <row r="197" spans="1:6" ht="13.8" x14ac:dyDescent="0.25">
      <c r="A197" s="423"/>
      <c r="B197" s="423"/>
      <c r="C197" s="423"/>
      <c r="D197" s="424"/>
      <c r="E197" s="424"/>
    </row>
    <row r="198" spans="1:6" ht="15.6" x14ac:dyDescent="0.25">
      <c r="A198" s="321" t="s">
        <v>139</v>
      </c>
      <c r="B198" s="425"/>
      <c r="C198" s="425"/>
      <c r="D198" s="425"/>
      <c r="E198" s="425"/>
      <c r="F198" s="425"/>
    </row>
    <row r="199" spans="1:6" ht="13.8" x14ac:dyDescent="0.25">
      <c r="A199" s="322"/>
      <c r="B199" s="423"/>
      <c r="C199" s="423"/>
      <c r="D199" s="424"/>
      <c r="E199" s="424"/>
    </row>
    <row r="200" spans="1:6" ht="15" customHeight="1" x14ac:dyDescent="0.25">
      <c r="A200" s="423"/>
      <c r="B200" s="426" t="s">
        <v>140</v>
      </c>
      <c r="C200" s="426" t="s">
        <v>141</v>
      </c>
      <c r="D200" s="427" t="s">
        <v>142</v>
      </c>
      <c r="E200" s="424"/>
    </row>
    <row r="201" spans="1:6" ht="13.8" x14ac:dyDescent="0.25">
      <c r="A201" s="423"/>
      <c r="B201" s="661" t="s">
        <v>143</v>
      </c>
      <c r="C201" s="662"/>
      <c r="D201" s="663"/>
      <c r="E201" s="424"/>
    </row>
    <row r="202" spans="1:6" ht="13.8" x14ac:dyDescent="0.25">
      <c r="A202" s="423"/>
      <c r="B202" s="664"/>
      <c r="C202" s="665"/>
      <c r="D202" s="666"/>
      <c r="E202" s="424"/>
    </row>
    <row r="203" spans="1:6" ht="14.4" x14ac:dyDescent="0.25">
      <c r="A203" s="423"/>
      <c r="B203" s="428" t="s">
        <v>129</v>
      </c>
      <c r="C203" s="429"/>
      <c r="D203" s="430"/>
      <c r="E203" s="424"/>
    </row>
    <row r="204" spans="1:6" ht="14.4" x14ac:dyDescent="0.25">
      <c r="A204" s="423"/>
      <c r="B204" s="428" t="s">
        <v>144</v>
      </c>
      <c r="C204" s="429"/>
      <c r="D204" s="430"/>
      <c r="E204" s="424"/>
    </row>
    <row r="205" spans="1:6" ht="13.8" x14ac:dyDescent="0.25">
      <c r="A205" s="423"/>
      <c r="B205" s="423"/>
      <c r="C205" s="423"/>
      <c r="D205" s="424"/>
      <c r="E205" s="424"/>
    </row>
    <row r="206" spans="1:6" ht="15.6" x14ac:dyDescent="0.25">
      <c r="A206" s="321" t="s">
        <v>145</v>
      </c>
      <c r="B206" s="425"/>
      <c r="C206" s="425"/>
      <c r="D206" s="425"/>
      <c r="E206" s="425"/>
      <c r="F206" s="425"/>
    </row>
    <row r="207" spans="1:6" ht="13.8" x14ac:dyDescent="0.25">
      <c r="A207" s="322"/>
      <c r="B207" s="423"/>
      <c r="C207" s="423"/>
      <c r="D207" s="424"/>
      <c r="E207" s="424"/>
    </row>
    <row r="208" spans="1:6" ht="28.8" x14ac:dyDescent="0.25">
      <c r="A208" s="423"/>
      <c r="B208" s="431" t="s">
        <v>146</v>
      </c>
      <c r="C208" s="431" t="s">
        <v>141</v>
      </c>
      <c r="D208" s="427" t="s">
        <v>142</v>
      </c>
      <c r="E208" s="424"/>
    </row>
    <row r="209" spans="1:7" ht="13.8" x14ac:dyDescent="0.25">
      <c r="A209" s="423"/>
      <c r="B209" s="661" t="s">
        <v>147</v>
      </c>
      <c r="C209" s="662"/>
      <c r="D209" s="663"/>
      <c r="E209" s="424"/>
    </row>
    <row r="210" spans="1:7" ht="13.8" x14ac:dyDescent="0.25">
      <c r="A210" s="423"/>
      <c r="B210" s="664"/>
      <c r="C210" s="665"/>
      <c r="D210" s="666"/>
      <c r="E210" s="424"/>
    </row>
    <row r="211" spans="1:7" ht="14.4" x14ac:dyDescent="0.25">
      <c r="A211" s="423"/>
      <c r="B211" s="428" t="s">
        <v>129</v>
      </c>
      <c r="C211" s="429"/>
      <c r="D211" s="430"/>
      <c r="E211" s="424"/>
    </row>
    <row r="212" spans="1:7" ht="14.4" x14ac:dyDescent="0.25">
      <c r="B212" s="428" t="s">
        <v>144</v>
      </c>
      <c r="C212" s="429"/>
      <c r="D212" s="430"/>
    </row>
    <row r="213" spans="1:7" ht="14.4" x14ac:dyDescent="0.25">
      <c r="B213" s="432"/>
      <c r="C213" s="423"/>
      <c r="D213" s="424"/>
    </row>
    <row r="214" spans="1:7" ht="15.6" x14ac:dyDescent="0.25">
      <c r="A214" s="317" t="s">
        <v>235</v>
      </c>
    </row>
    <row r="216" spans="1:7" ht="30.75" customHeight="1" x14ac:dyDescent="0.25">
      <c r="B216" s="614" t="s">
        <v>236</v>
      </c>
      <c r="C216" s="616"/>
      <c r="D216" s="643" t="s">
        <v>486</v>
      </c>
      <c r="E216" s="645"/>
      <c r="G216" s="382"/>
    </row>
    <row r="217" spans="1:7" ht="14.4" x14ac:dyDescent="0.25">
      <c r="B217" s="620" t="s">
        <v>497</v>
      </c>
      <c r="C217" s="622"/>
      <c r="D217" s="667">
        <v>6000000</v>
      </c>
      <c r="E217" s="668"/>
      <c r="G217" s="382"/>
    </row>
    <row r="218" spans="1:7" ht="14.4" x14ac:dyDescent="0.25">
      <c r="B218" s="620" t="s">
        <v>23</v>
      </c>
      <c r="C218" s="622"/>
      <c r="D218" s="669">
        <v>99992972</v>
      </c>
      <c r="E218" s="670"/>
      <c r="G218" s="382"/>
    </row>
    <row r="219" spans="1:7" ht="14.4" x14ac:dyDescent="0.25">
      <c r="B219" s="620" t="s">
        <v>151</v>
      </c>
      <c r="C219" s="622"/>
      <c r="D219" s="669">
        <v>3300000</v>
      </c>
      <c r="E219" s="670"/>
      <c r="G219" s="382"/>
    </row>
    <row r="220" spans="1:7" ht="14.4" x14ac:dyDescent="0.25">
      <c r="B220" s="620" t="s">
        <v>498</v>
      </c>
      <c r="C220" s="622"/>
      <c r="D220" s="669">
        <v>4750000</v>
      </c>
      <c r="E220" s="670"/>
      <c r="G220" s="382"/>
    </row>
    <row r="221" spans="1:7" ht="14.4" x14ac:dyDescent="0.25">
      <c r="B221" s="372" t="s">
        <v>499</v>
      </c>
      <c r="C221" s="374"/>
      <c r="D221" s="433"/>
      <c r="E221" s="393">
        <v>1648258</v>
      </c>
      <c r="G221" s="382"/>
    </row>
    <row r="222" spans="1:7" ht="14.4" x14ac:dyDescent="0.25">
      <c r="B222" s="620" t="s">
        <v>500</v>
      </c>
      <c r="C222" s="622"/>
      <c r="D222" s="434"/>
      <c r="E222" s="435">
        <v>21500000</v>
      </c>
      <c r="G222" s="382"/>
    </row>
    <row r="223" spans="1:7" ht="14.4" x14ac:dyDescent="0.25">
      <c r="B223" s="614" t="s">
        <v>51</v>
      </c>
      <c r="C223" s="616"/>
      <c r="D223" s="436"/>
      <c r="E223" s="437">
        <f>SUM(D217:E222)</f>
        <v>137191230</v>
      </c>
      <c r="G223" s="382"/>
    </row>
    <row r="224" spans="1:7" x14ac:dyDescent="0.25">
      <c r="F224" s="382"/>
      <c r="G224" s="382"/>
    </row>
    <row r="225" spans="1:10" ht="15.6" x14ac:dyDescent="0.25">
      <c r="A225" s="317" t="s">
        <v>237</v>
      </c>
      <c r="G225" s="382"/>
    </row>
    <row r="226" spans="1:10" x14ac:dyDescent="0.25">
      <c r="G226" s="382"/>
    </row>
    <row r="227" spans="1:10" ht="30.75" customHeight="1" x14ac:dyDescent="0.25">
      <c r="B227" s="629" t="s">
        <v>148</v>
      </c>
      <c r="C227" s="629"/>
      <c r="D227" s="643" t="s">
        <v>486</v>
      </c>
      <c r="E227" s="645"/>
    </row>
    <row r="228" spans="1:10" ht="14.4" x14ac:dyDescent="0.25">
      <c r="B228" s="620" t="s">
        <v>149</v>
      </c>
      <c r="C228" s="622"/>
      <c r="D228" s="438"/>
      <c r="E228" s="439">
        <v>605208939</v>
      </c>
      <c r="F228" s="440">
        <f>336014+26561202</f>
        <v>26897216</v>
      </c>
    </row>
    <row r="229" spans="1:10" ht="14.4" x14ac:dyDescent="0.25">
      <c r="B229" s="372" t="s">
        <v>501</v>
      </c>
      <c r="C229" s="374"/>
      <c r="D229" s="441"/>
      <c r="E229" s="435">
        <v>26897216</v>
      </c>
    </row>
    <row r="230" spans="1:10" ht="14.4" x14ac:dyDescent="0.25">
      <c r="B230" s="372" t="s">
        <v>502</v>
      </c>
      <c r="C230" s="374"/>
      <c r="D230" s="441"/>
      <c r="E230" s="393">
        <v>56444688</v>
      </c>
    </row>
    <row r="231" spans="1:10" ht="14.4" x14ac:dyDescent="0.25">
      <c r="B231" s="620" t="s">
        <v>150</v>
      </c>
      <c r="C231" s="622"/>
      <c r="D231" s="442"/>
      <c r="E231" s="443">
        <v>8190858</v>
      </c>
    </row>
    <row r="232" spans="1:10" ht="14.4" x14ac:dyDescent="0.25">
      <c r="B232" s="629" t="s">
        <v>51</v>
      </c>
      <c r="C232" s="629"/>
      <c r="D232" s="436"/>
      <c r="E232" s="437">
        <f>SUM(E228:E231)</f>
        <v>696741701</v>
      </c>
    </row>
    <row r="234" spans="1:10" ht="15.6" x14ac:dyDescent="0.25">
      <c r="A234" s="321" t="s">
        <v>238</v>
      </c>
    </row>
    <row r="236" spans="1:10" ht="28.8" x14ac:dyDescent="0.25">
      <c r="B236" s="431" t="s">
        <v>146</v>
      </c>
      <c r="C236" s="431" t="s">
        <v>141</v>
      </c>
      <c r="D236" s="427" t="s">
        <v>142</v>
      </c>
    </row>
    <row r="237" spans="1:10" ht="14.4" x14ac:dyDescent="0.25">
      <c r="B237" s="444" t="s">
        <v>151</v>
      </c>
      <c r="C237" s="445">
        <v>3300000</v>
      </c>
      <c r="D237" s="446">
        <v>0</v>
      </c>
      <c r="G237" s="621"/>
      <c r="H237" s="621"/>
      <c r="I237" s="671"/>
      <c r="J237" s="671"/>
    </row>
    <row r="238" spans="1:10" ht="14.4" x14ac:dyDescent="0.25">
      <c r="B238" s="444" t="s">
        <v>152</v>
      </c>
      <c r="C238" s="445">
        <v>0</v>
      </c>
      <c r="D238" s="447">
        <v>0</v>
      </c>
    </row>
    <row r="239" spans="1:10" ht="26.25" customHeight="1" x14ac:dyDescent="0.25">
      <c r="B239" s="448" t="s">
        <v>23</v>
      </c>
      <c r="C239" s="445">
        <v>99992972</v>
      </c>
      <c r="D239" s="446">
        <v>0</v>
      </c>
    </row>
    <row r="240" spans="1:10" ht="14.4" x14ac:dyDescent="0.25">
      <c r="B240" s="426" t="s">
        <v>129</v>
      </c>
      <c r="C240" s="449">
        <f>SUM(C237:C239)</f>
        <v>103292972</v>
      </c>
      <c r="D240" s="447">
        <v>0</v>
      </c>
    </row>
    <row r="241" spans="1:7" ht="14.4" x14ac:dyDescent="0.25">
      <c r="B241" s="426" t="s">
        <v>144</v>
      </c>
      <c r="C241" s="450">
        <v>56367744</v>
      </c>
      <c r="D241" s="447">
        <v>0</v>
      </c>
    </row>
    <row r="242" spans="1:7" ht="15.6" x14ac:dyDescent="0.25">
      <c r="A242" s="321"/>
      <c r="B242" s="432"/>
      <c r="C242" s="423"/>
      <c r="D242" s="424"/>
    </row>
    <row r="243" spans="1:7" ht="15.6" x14ac:dyDescent="0.25">
      <c r="A243" s="321" t="s">
        <v>153</v>
      </c>
      <c r="B243" s="432"/>
      <c r="C243" s="423"/>
      <c r="D243" s="424"/>
    </row>
    <row r="244" spans="1:7" ht="14.4" x14ac:dyDescent="0.25">
      <c r="A244" s="322"/>
      <c r="B244" s="432"/>
      <c r="C244" s="423"/>
      <c r="D244" s="424"/>
    </row>
    <row r="245" spans="1:7" ht="15.6" x14ac:dyDescent="0.25">
      <c r="A245" s="321"/>
      <c r="B245" s="432"/>
      <c r="C245" s="423"/>
      <c r="D245" s="424"/>
    </row>
    <row r="246" spans="1:7" ht="15.6" x14ac:dyDescent="0.25">
      <c r="A246" s="321" t="s">
        <v>154</v>
      </c>
      <c r="B246" s="432"/>
    </row>
    <row r="247" spans="1:7" ht="16.5" customHeight="1" x14ac:dyDescent="0.25">
      <c r="A247" s="321"/>
      <c r="B247" s="432"/>
    </row>
    <row r="248" spans="1:7" x14ac:dyDescent="0.25">
      <c r="A248" s="451"/>
    </row>
    <row r="249" spans="1:7" ht="26.4" x14ac:dyDescent="0.25">
      <c r="B249" s="452" t="s">
        <v>155</v>
      </c>
      <c r="C249" s="452" t="s">
        <v>156</v>
      </c>
      <c r="D249" s="452" t="s">
        <v>157</v>
      </c>
      <c r="E249" s="452" t="s">
        <v>158</v>
      </c>
    </row>
    <row r="250" spans="1:7" ht="26.4" x14ac:dyDescent="0.25">
      <c r="B250" s="453" t="s">
        <v>151</v>
      </c>
      <c r="C250" s="454" t="s">
        <v>159</v>
      </c>
      <c r="D250" s="455">
        <v>22863637</v>
      </c>
      <c r="E250" s="455">
        <v>29795455</v>
      </c>
      <c r="G250" s="310"/>
    </row>
    <row r="251" spans="1:7" x14ac:dyDescent="0.25">
      <c r="B251" s="453" t="s">
        <v>503</v>
      </c>
      <c r="C251" s="454" t="s">
        <v>504</v>
      </c>
      <c r="D251" s="455">
        <v>11040000</v>
      </c>
      <c r="E251" s="455">
        <v>30000000</v>
      </c>
      <c r="G251" s="310"/>
    </row>
    <row r="252" spans="1:7" x14ac:dyDescent="0.25">
      <c r="B252" s="453" t="s">
        <v>505</v>
      </c>
      <c r="C252" s="454" t="s">
        <v>506</v>
      </c>
      <c r="D252" s="455">
        <v>221750001</v>
      </c>
      <c r="E252" s="455">
        <v>0</v>
      </c>
    </row>
    <row r="253" spans="1:7" ht="26.4" x14ac:dyDescent="0.25">
      <c r="B253" s="453" t="s">
        <v>23</v>
      </c>
      <c r="C253" s="454" t="s">
        <v>160</v>
      </c>
      <c r="D253" s="455">
        <v>61674569</v>
      </c>
      <c r="E253" s="455">
        <v>37367831</v>
      </c>
    </row>
    <row r="254" spans="1:7" x14ac:dyDescent="0.25">
      <c r="B254" s="456" t="s">
        <v>51</v>
      </c>
      <c r="C254" s="456"/>
      <c r="D254" s="457">
        <f>SUM(D250:D253)</f>
        <v>317328207</v>
      </c>
      <c r="E254" s="457">
        <f>SUM(E250:E253)</f>
        <v>97163286</v>
      </c>
    </row>
    <row r="256" spans="1:7" ht="15.6" x14ac:dyDescent="0.25">
      <c r="A256" s="321" t="s">
        <v>161</v>
      </c>
      <c r="B256" s="432"/>
    </row>
    <row r="258" spans="1:9" ht="14.4" x14ac:dyDescent="0.3">
      <c r="D258" s="458"/>
      <c r="E258" s="458"/>
    </row>
    <row r="259" spans="1:9" ht="43.2" x14ac:dyDescent="0.25">
      <c r="B259" s="364" t="s">
        <v>155</v>
      </c>
      <c r="C259" s="364" t="s">
        <v>162</v>
      </c>
      <c r="D259" s="364" t="s">
        <v>163</v>
      </c>
      <c r="E259" s="364" t="s">
        <v>164</v>
      </c>
      <c r="F259" s="364" t="s">
        <v>165</v>
      </c>
    </row>
    <row r="260" spans="1:9" ht="14.4" x14ac:dyDescent="0.25">
      <c r="B260" s="459" t="s">
        <v>151</v>
      </c>
      <c r="C260" s="460">
        <v>484000</v>
      </c>
      <c r="D260" s="461">
        <v>24700000</v>
      </c>
      <c r="E260" s="460">
        <f>+C260-D260</f>
        <v>-24216000</v>
      </c>
      <c r="F260" s="460">
        <v>-26479997</v>
      </c>
    </row>
    <row r="261" spans="1:9" ht="14.4" x14ac:dyDescent="0.25">
      <c r="B261" s="462" t="s">
        <v>152</v>
      </c>
      <c r="C261" s="460">
        <v>0</v>
      </c>
      <c r="D261" s="460">
        <v>11040000</v>
      </c>
      <c r="E261" s="460">
        <f>+C261-D261</f>
        <v>-11040000</v>
      </c>
      <c r="F261" s="460">
        <v>-6600000</v>
      </c>
    </row>
    <row r="262" spans="1:9" ht="14.4" x14ac:dyDescent="0.25">
      <c r="B262" s="463" t="s">
        <v>23</v>
      </c>
      <c r="C262" s="460">
        <v>10027063</v>
      </c>
      <c r="D262" s="455">
        <v>109382672</v>
      </c>
      <c r="E262" s="460">
        <f>+C262-D262</f>
        <v>-99355609</v>
      </c>
      <c r="F262" s="460">
        <v>-70726182</v>
      </c>
      <c r="I262" s="415"/>
    </row>
    <row r="263" spans="1:9" ht="14.4" x14ac:dyDescent="0.25">
      <c r="B263" s="463" t="s">
        <v>505</v>
      </c>
      <c r="C263" s="460">
        <v>0</v>
      </c>
      <c r="D263" s="455">
        <v>243925000</v>
      </c>
      <c r="E263" s="460">
        <f>+C263-D263</f>
        <v>-243925000</v>
      </c>
      <c r="F263" s="460">
        <v>0</v>
      </c>
      <c r="I263" s="464"/>
    </row>
    <row r="264" spans="1:9" ht="14.4" x14ac:dyDescent="0.25">
      <c r="B264" s="463" t="s">
        <v>166</v>
      </c>
      <c r="C264" s="460">
        <v>0</v>
      </c>
      <c r="D264" s="460">
        <v>0</v>
      </c>
      <c r="E264" s="460">
        <f>+C264-D264</f>
        <v>0</v>
      </c>
      <c r="F264" s="460">
        <v>2636364</v>
      </c>
    </row>
    <row r="265" spans="1:9" ht="14.4" x14ac:dyDescent="0.25">
      <c r="B265" s="465" t="s">
        <v>51</v>
      </c>
      <c r="C265" s="466">
        <f>SUM(C260:C264)</f>
        <v>10511063</v>
      </c>
      <c r="D265" s="466">
        <f>SUM(D260:D264)</f>
        <v>389047672</v>
      </c>
      <c r="E265" s="466">
        <f>SUM(E260:E264)</f>
        <v>-378536609</v>
      </c>
      <c r="F265" s="466">
        <f>SUM(F260:F264)</f>
        <v>-101169815</v>
      </c>
    </row>
    <row r="267" spans="1:9" ht="15.6" x14ac:dyDescent="0.25">
      <c r="A267" s="321" t="s">
        <v>167</v>
      </c>
      <c r="B267" s="432"/>
    </row>
    <row r="268" spans="1:9" ht="14.4" x14ac:dyDescent="0.25">
      <c r="A268" s="322"/>
      <c r="B268" s="432"/>
    </row>
    <row r="269" spans="1:9" ht="39.6" x14ac:dyDescent="0.25">
      <c r="B269" s="431" t="s">
        <v>44</v>
      </c>
      <c r="C269" s="326" t="s">
        <v>45</v>
      </c>
      <c r="D269" s="326" t="s">
        <v>168</v>
      </c>
      <c r="E269" s="326" t="s">
        <v>169</v>
      </c>
      <c r="F269" s="326" t="s">
        <v>47</v>
      </c>
    </row>
    <row r="270" spans="1:9" x14ac:dyDescent="0.25">
      <c r="B270" s="467" t="s">
        <v>24</v>
      </c>
      <c r="C270" s="468">
        <v>2880000000</v>
      </c>
      <c r="D270" s="468">
        <v>1761817146</v>
      </c>
      <c r="E270" s="468">
        <v>0</v>
      </c>
      <c r="F270" s="468">
        <f>+C270+D270-E270</f>
        <v>4641817146</v>
      </c>
      <c r="G270" s="469"/>
      <c r="H270" s="382"/>
    </row>
    <row r="271" spans="1:9" ht="15.6" x14ac:dyDescent="0.25">
      <c r="A271" s="321"/>
      <c r="B271" s="467" t="s">
        <v>48</v>
      </c>
      <c r="C271" s="468">
        <v>0</v>
      </c>
      <c r="D271" s="468">
        <v>0</v>
      </c>
      <c r="E271" s="468">
        <v>0</v>
      </c>
      <c r="F271" s="468">
        <v>0</v>
      </c>
    </row>
    <row r="272" spans="1:9" x14ac:dyDescent="0.25">
      <c r="B272" s="467" t="s">
        <v>25</v>
      </c>
      <c r="C272" s="468">
        <v>17657900</v>
      </c>
      <c r="D272" s="468">
        <v>83171281</v>
      </c>
      <c r="E272" s="468">
        <v>0</v>
      </c>
      <c r="F272" s="468">
        <f>+C272+D272-E272</f>
        <v>100829181</v>
      </c>
      <c r="G272" s="382"/>
      <c r="H272" s="470"/>
      <c r="I272" s="470"/>
    </row>
    <row r="273" spans="1:9" x14ac:dyDescent="0.25">
      <c r="B273" s="467" t="s">
        <v>49</v>
      </c>
      <c r="C273" s="468">
        <v>75011575</v>
      </c>
      <c r="D273" s="468">
        <v>0</v>
      </c>
      <c r="E273" s="468">
        <v>75011575</v>
      </c>
      <c r="F273" s="468">
        <f>+C273+D273-E273</f>
        <v>0</v>
      </c>
      <c r="I273" s="382"/>
    </row>
    <row r="274" spans="1:9" x14ac:dyDescent="0.25">
      <c r="B274" s="467" t="s">
        <v>170</v>
      </c>
      <c r="C274" s="468">
        <v>1684887852</v>
      </c>
      <c r="D274" s="468">
        <v>5117604141</v>
      </c>
      <c r="E274" s="468">
        <v>1685069731</v>
      </c>
      <c r="F274" s="468">
        <f>+C274+D274-E274</f>
        <v>5117422262</v>
      </c>
    </row>
    <row r="275" spans="1:9" x14ac:dyDescent="0.25">
      <c r="B275" s="412" t="s">
        <v>51</v>
      </c>
      <c r="C275" s="471">
        <f>SUM(C270:C274)</f>
        <v>4657557327</v>
      </c>
      <c r="D275" s="471">
        <f>SUM(D270:D274)</f>
        <v>6962592568</v>
      </c>
      <c r="E275" s="471">
        <f>SUM(E270:E274)</f>
        <v>1760081306</v>
      </c>
      <c r="F275" s="471">
        <f>SUM(F270:F274)</f>
        <v>9860068589</v>
      </c>
    </row>
    <row r="277" spans="1:9" ht="15.6" x14ac:dyDescent="0.25">
      <c r="A277" s="321" t="s">
        <v>171</v>
      </c>
    </row>
    <row r="278" spans="1:9" ht="13.8" x14ac:dyDescent="0.25">
      <c r="A278" s="322"/>
    </row>
    <row r="279" spans="1:9" ht="39.6" x14ac:dyDescent="0.25">
      <c r="B279" s="472" t="s">
        <v>90</v>
      </c>
      <c r="C279" s="326" t="s">
        <v>45</v>
      </c>
      <c r="D279" s="472" t="s">
        <v>168</v>
      </c>
      <c r="E279" s="472" t="s">
        <v>169</v>
      </c>
      <c r="F279" s="326" t="s">
        <v>172</v>
      </c>
      <c r="G279" s="326" t="s">
        <v>173</v>
      </c>
      <c r="H279" s="473"/>
    </row>
    <row r="280" spans="1:9" x14ac:dyDescent="0.25">
      <c r="B280" s="474" t="s">
        <v>174</v>
      </c>
      <c r="C280" s="413"/>
      <c r="D280" s="413"/>
      <c r="E280" s="413"/>
      <c r="F280" s="413"/>
      <c r="G280" s="413"/>
    </row>
    <row r="281" spans="1:9" x14ac:dyDescent="0.25">
      <c r="B281" s="467"/>
      <c r="C281" s="672" t="s">
        <v>147</v>
      </c>
      <c r="D281" s="673"/>
      <c r="E281" s="673"/>
      <c r="F281" s="674"/>
      <c r="G281" s="413"/>
    </row>
    <row r="282" spans="1:9" x14ac:dyDescent="0.25">
      <c r="B282" s="413"/>
      <c r="C282" s="675"/>
      <c r="D282" s="676"/>
      <c r="E282" s="676"/>
      <c r="F282" s="677"/>
      <c r="G282" s="413"/>
    </row>
    <row r="283" spans="1:9" x14ac:dyDescent="0.25">
      <c r="B283" s="467" t="s">
        <v>175</v>
      </c>
      <c r="C283" s="675"/>
      <c r="D283" s="676"/>
      <c r="E283" s="676"/>
      <c r="F283" s="677"/>
      <c r="G283" s="413"/>
    </row>
    <row r="284" spans="1:9" x14ac:dyDescent="0.25">
      <c r="B284" s="474" t="s">
        <v>176</v>
      </c>
      <c r="C284" s="678"/>
      <c r="D284" s="679"/>
      <c r="E284" s="679"/>
      <c r="F284" s="680"/>
      <c r="G284" s="413"/>
    </row>
    <row r="285" spans="1:9" x14ac:dyDescent="0.25">
      <c r="B285" s="413"/>
      <c r="C285" s="413"/>
      <c r="D285" s="413"/>
      <c r="E285" s="413"/>
      <c r="F285" s="413"/>
      <c r="G285" s="413"/>
    </row>
    <row r="286" spans="1:9" x14ac:dyDescent="0.25">
      <c r="B286" s="413"/>
      <c r="C286" s="413"/>
      <c r="D286" s="413"/>
      <c r="E286" s="413"/>
      <c r="F286" s="413"/>
      <c r="G286" s="413"/>
    </row>
    <row r="287" spans="1:9" x14ac:dyDescent="0.25">
      <c r="B287" s="467" t="s">
        <v>175</v>
      </c>
      <c r="C287" s="413"/>
      <c r="D287" s="413"/>
      <c r="E287" s="413"/>
      <c r="F287" s="413"/>
      <c r="G287" s="413"/>
    </row>
    <row r="289" spans="1:4" ht="15.6" x14ac:dyDescent="0.25">
      <c r="A289" s="321" t="s">
        <v>177</v>
      </c>
    </row>
    <row r="290" spans="1:4" ht="13.8" x14ac:dyDescent="0.25">
      <c r="A290" s="322"/>
    </row>
    <row r="291" spans="1:4" x14ac:dyDescent="0.25">
      <c r="A291" s="311" t="s">
        <v>178</v>
      </c>
    </row>
    <row r="292" spans="1:4" ht="26.4" x14ac:dyDescent="0.25">
      <c r="B292" s="472" t="s">
        <v>44</v>
      </c>
      <c r="C292" s="326" t="s">
        <v>476</v>
      </c>
      <c r="D292" s="326" t="s">
        <v>477</v>
      </c>
    </row>
    <row r="293" spans="1:4" x14ac:dyDescent="0.25">
      <c r="B293" s="474" t="s">
        <v>179</v>
      </c>
      <c r="C293" s="475">
        <v>7334926299</v>
      </c>
      <c r="D293" s="475">
        <v>2487287572</v>
      </c>
    </row>
    <row r="294" spans="1:4" x14ac:dyDescent="0.25">
      <c r="B294" s="467"/>
      <c r="C294" s="475">
        <f>SUM(C293)</f>
        <v>7334926299</v>
      </c>
      <c r="D294" s="475">
        <f>SUM(D293)</f>
        <v>2487287572</v>
      </c>
    </row>
    <row r="296" spans="1:4" x14ac:dyDescent="0.25">
      <c r="A296" s="310" t="s">
        <v>180</v>
      </c>
    </row>
    <row r="297" spans="1:4" ht="26.4" x14ac:dyDescent="0.25">
      <c r="B297" s="472" t="s">
        <v>44</v>
      </c>
      <c r="C297" s="326" t="s">
        <v>157</v>
      </c>
      <c r="D297" s="326" t="s">
        <v>158</v>
      </c>
    </row>
    <row r="298" spans="1:4" x14ac:dyDescent="0.25">
      <c r="B298" s="474" t="s">
        <v>181</v>
      </c>
      <c r="C298" s="476">
        <v>226687829</v>
      </c>
      <c r="D298" s="476">
        <v>237056133</v>
      </c>
    </row>
    <row r="299" spans="1:4" x14ac:dyDescent="0.25">
      <c r="B299" s="467"/>
      <c r="C299" s="477">
        <f>SUM(C298)</f>
        <v>226687829</v>
      </c>
      <c r="D299" s="477">
        <f>SUM(D298)</f>
        <v>237056133</v>
      </c>
    </row>
    <row r="301" spans="1:4" x14ac:dyDescent="0.25">
      <c r="A301" s="310" t="s">
        <v>182</v>
      </c>
    </row>
    <row r="302" spans="1:4" ht="26.4" x14ac:dyDescent="0.25">
      <c r="B302" s="472" t="s">
        <v>44</v>
      </c>
      <c r="C302" s="326" t="s">
        <v>157</v>
      </c>
      <c r="D302" s="326" t="s">
        <v>158</v>
      </c>
    </row>
    <row r="303" spans="1:4" x14ac:dyDescent="0.25">
      <c r="B303" s="474" t="s">
        <v>507</v>
      </c>
      <c r="C303" s="475">
        <v>117833001</v>
      </c>
      <c r="D303" s="475">
        <v>204682108</v>
      </c>
    </row>
    <row r="304" spans="1:4" x14ac:dyDescent="0.25">
      <c r="B304" s="467"/>
      <c r="C304" s="475">
        <f>SUM(C303)</f>
        <v>117833001</v>
      </c>
      <c r="D304" s="475">
        <f>SUM(D303)</f>
        <v>204682108</v>
      </c>
    </row>
    <row r="306" spans="1:4" x14ac:dyDescent="0.25">
      <c r="A306" s="310" t="s">
        <v>184</v>
      </c>
    </row>
    <row r="307" spans="1:4" ht="26.4" x14ac:dyDescent="0.25">
      <c r="B307" s="472" t="s">
        <v>44</v>
      </c>
      <c r="C307" s="326" t="s">
        <v>157</v>
      </c>
      <c r="D307" s="326" t="s">
        <v>158</v>
      </c>
    </row>
    <row r="308" spans="1:4" x14ac:dyDescent="0.25">
      <c r="B308" s="343" t="s">
        <v>508</v>
      </c>
      <c r="C308" s="478">
        <v>3600935</v>
      </c>
      <c r="D308" s="478">
        <v>970136</v>
      </c>
    </row>
    <row r="309" spans="1:4" x14ac:dyDescent="0.25">
      <c r="B309" s="343" t="s">
        <v>509</v>
      </c>
      <c r="C309" s="478">
        <v>0</v>
      </c>
      <c r="D309" s="478">
        <v>2636364</v>
      </c>
    </row>
    <row r="310" spans="1:4" ht="13.5" customHeight="1" x14ac:dyDescent="0.25">
      <c r="B310" s="479" t="s">
        <v>185</v>
      </c>
      <c r="C310" s="480">
        <v>10676406</v>
      </c>
      <c r="D310" s="480">
        <v>3030735</v>
      </c>
    </row>
    <row r="311" spans="1:4" ht="13.5" customHeight="1" x14ac:dyDescent="0.25">
      <c r="B311" s="479" t="s">
        <v>183</v>
      </c>
      <c r="C311" s="475">
        <v>286252051</v>
      </c>
      <c r="D311" s="475">
        <v>1489357</v>
      </c>
    </row>
    <row r="312" spans="1:4" x14ac:dyDescent="0.25">
      <c r="B312" s="412" t="s">
        <v>51</v>
      </c>
      <c r="C312" s="375">
        <f>SUM(C308:C311)</f>
        <v>300529392</v>
      </c>
      <c r="D312" s="375">
        <f>SUM(D308:D311)</f>
        <v>8126592</v>
      </c>
    </row>
    <row r="314" spans="1:4" ht="15.6" x14ac:dyDescent="0.25">
      <c r="A314" s="321" t="s">
        <v>186</v>
      </c>
    </row>
    <row r="315" spans="1:4" ht="13.8" x14ac:dyDescent="0.25">
      <c r="A315" s="322"/>
    </row>
    <row r="316" spans="1:4" ht="26.4" x14ac:dyDescent="0.25">
      <c r="B316" s="481" t="s">
        <v>44</v>
      </c>
      <c r="C316" s="482" t="s">
        <v>157</v>
      </c>
      <c r="D316" s="482" t="s">
        <v>158</v>
      </c>
    </row>
    <row r="317" spans="1:4" x14ac:dyDescent="0.25">
      <c r="B317" s="483" t="s">
        <v>187</v>
      </c>
      <c r="C317" s="484"/>
      <c r="D317" s="485"/>
    </row>
    <row r="318" spans="1:4" x14ac:dyDescent="0.25">
      <c r="B318" s="486" t="s">
        <v>188</v>
      </c>
      <c r="C318" s="371">
        <v>426603865</v>
      </c>
      <c r="D318" s="371">
        <v>66892059</v>
      </c>
    </row>
    <row r="319" spans="1:4" ht="26.4" x14ac:dyDescent="0.25">
      <c r="B319" s="487" t="s">
        <v>189</v>
      </c>
      <c r="C319" s="371">
        <v>56444688</v>
      </c>
      <c r="D319" s="371">
        <v>0</v>
      </c>
    </row>
    <row r="320" spans="1:4" x14ac:dyDescent="0.25">
      <c r="B320" s="486" t="s">
        <v>510</v>
      </c>
      <c r="C320" s="371">
        <v>2232045</v>
      </c>
      <c r="D320" s="371">
        <v>0</v>
      </c>
    </row>
    <row r="321" spans="2:7" ht="26.4" x14ac:dyDescent="0.25">
      <c r="B321" s="487" t="s">
        <v>511</v>
      </c>
      <c r="C321" s="488">
        <v>5995000</v>
      </c>
      <c r="D321" s="488">
        <v>0</v>
      </c>
    </row>
    <row r="322" spans="2:7" x14ac:dyDescent="0.25">
      <c r="B322" s="489" t="s">
        <v>51</v>
      </c>
      <c r="C322" s="490">
        <f>SUM(C318:C321)</f>
        <v>491275598</v>
      </c>
      <c r="D322" s="490">
        <f>SUM(D318:D321)</f>
        <v>66892059</v>
      </c>
    </row>
    <row r="323" spans="2:7" x14ac:dyDescent="0.25">
      <c r="B323" s="483" t="s">
        <v>512</v>
      </c>
      <c r="C323" s="491"/>
      <c r="D323" s="492"/>
    </row>
    <row r="324" spans="2:7" ht="26.4" x14ac:dyDescent="0.25">
      <c r="B324" s="487" t="s">
        <v>190</v>
      </c>
      <c r="C324" s="371">
        <v>821243563</v>
      </c>
      <c r="D324" s="371">
        <v>643447958</v>
      </c>
    </row>
    <row r="325" spans="2:7" ht="26.4" x14ac:dyDescent="0.25">
      <c r="B325" s="487" t="s">
        <v>191</v>
      </c>
      <c r="C325" s="371">
        <v>604250420</v>
      </c>
      <c r="D325" s="371">
        <v>180962578</v>
      </c>
    </row>
    <row r="326" spans="2:7" x14ac:dyDescent="0.25">
      <c r="B326" s="487" t="s">
        <v>192</v>
      </c>
      <c r="C326" s="371">
        <v>61674569</v>
      </c>
      <c r="D326" s="371">
        <v>51861797</v>
      </c>
    </row>
    <row r="327" spans="2:7" x14ac:dyDescent="0.25">
      <c r="B327" s="487" t="s">
        <v>193</v>
      </c>
      <c r="C327" s="371">
        <v>12377272</v>
      </c>
      <c r="D327" s="371">
        <v>6831886</v>
      </c>
    </row>
    <row r="328" spans="2:7" x14ac:dyDescent="0.25">
      <c r="B328" s="487" t="s">
        <v>194</v>
      </c>
      <c r="C328" s="371">
        <v>6252860</v>
      </c>
      <c r="D328" s="371">
        <v>2340000</v>
      </c>
      <c r="F328" s="382"/>
    </row>
    <row r="329" spans="2:7" x14ac:dyDescent="0.25">
      <c r="B329" s="487" t="s">
        <v>195</v>
      </c>
      <c r="C329" s="371">
        <v>5806387</v>
      </c>
      <c r="D329" s="371">
        <v>2601899</v>
      </c>
    </row>
    <row r="330" spans="2:7" x14ac:dyDescent="0.25">
      <c r="B330" s="487" t="s">
        <v>196</v>
      </c>
      <c r="C330" s="371">
        <v>17498100</v>
      </c>
      <c r="D330" s="371">
        <f>820300+1341934</f>
        <v>2162234</v>
      </c>
    </row>
    <row r="331" spans="2:7" x14ac:dyDescent="0.25">
      <c r="B331" s="487" t="s">
        <v>513</v>
      </c>
      <c r="C331" s="371">
        <v>9859672</v>
      </c>
      <c r="D331" s="371">
        <v>1710040</v>
      </c>
    </row>
    <row r="332" spans="2:7" x14ac:dyDescent="0.25">
      <c r="B332" s="487" t="s">
        <v>197</v>
      </c>
      <c r="C332" s="371">
        <v>37755787</v>
      </c>
      <c r="D332" s="371">
        <v>27456362</v>
      </c>
    </row>
    <row r="333" spans="2:7" ht="26.4" x14ac:dyDescent="0.25">
      <c r="B333" s="487" t="s">
        <v>198</v>
      </c>
      <c r="C333" s="371">
        <v>345455</v>
      </c>
      <c r="D333" s="371">
        <v>0</v>
      </c>
    </row>
    <row r="334" spans="2:7" x14ac:dyDescent="0.25">
      <c r="B334" s="487" t="s">
        <v>199</v>
      </c>
      <c r="C334" s="488">
        <v>9756934</v>
      </c>
      <c r="D334" s="488">
        <v>100030</v>
      </c>
    </row>
    <row r="335" spans="2:7" x14ac:dyDescent="0.25">
      <c r="B335" s="489" t="s">
        <v>51</v>
      </c>
      <c r="C335" s="490">
        <f>SUM(C324:C334)</f>
        <v>1586821019</v>
      </c>
      <c r="D335" s="490">
        <f>SUM(D324:D334)</f>
        <v>919474784</v>
      </c>
      <c r="G335" s="382"/>
    </row>
    <row r="336" spans="2:7" x14ac:dyDescent="0.25">
      <c r="B336" s="483" t="s">
        <v>200</v>
      </c>
      <c r="C336" s="491"/>
      <c r="D336" s="492"/>
    </row>
    <row r="337" spans="2:7" x14ac:dyDescent="0.25">
      <c r="B337" s="487" t="s">
        <v>201</v>
      </c>
      <c r="C337" s="371">
        <v>0</v>
      </c>
      <c r="D337" s="371">
        <v>0</v>
      </c>
    </row>
    <row r="338" spans="2:7" ht="26.4" x14ac:dyDescent="0.25">
      <c r="B338" s="487" t="s">
        <v>202</v>
      </c>
      <c r="C338" s="371">
        <v>200000</v>
      </c>
      <c r="D338" s="371">
        <v>0</v>
      </c>
    </row>
    <row r="339" spans="2:7" x14ac:dyDescent="0.25">
      <c r="B339" s="487" t="s">
        <v>312</v>
      </c>
      <c r="C339" s="371">
        <v>207736</v>
      </c>
      <c r="D339" s="371">
        <v>60000</v>
      </c>
    </row>
    <row r="340" spans="2:7" ht="26.4" x14ac:dyDescent="0.25">
      <c r="B340" s="487" t="s">
        <v>514</v>
      </c>
      <c r="C340" s="371">
        <v>2148300</v>
      </c>
      <c r="D340" s="371">
        <v>0</v>
      </c>
    </row>
    <row r="341" spans="2:7" x14ac:dyDescent="0.25">
      <c r="B341" s="487" t="s">
        <v>203</v>
      </c>
      <c r="C341" s="371">
        <v>411114</v>
      </c>
      <c r="D341" s="371">
        <v>388532</v>
      </c>
    </row>
    <row r="342" spans="2:7" x14ac:dyDescent="0.25">
      <c r="B342" s="487" t="s">
        <v>205</v>
      </c>
      <c r="C342" s="371">
        <v>3409841</v>
      </c>
      <c r="D342" s="371">
        <v>3336439</v>
      </c>
    </row>
    <row r="343" spans="2:7" x14ac:dyDescent="0.25">
      <c r="B343" s="487" t="s">
        <v>185</v>
      </c>
      <c r="C343" s="371">
        <v>10060503</v>
      </c>
      <c r="D343" s="371">
        <v>1241995</v>
      </c>
    </row>
    <row r="344" spans="2:7" x14ac:dyDescent="0.25">
      <c r="B344" s="487" t="s">
        <v>204</v>
      </c>
      <c r="C344" s="488">
        <v>30641615</v>
      </c>
      <c r="D344" s="488">
        <v>9373600</v>
      </c>
    </row>
    <row r="345" spans="2:7" x14ac:dyDescent="0.25">
      <c r="B345" s="489" t="s">
        <v>51</v>
      </c>
      <c r="C345" s="490">
        <f>SUM(C337:C344)</f>
        <v>47079109</v>
      </c>
      <c r="D345" s="490">
        <f>SUM(D337:D344)</f>
        <v>14400566</v>
      </c>
    </row>
    <row r="346" spans="2:7" ht="12.75" customHeight="1" x14ac:dyDescent="0.25">
      <c r="B346" s="681" t="s">
        <v>206</v>
      </c>
      <c r="C346" s="683"/>
      <c r="D346" s="683"/>
    </row>
    <row r="347" spans="2:7" x14ac:dyDescent="0.25">
      <c r="B347" s="682"/>
      <c r="C347" s="684"/>
      <c r="D347" s="684"/>
    </row>
    <row r="348" spans="2:7" x14ac:dyDescent="0.25">
      <c r="B348" s="682"/>
      <c r="C348" s="684"/>
      <c r="D348" s="684"/>
    </row>
    <row r="349" spans="2:7" ht="26.4" x14ac:dyDescent="0.25">
      <c r="B349" s="493" t="s">
        <v>191</v>
      </c>
      <c r="C349" s="494">
        <v>32490909.09090909</v>
      </c>
      <c r="D349" s="494">
        <v>43931703</v>
      </c>
      <c r="F349" s="382"/>
      <c r="G349" s="382"/>
    </row>
    <row r="350" spans="2:7" x14ac:dyDescent="0.25">
      <c r="B350" s="493" t="s">
        <v>515</v>
      </c>
      <c r="C350" s="494">
        <v>12377272</v>
      </c>
      <c r="D350" s="494">
        <v>6831886</v>
      </c>
      <c r="F350" s="382"/>
      <c r="G350" s="382"/>
    </row>
    <row r="351" spans="2:7" x14ac:dyDescent="0.25">
      <c r="B351" s="493" t="s">
        <v>192</v>
      </c>
      <c r="C351" s="495">
        <v>61674569</v>
      </c>
      <c r="D351" s="495">
        <v>51861796</v>
      </c>
      <c r="F351" s="382"/>
      <c r="G351" s="382"/>
    </row>
    <row r="352" spans="2:7" x14ac:dyDescent="0.25">
      <c r="B352" s="489" t="s">
        <v>51</v>
      </c>
      <c r="C352" s="496">
        <f>SUM(C349:C351)</f>
        <v>106542750.09090909</v>
      </c>
      <c r="D352" s="497">
        <f>SUM(D349:D351)</f>
        <v>102625385</v>
      </c>
      <c r="F352" s="382"/>
      <c r="G352" s="382"/>
    </row>
    <row r="353" spans="1:8" x14ac:dyDescent="0.25">
      <c r="B353" s="483" t="s">
        <v>207</v>
      </c>
      <c r="C353" s="498"/>
      <c r="D353" s="499"/>
      <c r="F353" s="382"/>
      <c r="G353" s="382"/>
      <c r="H353" s="382"/>
    </row>
    <row r="354" spans="1:8" x14ac:dyDescent="0.25">
      <c r="B354" s="486" t="s">
        <v>208</v>
      </c>
      <c r="C354" s="494">
        <v>54293374</v>
      </c>
      <c r="D354" s="494">
        <v>55415345</v>
      </c>
      <c r="F354" s="382"/>
      <c r="G354" s="382"/>
      <c r="H354" s="382"/>
    </row>
    <row r="355" spans="1:8" ht="26.4" x14ac:dyDescent="0.25">
      <c r="B355" s="500" t="s">
        <v>209</v>
      </c>
      <c r="C355" s="495">
        <v>60216180</v>
      </c>
      <c r="D355" s="495">
        <v>5924005</v>
      </c>
      <c r="G355" s="382"/>
    </row>
    <row r="356" spans="1:8" x14ac:dyDescent="0.25">
      <c r="B356" s="489" t="s">
        <v>51</v>
      </c>
      <c r="C356" s="495">
        <f>SUM(C354:C355)</f>
        <v>114509554</v>
      </c>
      <c r="D356" s="495">
        <f>SUM(D354:D355)</f>
        <v>61339350</v>
      </c>
      <c r="G356" s="382"/>
    </row>
    <row r="357" spans="1:8" x14ac:dyDescent="0.25">
      <c r="B357" s="501" t="s">
        <v>516</v>
      </c>
      <c r="C357" s="495">
        <v>9749795</v>
      </c>
      <c r="D357" s="495">
        <v>0</v>
      </c>
      <c r="G357" s="382"/>
    </row>
    <row r="358" spans="1:8" ht="26.4" x14ac:dyDescent="0.25">
      <c r="B358" s="502" t="s">
        <v>517</v>
      </c>
      <c r="C358" s="495">
        <v>0</v>
      </c>
      <c r="D358" s="495">
        <v>2387636</v>
      </c>
      <c r="F358" s="382"/>
      <c r="G358" s="382"/>
    </row>
    <row r="359" spans="1:8" x14ac:dyDescent="0.25">
      <c r="B359" s="489" t="s">
        <v>51</v>
      </c>
      <c r="C359" s="496">
        <f>SUM(C357:C358)</f>
        <v>9749795</v>
      </c>
      <c r="D359" s="496">
        <f>+D358</f>
        <v>2387636</v>
      </c>
    </row>
    <row r="360" spans="1:8" x14ac:dyDescent="0.25">
      <c r="F360" s="382"/>
    </row>
    <row r="361" spans="1:8" ht="15.6" x14ac:dyDescent="0.25">
      <c r="A361" s="321" t="s">
        <v>210</v>
      </c>
      <c r="F361" s="382"/>
    </row>
    <row r="362" spans="1:8" x14ac:dyDescent="0.25">
      <c r="F362" s="382"/>
    </row>
    <row r="363" spans="1:8" ht="15.6" x14ac:dyDescent="0.25">
      <c r="A363" s="321" t="s">
        <v>518</v>
      </c>
      <c r="F363" s="382"/>
    </row>
    <row r="364" spans="1:8" ht="13.8" x14ac:dyDescent="0.25">
      <c r="A364" s="322"/>
    </row>
    <row r="365" spans="1:8" x14ac:dyDescent="0.25">
      <c r="B365" s="310" t="s">
        <v>211</v>
      </c>
      <c r="F365" s="382"/>
    </row>
    <row r="367" spans="1:8" ht="15.6" x14ac:dyDescent="0.25">
      <c r="A367" s="321" t="s">
        <v>519</v>
      </c>
    </row>
    <row r="368" spans="1:8" ht="13.8" x14ac:dyDescent="0.25">
      <c r="A368" s="322"/>
    </row>
    <row r="369" spans="1:6" x14ac:dyDescent="0.25">
      <c r="B369" s="310" t="s">
        <v>212</v>
      </c>
    </row>
    <row r="371" spans="1:6" ht="15.6" x14ac:dyDescent="0.25">
      <c r="A371" s="321" t="s">
        <v>268</v>
      </c>
    </row>
    <row r="373" spans="1:6" ht="12.75" customHeight="1" x14ac:dyDescent="0.25">
      <c r="A373" s="503"/>
      <c r="B373" s="628" t="s">
        <v>269</v>
      </c>
      <c r="C373" s="628"/>
      <c r="D373" s="628"/>
      <c r="E373" s="628"/>
      <c r="F373" s="628"/>
    </row>
    <row r="374" spans="1:6" ht="12.75" customHeight="1" x14ac:dyDescent="0.25">
      <c r="A374" s="504"/>
      <c r="B374" s="628"/>
      <c r="C374" s="628"/>
      <c r="D374" s="628"/>
      <c r="E374" s="628"/>
      <c r="F374" s="628"/>
    </row>
    <row r="375" spans="1:6" ht="12.75" customHeight="1" x14ac:dyDescent="0.25">
      <c r="A375" s="504"/>
      <c r="B375" s="628"/>
      <c r="C375" s="628"/>
      <c r="D375" s="628"/>
      <c r="E375" s="628"/>
      <c r="F375" s="628"/>
    </row>
    <row r="376" spans="1:6" x14ac:dyDescent="0.25">
      <c r="A376" s="504"/>
      <c r="B376" s="628"/>
      <c r="C376" s="628"/>
      <c r="D376" s="628"/>
      <c r="E376" s="628"/>
      <c r="F376" s="628"/>
    </row>
    <row r="377" spans="1:6" x14ac:dyDescent="0.25">
      <c r="A377" s="504"/>
      <c r="B377" s="504"/>
      <c r="C377" s="504"/>
      <c r="D377" s="504"/>
      <c r="E377" s="504"/>
      <c r="F377" s="504"/>
    </row>
    <row r="378" spans="1:6" x14ac:dyDescent="0.25">
      <c r="A378" s="504"/>
      <c r="B378" s="504"/>
      <c r="C378" s="504"/>
      <c r="D378" s="504"/>
      <c r="E378" s="504"/>
      <c r="F378" s="504"/>
    </row>
    <row r="379" spans="1:6" x14ac:dyDescent="0.25">
      <c r="A379" s="504"/>
      <c r="B379" s="504"/>
      <c r="C379" s="504"/>
      <c r="D379" s="504"/>
      <c r="E379" s="504"/>
      <c r="F379" s="504"/>
    </row>
    <row r="380" spans="1:6" x14ac:dyDescent="0.25">
      <c r="A380" s="504"/>
      <c r="B380" s="504"/>
      <c r="C380" s="504"/>
      <c r="D380" s="504"/>
      <c r="E380" s="504"/>
      <c r="F380" s="504"/>
    </row>
    <row r="381" spans="1:6" x14ac:dyDescent="0.25">
      <c r="A381" s="504"/>
      <c r="B381" s="504"/>
      <c r="C381" s="504"/>
      <c r="D381" s="504"/>
      <c r="E381" s="504"/>
      <c r="F381" s="504"/>
    </row>
    <row r="382" spans="1:6" x14ac:dyDescent="0.25">
      <c r="A382" s="504"/>
      <c r="B382" s="504"/>
      <c r="C382" s="504"/>
      <c r="D382" s="504"/>
      <c r="E382" s="504"/>
      <c r="F382" s="504"/>
    </row>
    <row r="383" spans="1:6" x14ac:dyDescent="0.25">
      <c r="A383" s="504"/>
      <c r="B383" s="504"/>
      <c r="C383" s="504"/>
      <c r="D383" s="504"/>
      <c r="E383" s="504"/>
      <c r="F383" s="504"/>
    </row>
    <row r="384" spans="1:6" x14ac:dyDescent="0.25">
      <c r="A384" s="504"/>
      <c r="B384" s="504"/>
      <c r="C384" s="504"/>
      <c r="D384" s="504"/>
      <c r="E384" s="504"/>
      <c r="F384" s="504"/>
    </row>
    <row r="385" spans="1:6" x14ac:dyDescent="0.25">
      <c r="A385" s="504" t="s">
        <v>520</v>
      </c>
      <c r="B385" s="504"/>
      <c r="C385" s="504"/>
      <c r="D385" s="504"/>
      <c r="E385" s="504"/>
      <c r="F385" s="504"/>
    </row>
    <row r="386" spans="1:6" x14ac:dyDescent="0.25">
      <c r="A386" s="504"/>
      <c r="B386" s="504"/>
      <c r="C386" s="504"/>
      <c r="D386" s="504"/>
      <c r="E386" s="504"/>
      <c r="F386" s="504"/>
    </row>
    <row r="387" spans="1:6" x14ac:dyDescent="0.25">
      <c r="A387" s="504"/>
      <c r="B387" s="504"/>
      <c r="C387" s="504"/>
      <c r="D387" s="504"/>
      <c r="E387" s="504"/>
      <c r="F387" s="504"/>
    </row>
    <row r="388" spans="1:6" x14ac:dyDescent="0.25">
      <c r="A388" s="504"/>
      <c r="B388" s="504"/>
      <c r="C388" s="504"/>
      <c r="D388" s="504"/>
      <c r="E388" s="504"/>
      <c r="F388" s="504"/>
    </row>
    <row r="389" spans="1:6" x14ac:dyDescent="0.25">
      <c r="A389" s="504"/>
      <c r="B389" s="504"/>
      <c r="C389" s="504"/>
      <c r="D389" s="504"/>
      <c r="E389" s="504"/>
      <c r="F389" s="504"/>
    </row>
    <row r="390" spans="1:6" x14ac:dyDescent="0.25">
      <c r="A390" s="504"/>
      <c r="B390" s="504"/>
      <c r="C390" s="504"/>
      <c r="D390" s="504"/>
      <c r="E390" s="504"/>
      <c r="F390" s="504"/>
    </row>
    <row r="391" spans="1:6" x14ac:dyDescent="0.25">
      <c r="A391" s="504"/>
      <c r="B391" s="504"/>
      <c r="C391" s="504"/>
      <c r="D391" s="504"/>
      <c r="E391" s="504"/>
      <c r="F391" s="504"/>
    </row>
    <row r="392" spans="1:6" x14ac:dyDescent="0.25">
      <c r="A392" s="504"/>
      <c r="B392" s="504"/>
      <c r="C392" s="504"/>
      <c r="D392" s="504"/>
      <c r="E392" s="504"/>
      <c r="F392" s="504"/>
    </row>
    <row r="393" spans="1:6" x14ac:dyDescent="0.25">
      <c r="A393" s="504"/>
      <c r="B393" s="504"/>
      <c r="C393" s="504"/>
      <c r="D393" s="504"/>
      <c r="E393" s="504"/>
      <c r="F393" s="504"/>
    </row>
    <row r="394" spans="1:6" x14ac:dyDescent="0.25">
      <c r="A394" s="504"/>
      <c r="B394" s="504"/>
      <c r="C394" s="504"/>
      <c r="D394" s="504"/>
      <c r="E394" s="504"/>
      <c r="F394" s="504"/>
    </row>
    <row r="395" spans="1:6" x14ac:dyDescent="0.25">
      <c r="A395" s="504"/>
      <c r="B395" s="504"/>
      <c r="C395" s="504"/>
      <c r="D395" s="504"/>
      <c r="E395" s="504"/>
      <c r="F395" s="504"/>
    </row>
    <row r="396" spans="1:6" x14ac:dyDescent="0.25">
      <c r="A396" s="504"/>
      <c r="B396" s="504"/>
      <c r="C396" s="504"/>
      <c r="D396" s="504"/>
      <c r="E396" s="504"/>
      <c r="F396" s="504"/>
    </row>
    <row r="397" spans="1:6" x14ac:dyDescent="0.25">
      <c r="A397" s="504"/>
      <c r="B397" s="504"/>
      <c r="C397" s="504"/>
      <c r="D397" s="504"/>
      <c r="E397" s="504"/>
      <c r="F397" s="504"/>
    </row>
    <row r="398" spans="1:6" x14ac:dyDescent="0.25">
      <c r="A398" s="504"/>
      <c r="B398" s="504"/>
      <c r="C398" s="504"/>
      <c r="D398" s="504"/>
      <c r="E398" s="504"/>
      <c r="F398" s="504"/>
    </row>
    <row r="399" spans="1:6" x14ac:dyDescent="0.25">
      <c r="A399" s="504"/>
      <c r="B399" s="504"/>
      <c r="C399" s="504"/>
      <c r="D399" s="504"/>
      <c r="E399" s="504"/>
      <c r="F399" s="504"/>
    </row>
    <row r="400" spans="1:6" x14ac:dyDescent="0.25">
      <c r="A400" s="504"/>
      <c r="B400" s="504"/>
      <c r="C400" s="504"/>
      <c r="D400" s="504"/>
      <c r="E400" s="504"/>
      <c r="F400" s="504"/>
    </row>
    <row r="401" spans="1:6" x14ac:dyDescent="0.25">
      <c r="A401" s="504"/>
      <c r="B401" s="504"/>
      <c r="C401" s="504"/>
      <c r="D401" s="504"/>
      <c r="E401" s="504"/>
      <c r="F401" s="504"/>
    </row>
    <row r="402" spans="1:6" x14ac:dyDescent="0.25">
      <c r="A402" s="504"/>
      <c r="B402" s="504"/>
      <c r="C402" s="504"/>
      <c r="D402" s="504"/>
      <c r="E402" s="504"/>
      <c r="F402" s="504"/>
    </row>
    <row r="403" spans="1:6" x14ac:dyDescent="0.25">
      <c r="A403" s="504"/>
      <c r="B403" s="504"/>
      <c r="C403" s="504"/>
      <c r="D403" s="504"/>
      <c r="E403" s="504"/>
      <c r="F403" s="504"/>
    </row>
    <row r="404" spans="1:6" x14ac:dyDescent="0.25">
      <c r="A404" s="504"/>
      <c r="B404" s="504"/>
      <c r="C404" s="504"/>
      <c r="D404" s="504"/>
      <c r="E404" s="504"/>
      <c r="F404" s="504"/>
    </row>
    <row r="405" spans="1:6" x14ac:dyDescent="0.25">
      <c r="A405" s="504"/>
      <c r="B405" s="504"/>
      <c r="C405" s="504"/>
      <c r="D405" s="504"/>
      <c r="E405" s="504"/>
      <c r="F405" s="504"/>
    </row>
    <row r="406" spans="1:6" x14ac:dyDescent="0.25">
      <c r="A406" s="504"/>
      <c r="B406" s="504"/>
      <c r="C406" s="504"/>
      <c r="D406" s="504"/>
      <c r="E406" s="504"/>
      <c r="F406" s="504"/>
    </row>
    <row r="407" spans="1:6" x14ac:dyDescent="0.25">
      <c r="A407" s="504"/>
      <c r="B407" s="504"/>
      <c r="C407" s="504"/>
      <c r="D407" s="504"/>
      <c r="E407" s="504"/>
      <c r="F407" s="504"/>
    </row>
    <row r="408" spans="1:6" x14ac:dyDescent="0.25">
      <c r="A408" s="504"/>
      <c r="B408" s="504"/>
      <c r="C408" s="504"/>
      <c r="D408" s="504"/>
      <c r="E408" s="504"/>
      <c r="F408" s="504"/>
    </row>
    <row r="409" spans="1:6" x14ac:dyDescent="0.25">
      <c r="A409" s="504"/>
      <c r="B409" s="504"/>
      <c r="C409" s="504"/>
      <c r="D409" s="504"/>
      <c r="E409" s="504"/>
      <c r="F409" s="504"/>
    </row>
  </sheetData>
  <sheetProtection algorithmName="SHA-512" hashValue="lARhQybYag50VeJ6iIHCIh6zgtdDaomhHwdJBzQ4LNLTGQc0X+BldAWK1AdMIGY3kz+F3Sp0SAWTTVGYOyR/ew==" saltValue="j8jVhIZoccif2EOg7rlcjA==" spinCount="100000" sheet="1" objects="1" scenarios="1"/>
  <mergeCells count="99">
    <mergeCell ref="B373:F376"/>
    <mergeCell ref="B232:C232"/>
    <mergeCell ref="G237:H237"/>
    <mergeCell ref="I237:J237"/>
    <mergeCell ref="C281:F284"/>
    <mergeCell ref="B346:B348"/>
    <mergeCell ref="C346:C348"/>
    <mergeCell ref="D346:D348"/>
    <mergeCell ref="B231:C231"/>
    <mergeCell ref="B218:C218"/>
    <mergeCell ref="D218:E218"/>
    <mergeCell ref="B219:C219"/>
    <mergeCell ref="D219:E219"/>
    <mergeCell ref="B220:C220"/>
    <mergeCell ref="D220:E220"/>
    <mergeCell ref="B222:C222"/>
    <mergeCell ref="B223:C223"/>
    <mergeCell ref="B227:C227"/>
    <mergeCell ref="D227:E227"/>
    <mergeCell ref="B228:C228"/>
    <mergeCell ref="B201:D202"/>
    <mergeCell ref="B209:D210"/>
    <mergeCell ref="B216:C216"/>
    <mergeCell ref="D216:E216"/>
    <mergeCell ref="B217:C217"/>
    <mergeCell ref="D217:E217"/>
    <mergeCell ref="A196:F196"/>
    <mergeCell ref="A182:F186"/>
    <mergeCell ref="B188:C188"/>
    <mergeCell ref="D188:E188"/>
    <mergeCell ref="B189:C189"/>
    <mergeCell ref="D189:E189"/>
    <mergeCell ref="B190:C190"/>
    <mergeCell ref="D190:E190"/>
    <mergeCell ref="D191:E191"/>
    <mergeCell ref="B192:C192"/>
    <mergeCell ref="D192:E192"/>
    <mergeCell ref="B193:C193"/>
    <mergeCell ref="D193:E193"/>
    <mergeCell ref="L161:L162"/>
    <mergeCell ref="B144:D144"/>
    <mergeCell ref="A148:H148"/>
    <mergeCell ref="B150:E150"/>
    <mergeCell ref="B151:E151"/>
    <mergeCell ref="B153:E153"/>
    <mergeCell ref="B154:E154"/>
    <mergeCell ref="B155:E155"/>
    <mergeCell ref="A157:H157"/>
    <mergeCell ref="B161:B162"/>
    <mergeCell ref="C161:G161"/>
    <mergeCell ref="H161:K161"/>
    <mergeCell ref="K121:O121"/>
    <mergeCell ref="B122:D122"/>
    <mergeCell ref="B123:D123"/>
    <mergeCell ref="B141:D141"/>
    <mergeCell ref="B125:D125"/>
    <mergeCell ref="B126:D126"/>
    <mergeCell ref="B127:D127"/>
    <mergeCell ref="B129:D129"/>
    <mergeCell ref="B130:D130"/>
    <mergeCell ref="B132:D132"/>
    <mergeCell ref="B133:D133"/>
    <mergeCell ref="B135:D135"/>
    <mergeCell ref="B136:D136"/>
    <mergeCell ref="B137:D137"/>
    <mergeCell ref="B138:D138"/>
    <mergeCell ref="B124:D124"/>
    <mergeCell ref="B102:C102"/>
    <mergeCell ref="B104:C104"/>
    <mergeCell ref="B105:C105"/>
    <mergeCell ref="B106:C106"/>
    <mergeCell ref="B107:C107"/>
    <mergeCell ref="A115:H115"/>
    <mergeCell ref="B120:D120"/>
    <mergeCell ref="B121:D121"/>
    <mergeCell ref="B101:C101"/>
    <mergeCell ref="A54:G54"/>
    <mergeCell ref="B61:C61"/>
    <mergeCell ref="B62:C62"/>
    <mergeCell ref="B63:C63"/>
    <mergeCell ref="B68:F68"/>
    <mergeCell ref="B89:F89"/>
    <mergeCell ref="A95:H95"/>
    <mergeCell ref="B97:E97"/>
    <mergeCell ref="B98:C98"/>
    <mergeCell ref="B99:C99"/>
    <mergeCell ref="B100:C100"/>
    <mergeCell ref="A50:H50"/>
    <mergeCell ref="A2:H2"/>
    <mergeCell ref="A3:H3"/>
    <mergeCell ref="A6:H10"/>
    <mergeCell ref="A14:H15"/>
    <mergeCell ref="A19:H23"/>
    <mergeCell ref="A26:H27"/>
    <mergeCell ref="A30:H32"/>
    <mergeCell ref="A36:H37"/>
    <mergeCell ref="A41:H42"/>
    <mergeCell ref="A46:F46"/>
    <mergeCell ref="A47:H47"/>
  </mergeCells>
  <hyperlinks>
    <hyperlink ref="A116" location="'9'!A1" display="Ver cuadro de Inversiones" xr:uid="{0408EB9D-A6C4-4112-855C-39FE02850479}"/>
  </hyperlinks>
  <pageMargins left="0.7" right="0.7" top="0.75" bottom="0.75" header="0.3" footer="0.3"/>
  <pageSetup paperSize="9" scale="6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F41E32-A918-4AE6-A6F4-E50D3F94B5C8}">
  <sheetPr>
    <pageSetUpPr fitToPage="1"/>
  </sheetPr>
  <dimension ref="A1:U419"/>
  <sheetViews>
    <sheetView showGridLines="0" topLeftCell="C351" zoomScaleNormal="100" zoomScalePageLayoutView="85" workbookViewId="0">
      <selection activeCell="R351" sqref="R1:R1048576"/>
    </sheetView>
  </sheetViews>
  <sheetFormatPr baseColWidth="10" defaultColWidth="11.44140625" defaultRowHeight="15.6" x14ac:dyDescent="0.3"/>
  <cols>
    <col min="1" max="1" width="20.33203125" style="78" customWidth="1"/>
    <col min="2" max="2" width="33.44140625" style="78" customWidth="1"/>
    <col min="3" max="3" width="22.33203125" style="79" customWidth="1"/>
    <col min="4" max="5" width="19.33203125" style="79" customWidth="1"/>
    <col min="6" max="6" width="18.109375" style="79" bestFit="1" customWidth="1"/>
    <col min="7" max="7" width="16.88671875" style="79" customWidth="1"/>
    <col min="8" max="8" width="14.109375" style="78" customWidth="1"/>
    <col min="9" max="9" width="12.33203125" style="78" bestFit="1" customWidth="1"/>
    <col min="10" max="10" width="18.33203125" style="78" customWidth="1"/>
    <col min="11" max="11" width="12.44140625" style="78" customWidth="1"/>
    <col min="12" max="13" width="20" style="78" customWidth="1"/>
    <col min="14" max="14" width="55.6640625" style="507" hidden="1" customWidth="1"/>
    <col min="15" max="15" width="13.6640625" style="507" hidden="1" customWidth="1"/>
    <col min="16" max="16" width="8" style="78" hidden="1" customWidth="1"/>
    <col min="17" max="17" width="72.6640625" style="516" hidden="1" customWidth="1"/>
    <col min="18" max="18" width="12" style="516" hidden="1" customWidth="1"/>
    <col min="19" max="19" width="11.5546875" style="78"/>
    <col min="20" max="20" width="55.6640625" style="527" hidden="1" customWidth="1"/>
    <col min="21" max="21" width="13.6640625" style="527" hidden="1" customWidth="1"/>
    <col min="22" max="257" width="11.5546875" style="78"/>
    <col min="258" max="258" width="20.33203125" style="78" customWidth="1"/>
    <col min="259" max="259" width="31.109375" style="78" customWidth="1"/>
    <col min="260" max="260" width="15" style="78" customWidth="1"/>
    <col min="261" max="261" width="14.44140625" style="78" customWidth="1"/>
    <col min="262" max="262" width="14.88671875" style="78" customWidth="1"/>
    <col min="263" max="263" width="18.109375" style="78" bestFit="1" customWidth="1"/>
    <col min="264" max="264" width="16.88671875" style="78" customWidth="1"/>
    <col min="265" max="265" width="14.109375" style="78" customWidth="1"/>
    <col min="266" max="266" width="11.5546875" style="78"/>
    <col min="267" max="267" width="18.33203125" style="78" customWidth="1"/>
    <col min="268" max="268" width="12.44140625" style="78" customWidth="1"/>
    <col min="269" max="269" width="20" style="78" customWidth="1"/>
    <col min="270" max="513" width="11.5546875" style="78"/>
    <col min="514" max="514" width="20.33203125" style="78" customWidth="1"/>
    <col min="515" max="515" width="31.109375" style="78" customWidth="1"/>
    <col min="516" max="516" width="15" style="78" customWidth="1"/>
    <col min="517" max="517" width="14.44140625" style="78" customWidth="1"/>
    <col min="518" max="518" width="14.88671875" style="78" customWidth="1"/>
    <col min="519" max="519" width="18.109375" style="78" bestFit="1" customWidth="1"/>
    <col min="520" max="520" width="16.88671875" style="78" customWidth="1"/>
    <col min="521" max="521" width="14.109375" style="78" customWidth="1"/>
    <col min="522" max="522" width="11.5546875" style="78"/>
    <col min="523" max="523" width="18.33203125" style="78" customWidth="1"/>
    <col min="524" max="524" width="12.44140625" style="78" customWidth="1"/>
    <col min="525" max="525" width="20" style="78" customWidth="1"/>
    <col min="526" max="769" width="11.5546875" style="78"/>
    <col min="770" max="770" width="20.33203125" style="78" customWidth="1"/>
    <col min="771" max="771" width="31.109375" style="78" customWidth="1"/>
    <col min="772" max="772" width="15" style="78" customWidth="1"/>
    <col min="773" max="773" width="14.44140625" style="78" customWidth="1"/>
    <col min="774" max="774" width="14.88671875" style="78" customWidth="1"/>
    <col min="775" max="775" width="18.109375" style="78" bestFit="1" customWidth="1"/>
    <col min="776" max="776" width="16.88671875" style="78" customWidth="1"/>
    <col min="777" max="777" width="14.109375" style="78" customWidth="1"/>
    <col min="778" max="778" width="11.5546875" style="78"/>
    <col min="779" max="779" width="18.33203125" style="78" customWidth="1"/>
    <col min="780" max="780" width="12.44140625" style="78" customWidth="1"/>
    <col min="781" max="781" width="20" style="78" customWidth="1"/>
    <col min="782" max="1025" width="11.5546875" style="78"/>
    <col min="1026" max="1026" width="20.33203125" style="78" customWidth="1"/>
    <col min="1027" max="1027" width="31.109375" style="78" customWidth="1"/>
    <col min="1028" max="1028" width="15" style="78" customWidth="1"/>
    <col min="1029" max="1029" width="14.44140625" style="78" customWidth="1"/>
    <col min="1030" max="1030" width="14.88671875" style="78" customWidth="1"/>
    <col min="1031" max="1031" width="18.109375" style="78" bestFit="1" customWidth="1"/>
    <col min="1032" max="1032" width="16.88671875" style="78" customWidth="1"/>
    <col min="1033" max="1033" width="14.109375" style="78" customWidth="1"/>
    <col min="1034" max="1034" width="11.5546875" style="78"/>
    <col min="1035" max="1035" width="18.33203125" style="78" customWidth="1"/>
    <col min="1036" max="1036" width="12.44140625" style="78" customWidth="1"/>
    <col min="1037" max="1037" width="20" style="78" customWidth="1"/>
    <col min="1038" max="1281" width="11.5546875" style="78"/>
    <col min="1282" max="1282" width="20.33203125" style="78" customWidth="1"/>
    <col min="1283" max="1283" width="31.109375" style="78" customWidth="1"/>
    <col min="1284" max="1284" width="15" style="78" customWidth="1"/>
    <col min="1285" max="1285" width="14.44140625" style="78" customWidth="1"/>
    <col min="1286" max="1286" width="14.88671875" style="78" customWidth="1"/>
    <col min="1287" max="1287" width="18.109375" style="78" bestFit="1" customWidth="1"/>
    <col min="1288" max="1288" width="16.88671875" style="78" customWidth="1"/>
    <col min="1289" max="1289" width="14.109375" style="78" customWidth="1"/>
    <col min="1290" max="1290" width="11.5546875" style="78"/>
    <col min="1291" max="1291" width="18.33203125" style="78" customWidth="1"/>
    <col min="1292" max="1292" width="12.44140625" style="78" customWidth="1"/>
    <col min="1293" max="1293" width="20" style="78" customWidth="1"/>
    <col min="1294" max="1537" width="11.5546875" style="78"/>
    <col min="1538" max="1538" width="20.33203125" style="78" customWidth="1"/>
    <col min="1539" max="1539" width="31.109375" style="78" customWidth="1"/>
    <col min="1540" max="1540" width="15" style="78" customWidth="1"/>
    <col min="1541" max="1541" width="14.44140625" style="78" customWidth="1"/>
    <col min="1542" max="1542" width="14.88671875" style="78" customWidth="1"/>
    <col min="1543" max="1543" width="18.109375" style="78" bestFit="1" customWidth="1"/>
    <col min="1544" max="1544" width="16.88671875" style="78" customWidth="1"/>
    <col min="1545" max="1545" width="14.109375" style="78" customWidth="1"/>
    <col min="1546" max="1546" width="11.5546875" style="78"/>
    <col min="1547" max="1547" width="18.33203125" style="78" customWidth="1"/>
    <col min="1548" max="1548" width="12.44140625" style="78" customWidth="1"/>
    <col min="1549" max="1549" width="20" style="78" customWidth="1"/>
    <col min="1550" max="1793" width="11.5546875" style="78"/>
    <col min="1794" max="1794" width="20.33203125" style="78" customWidth="1"/>
    <col min="1795" max="1795" width="31.109375" style="78" customWidth="1"/>
    <col min="1796" max="1796" width="15" style="78" customWidth="1"/>
    <col min="1797" max="1797" width="14.44140625" style="78" customWidth="1"/>
    <col min="1798" max="1798" width="14.88671875" style="78" customWidth="1"/>
    <col min="1799" max="1799" width="18.109375" style="78" bestFit="1" customWidth="1"/>
    <col min="1800" max="1800" width="16.88671875" style="78" customWidth="1"/>
    <col min="1801" max="1801" width="14.109375" style="78" customWidth="1"/>
    <col min="1802" max="1802" width="11.5546875" style="78"/>
    <col min="1803" max="1803" width="18.33203125" style="78" customWidth="1"/>
    <col min="1804" max="1804" width="12.44140625" style="78" customWidth="1"/>
    <col min="1805" max="1805" width="20" style="78" customWidth="1"/>
    <col min="1806" max="2049" width="11.5546875" style="78"/>
    <col min="2050" max="2050" width="20.33203125" style="78" customWidth="1"/>
    <col min="2051" max="2051" width="31.109375" style="78" customWidth="1"/>
    <col min="2052" max="2052" width="15" style="78" customWidth="1"/>
    <col min="2053" max="2053" width="14.44140625" style="78" customWidth="1"/>
    <col min="2054" max="2054" width="14.88671875" style="78" customWidth="1"/>
    <col min="2055" max="2055" width="18.109375" style="78" bestFit="1" customWidth="1"/>
    <col min="2056" max="2056" width="16.88671875" style="78" customWidth="1"/>
    <col min="2057" max="2057" width="14.109375" style="78" customWidth="1"/>
    <col min="2058" max="2058" width="11.5546875" style="78"/>
    <col min="2059" max="2059" width="18.33203125" style="78" customWidth="1"/>
    <col min="2060" max="2060" width="12.44140625" style="78" customWidth="1"/>
    <col min="2061" max="2061" width="20" style="78" customWidth="1"/>
    <col min="2062" max="2305" width="11.5546875" style="78"/>
    <col min="2306" max="2306" width="20.33203125" style="78" customWidth="1"/>
    <col min="2307" max="2307" width="31.109375" style="78" customWidth="1"/>
    <col min="2308" max="2308" width="15" style="78" customWidth="1"/>
    <col min="2309" max="2309" width="14.44140625" style="78" customWidth="1"/>
    <col min="2310" max="2310" width="14.88671875" style="78" customWidth="1"/>
    <col min="2311" max="2311" width="18.109375" style="78" bestFit="1" customWidth="1"/>
    <col min="2312" max="2312" width="16.88671875" style="78" customWidth="1"/>
    <col min="2313" max="2313" width="14.109375" style="78" customWidth="1"/>
    <col min="2314" max="2314" width="11.5546875" style="78"/>
    <col min="2315" max="2315" width="18.33203125" style="78" customWidth="1"/>
    <col min="2316" max="2316" width="12.44140625" style="78" customWidth="1"/>
    <col min="2317" max="2317" width="20" style="78" customWidth="1"/>
    <col min="2318" max="2561" width="11.5546875" style="78"/>
    <col min="2562" max="2562" width="20.33203125" style="78" customWidth="1"/>
    <col min="2563" max="2563" width="31.109375" style="78" customWidth="1"/>
    <col min="2564" max="2564" width="15" style="78" customWidth="1"/>
    <col min="2565" max="2565" width="14.44140625" style="78" customWidth="1"/>
    <col min="2566" max="2566" width="14.88671875" style="78" customWidth="1"/>
    <col min="2567" max="2567" width="18.109375" style="78" bestFit="1" customWidth="1"/>
    <col min="2568" max="2568" width="16.88671875" style="78" customWidth="1"/>
    <col min="2569" max="2569" width="14.109375" style="78" customWidth="1"/>
    <col min="2570" max="2570" width="11.5546875" style="78"/>
    <col min="2571" max="2571" width="18.33203125" style="78" customWidth="1"/>
    <col min="2572" max="2572" width="12.44140625" style="78" customWidth="1"/>
    <col min="2573" max="2573" width="20" style="78" customWidth="1"/>
    <col min="2574" max="2817" width="11.5546875" style="78"/>
    <col min="2818" max="2818" width="20.33203125" style="78" customWidth="1"/>
    <col min="2819" max="2819" width="31.109375" style="78" customWidth="1"/>
    <col min="2820" max="2820" width="15" style="78" customWidth="1"/>
    <col min="2821" max="2821" width="14.44140625" style="78" customWidth="1"/>
    <col min="2822" max="2822" width="14.88671875" style="78" customWidth="1"/>
    <col min="2823" max="2823" width="18.109375" style="78" bestFit="1" customWidth="1"/>
    <col min="2824" max="2824" width="16.88671875" style="78" customWidth="1"/>
    <col min="2825" max="2825" width="14.109375" style="78" customWidth="1"/>
    <col min="2826" max="2826" width="11.5546875" style="78"/>
    <col min="2827" max="2827" width="18.33203125" style="78" customWidth="1"/>
    <col min="2828" max="2828" width="12.44140625" style="78" customWidth="1"/>
    <col min="2829" max="2829" width="20" style="78" customWidth="1"/>
    <col min="2830" max="3073" width="11.5546875" style="78"/>
    <col min="3074" max="3074" width="20.33203125" style="78" customWidth="1"/>
    <col min="3075" max="3075" width="31.109375" style="78" customWidth="1"/>
    <col min="3076" max="3076" width="15" style="78" customWidth="1"/>
    <col min="3077" max="3077" width="14.44140625" style="78" customWidth="1"/>
    <col min="3078" max="3078" width="14.88671875" style="78" customWidth="1"/>
    <col min="3079" max="3079" width="18.109375" style="78" bestFit="1" customWidth="1"/>
    <col min="3080" max="3080" width="16.88671875" style="78" customWidth="1"/>
    <col min="3081" max="3081" width="14.109375" style="78" customWidth="1"/>
    <col min="3082" max="3082" width="11.5546875" style="78"/>
    <col min="3083" max="3083" width="18.33203125" style="78" customWidth="1"/>
    <col min="3084" max="3084" width="12.44140625" style="78" customWidth="1"/>
    <col min="3085" max="3085" width="20" style="78" customWidth="1"/>
    <col min="3086" max="3329" width="11.5546875" style="78"/>
    <col min="3330" max="3330" width="20.33203125" style="78" customWidth="1"/>
    <col min="3331" max="3331" width="31.109375" style="78" customWidth="1"/>
    <col min="3332" max="3332" width="15" style="78" customWidth="1"/>
    <col min="3333" max="3333" width="14.44140625" style="78" customWidth="1"/>
    <col min="3334" max="3334" width="14.88671875" style="78" customWidth="1"/>
    <col min="3335" max="3335" width="18.109375" style="78" bestFit="1" customWidth="1"/>
    <col min="3336" max="3336" width="16.88671875" style="78" customWidth="1"/>
    <col min="3337" max="3337" width="14.109375" style="78" customWidth="1"/>
    <col min="3338" max="3338" width="11.5546875" style="78"/>
    <col min="3339" max="3339" width="18.33203125" style="78" customWidth="1"/>
    <col min="3340" max="3340" width="12.44140625" style="78" customWidth="1"/>
    <col min="3341" max="3341" width="20" style="78" customWidth="1"/>
    <col min="3342" max="3585" width="11.5546875" style="78"/>
    <col min="3586" max="3586" width="20.33203125" style="78" customWidth="1"/>
    <col min="3587" max="3587" width="31.109375" style="78" customWidth="1"/>
    <col min="3588" max="3588" width="15" style="78" customWidth="1"/>
    <col min="3589" max="3589" width="14.44140625" style="78" customWidth="1"/>
    <col min="3590" max="3590" width="14.88671875" style="78" customWidth="1"/>
    <col min="3591" max="3591" width="18.109375" style="78" bestFit="1" customWidth="1"/>
    <col min="3592" max="3592" width="16.88671875" style="78" customWidth="1"/>
    <col min="3593" max="3593" width="14.109375" style="78" customWidth="1"/>
    <col min="3594" max="3594" width="11.5546875" style="78"/>
    <col min="3595" max="3595" width="18.33203125" style="78" customWidth="1"/>
    <col min="3596" max="3596" width="12.44140625" style="78" customWidth="1"/>
    <col min="3597" max="3597" width="20" style="78" customWidth="1"/>
    <col min="3598" max="3841" width="11.5546875" style="78"/>
    <col min="3842" max="3842" width="20.33203125" style="78" customWidth="1"/>
    <col min="3843" max="3843" width="31.109375" style="78" customWidth="1"/>
    <col min="3844" max="3844" width="15" style="78" customWidth="1"/>
    <col min="3845" max="3845" width="14.44140625" style="78" customWidth="1"/>
    <col min="3846" max="3846" width="14.88671875" style="78" customWidth="1"/>
    <col min="3847" max="3847" width="18.109375" style="78" bestFit="1" customWidth="1"/>
    <col min="3848" max="3848" width="16.88671875" style="78" customWidth="1"/>
    <col min="3849" max="3849" width="14.109375" style="78" customWidth="1"/>
    <col min="3850" max="3850" width="11.5546875" style="78"/>
    <col min="3851" max="3851" width="18.33203125" style="78" customWidth="1"/>
    <col min="3852" max="3852" width="12.44140625" style="78" customWidth="1"/>
    <col min="3853" max="3853" width="20" style="78" customWidth="1"/>
    <col min="3854" max="4097" width="11.5546875" style="78"/>
    <col min="4098" max="4098" width="20.33203125" style="78" customWidth="1"/>
    <col min="4099" max="4099" width="31.109375" style="78" customWidth="1"/>
    <col min="4100" max="4100" width="15" style="78" customWidth="1"/>
    <col min="4101" max="4101" width="14.44140625" style="78" customWidth="1"/>
    <col min="4102" max="4102" width="14.88671875" style="78" customWidth="1"/>
    <col min="4103" max="4103" width="18.109375" style="78" bestFit="1" customWidth="1"/>
    <col min="4104" max="4104" width="16.88671875" style="78" customWidth="1"/>
    <col min="4105" max="4105" width="14.109375" style="78" customWidth="1"/>
    <col min="4106" max="4106" width="11.5546875" style="78"/>
    <col min="4107" max="4107" width="18.33203125" style="78" customWidth="1"/>
    <col min="4108" max="4108" width="12.44140625" style="78" customWidth="1"/>
    <col min="4109" max="4109" width="20" style="78" customWidth="1"/>
    <col min="4110" max="4353" width="11.5546875" style="78"/>
    <col min="4354" max="4354" width="20.33203125" style="78" customWidth="1"/>
    <col min="4355" max="4355" width="31.109375" style="78" customWidth="1"/>
    <col min="4356" max="4356" width="15" style="78" customWidth="1"/>
    <col min="4357" max="4357" width="14.44140625" style="78" customWidth="1"/>
    <col min="4358" max="4358" width="14.88671875" style="78" customWidth="1"/>
    <col min="4359" max="4359" width="18.109375" style="78" bestFit="1" customWidth="1"/>
    <col min="4360" max="4360" width="16.88671875" style="78" customWidth="1"/>
    <col min="4361" max="4361" width="14.109375" style="78" customWidth="1"/>
    <col min="4362" max="4362" width="11.5546875" style="78"/>
    <col min="4363" max="4363" width="18.33203125" style="78" customWidth="1"/>
    <col min="4364" max="4364" width="12.44140625" style="78" customWidth="1"/>
    <col min="4365" max="4365" width="20" style="78" customWidth="1"/>
    <col min="4366" max="4609" width="11.5546875" style="78"/>
    <col min="4610" max="4610" width="20.33203125" style="78" customWidth="1"/>
    <col min="4611" max="4611" width="31.109375" style="78" customWidth="1"/>
    <col min="4612" max="4612" width="15" style="78" customWidth="1"/>
    <col min="4613" max="4613" width="14.44140625" style="78" customWidth="1"/>
    <col min="4614" max="4614" width="14.88671875" style="78" customWidth="1"/>
    <col min="4615" max="4615" width="18.109375" style="78" bestFit="1" customWidth="1"/>
    <col min="4616" max="4616" width="16.88671875" style="78" customWidth="1"/>
    <col min="4617" max="4617" width="14.109375" style="78" customWidth="1"/>
    <col min="4618" max="4618" width="11.5546875" style="78"/>
    <col min="4619" max="4619" width="18.33203125" style="78" customWidth="1"/>
    <col min="4620" max="4620" width="12.44140625" style="78" customWidth="1"/>
    <col min="4621" max="4621" width="20" style="78" customWidth="1"/>
    <col min="4622" max="4865" width="11.5546875" style="78"/>
    <col min="4866" max="4866" width="20.33203125" style="78" customWidth="1"/>
    <col min="4867" max="4867" width="31.109375" style="78" customWidth="1"/>
    <col min="4868" max="4868" width="15" style="78" customWidth="1"/>
    <col min="4869" max="4869" width="14.44140625" style="78" customWidth="1"/>
    <col min="4870" max="4870" width="14.88671875" style="78" customWidth="1"/>
    <col min="4871" max="4871" width="18.109375" style="78" bestFit="1" customWidth="1"/>
    <col min="4872" max="4872" width="16.88671875" style="78" customWidth="1"/>
    <col min="4873" max="4873" width="14.109375" style="78" customWidth="1"/>
    <col min="4874" max="4874" width="11.5546875" style="78"/>
    <col min="4875" max="4875" width="18.33203125" style="78" customWidth="1"/>
    <col min="4876" max="4876" width="12.44140625" style="78" customWidth="1"/>
    <col min="4877" max="4877" width="20" style="78" customWidth="1"/>
    <col min="4878" max="5121" width="11.5546875" style="78"/>
    <col min="5122" max="5122" width="20.33203125" style="78" customWidth="1"/>
    <col min="5123" max="5123" width="31.109375" style="78" customWidth="1"/>
    <col min="5124" max="5124" width="15" style="78" customWidth="1"/>
    <col min="5125" max="5125" width="14.44140625" style="78" customWidth="1"/>
    <col min="5126" max="5126" width="14.88671875" style="78" customWidth="1"/>
    <col min="5127" max="5127" width="18.109375" style="78" bestFit="1" customWidth="1"/>
    <col min="5128" max="5128" width="16.88671875" style="78" customWidth="1"/>
    <col min="5129" max="5129" width="14.109375" style="78" customWidth="1"/>
    <col min="5130" max="5130" width="11.5546875" style="78"/>
    <col min="5131" max="5131" width="18.33203125" style="78" customWidth="1"/>
    <col min="5132" max="5132" width="12.44140625" style="78" customWidth="1"/>
    <col min="5133" max="5133" width="20" style="78" customWidth="1"/>
    <col min="5134" max="5377" width="11.5546875" style="78"/>
    <col min="5378" max="5378" width="20.33203125" style="78" customWidth="1"/>
    <col min="5379" max="5379" width="31.109375" style="78" customWidth="1"/>
    <col min="5380" max="5380" width="15" style="78" customWidth="1"/>
    <col min="5381" max="5381" width="14.44140625" style="78" customWidth="1"/>
    <col min="5382" max="5382" width="14.88671875" style="78" customWidth="1"/>
    <col min="5383" max="5383" width="18.109375" style="78" bestFit="1" customWidth="1"/>
    <col min="5384" max="5384" width="16.88671875" style="78" customWidth="1"/>
    <col min="5385" max="5385" width="14.109375" style="78" customWidth="1"/>
    <col min="5386" max="5386" width="11.5546875" style="78"/>
    <col min="5387" max="5387" width="18.33203125" style="78" customWidth="1"/>
    <col min="5388" max="5388" width="12.44140625" style="78" customWidth="1"/>
    <col min="5389" max="5389" width="20" style="78" customWidth="1"/>
    <col min="5390" max="5633" width="11.5546875" style="78"/>
    <col min="5634" max="5634" width="20.33203125" style="78" customWidth="1"/>
    <col min="5635" max="5635" width="31.109375" style="78" customWidth="1"/>
    <col min="5636" max="5636" width="15" style="78" customWidth="1"/>
    <col min="5637" max="5637" width="14.44140625" style="78" customWidth="1"/>
    <col min="5638" max="5638" width="14.88671875" style="78" customWidth="1"/>
    <col min="5639" max="5639" width="18.109375" style="78" bestFit="1" customWidth="1"/>
    <col min="5640" max="5640" width="16.88671875" style="78" customWidth="1"/>
    <col min="5641" max="5641" width="14.109375" style="78" customWidth="1"/>
    <col min="5642" max="5642" width="11.5546875" style="78"/>
    <col min="5643" max="5643" width="18.33203125" style="78" customWidth="1"/>
    <col min="5644" max="5644" width="12.44140625" style="78" customWidth="1"/>
    <col min="5645" max="5645" width="20" style="78" customWidth="1"/>
    <col min="5646" max="5889" width="11.5546875" style="78"/>
    <col min="5890" max="5890" width="20.33203125" style="78" customWidth="1"/>
    <col min="5891" max="5891" width="31.109375" style="78" customWidth="1"/>
    <col min="5892" max="5892" width="15" style="78" customWidth="1"/>
    <col min="5893" max="5893" width="14.44140625" style="78" customWidth="1"/>
    <col min="5894" max="5894" width="14.88671875" style="78" customWidth="1"/>
    <col min="5895" max="5895" width="18.109375" style="78" bestFit="1" customWidth="1"/>
    <col min="5896" max="5896" width="16.88671875" style="78" customWidth="1"/>
    <col min="5897" max="5897" width="14.109375" style="78" customWidth="1"/>
    <col min="5898" max="5898" width="11.5546875" style="78"/>
    <col min="5899" max="5899" width="18.33203125" style="78" customWidth="1"/>
    <col min="5900" max="5900" width="12.44140625" style="78" customWidth="1"/>
    <col min="5901" max="5901" width="20" style="78" customWidth="1"/>
    <col min="5902" max="6145" width="11.5546875" style="78"/>
    <col min="6146" max="6146" width="20.33203125" style="78" customWidth="1"/>
    <col min="6147" max="6147" width="31.109375" style="78" customWidth="1"/>
    <col min="6148" max="6148" width="15" style="78" customWidth="1"/>
    <col min="6149" max="6149" width="14.44140625" style="78" customWidth="1"/>
    <col min="6150" max="6150" width="14.88671875" style="78" customWidth="1"/>
    <col min="6151" max="6151" width="18.109375" style="78" bestFit="1" customWidth="1"/>
    <col min="6152" max="6152" width="16.88671875" style="78" customWidth="1"/>
    <col min="6153" max="6153" width="14.109375" style="78" customWidth="1"/>
    <col min="6154" max="6154" width="11.5546875" style="78"/>
    <col min="6155" max="6155" width="18.33203125" style="78" customWidth="1"/>
    <col min="6156" max="6156" width="12.44140625" style="78" customWidth="1"/>
    <col min="6157" max="6157" width="20" style="78" customWidth="1"/>
    <col min="6158" max="6401" width="11.5546875" style="78"/>
    <col min="6402" max="6402" width="20.33203125" style="78" customWidth="1"/>
    <col min="6403" max="6403" width="31.109375" style="78" customWidth="1"/>
    <col min="6404" max="6404" width="15" style="78" customWidth="1"/>
    <col min="6405" max="6405" width="14.44140625" style="78" customWidth="1"/>
    <col min="6406" max="6406" width="14.88671875" style="78" customWidth="1"/>
    <col min="6407" max="6407" width="18.109375" style="78" bestFit="1" customWidth="1"/>
    <col min="6408" max="6408" width="16.88671875" style="78" customWidth="1"/>
    <col min="6409" max="6409" width="14.109375" style="78" customWidth="1"/>
    <col min="6410" max="6410" width="11.5546875" style="78"/>
    <col min="6411" max="6411" width="18.33203125" style="78" customWidth="1"/>
    <col min="6412" max="6412" width="12.44140625" style="78" customWidth="1"/>
    <col min="6413" max="6413" width="20" style="78" customWidth="1"/>
    <col min="6414" max="6657" width="11.5546875" style="78"/>
    <col min="6658" max="6658" width="20.33203125" style="78" customWidth="1"/>
    <col min="6659" max="6659" width="31.109375" style="78" customWidth="1"/>
    <col min="6660" max="6660" width="15" style="78" customWidth="1"/>
    <col min="6661" max="6661" width="14.44140625" style="78" customWidth="1"/>
    <col min="6662" max="6662" width="14.88671875" style="78" customWidth="1"/>
    <col min="6663" max="6663" width="18.109375" style="78" bestFit="1" customWidth="1"/>
    <col min="6664" max="6664" width="16.88671875" style="78" customWidth="1"/>
    <col min="6665" max="6665" width="14.109375" style="78" customWidth="1"/>
    <col min="6666" max="6666" width="11.5546875" style="78"/>
    <col min="6667" max="6667" width="18.33203125" style="78" customWidth="1"/>
    <col min="6668" max="6668" width="12.44140625" style="78" customWidth="1"/>
    <col min="6669" max="6669" width="20" style="78" customWidth="1"/>
    <col min="6670" max="6913" width="11.5546875" style="78"/>
    <col min="6914" max="6914" width="20.33203125" style="78" customWidth="1"/>
    <col min="6915" max="6915" width="31.109375" style="78" customWidth="1"/>
    <col min="6916" max="6916" width="15" style="78" customWidth="1"/>
    <col min="6917" max="6917" width="14.44140625" style="78" customWidth="1"/>
    <col min="6918" max="6918" width="14.88671875" style="78" customWidth="1"/>
    <col min="6919" max="6919" width="18.109375" style="78" bestFit="1" customWidth="1"/>
    <col min="6920" max="6920" width="16.88671875" style="78" customWidth="1"/>
    <col min="6921" max="6921" width="14.109375" style="78" customWidth="1"/>
    <col min="6922" max="6922" width="11.5546875" style="78"/>
    <col min="6923" max="6923" width="18.33203125" style="78" customWidth="1"/>
    <col min="6924" max="6924" width="12.44140625" style="78" customWidth="1"/>
    <col min="6925" max="6925" width="20" style="78" customWidth="1"/>
    <col min="6926" max="7169" width="11.5546875" style="78"/>
    <col min="7170" max="7170" width="20.33203125" style="78" customWidth="1"/>
    <col min="7171" max="7171" width="31.109375" style="78" customWidth="1"/>
    <col min="7172" max="7172" width="15" style="78" customWidth="1"/>
    <col min="7173" max="7173" width="14.44140625" style="78" customWidth="1"/>
    <col min="7174" max="7174" width="14.88671875" style="78" customWidth="1"/>
    <col min="7175" max="7175" width="18.109375" style="78" bestFit="1" customWidth="1"/>
    <col min="7176" max="7176" width="16.88671875" style="78" customWidth="1"/>
    <col min="7177" max="7177" width="14.109375" style="78" customWidth="1"/>
    <col min="7178" max="7178" width="11.5546875" style="78"/>
    <col min="7179" max="7179" width="18.33203125" style="78" customWidth="1"/>
    <col min="7180" max="7180" width="12.44140625" style="78" customWidth="1"/>
    <col min="7181" max="7181" width="20" style="78" customWidth="1"/>
    <col min="7182" max="7425" width="11.5546875" style="78"/>
    <col min="7426" max="7426" width="20.33203125" style="78" customWidth="1"/>
    <col min="7427" max="7427" width="31.109375" style="78" customWidth="1"/>
    <col min="7428" max="7428" width="15" style="78" customWidth="1"/>
    <col min="7429" max="7429" width="14.44140625" style="78" customWidth="1"/>
    <col min="7430" max="7430" width="14.88671875" style="78" customWidth="1"/>
    <col min="7431" max="7431" width="18.109375" style="78" bestFit="1" customWidth="1"/>
    <col min="7432" max="7432" width="16.88671875" style="78" customWidth="1"/>
    <col min="7433" max="7433" width="14.109375" style="78" customWidth="1"/>
    <col min="7434" max="7434" width="11.5546875" style="78"/>
    <col min="7435" max="7435" width="18.33203125" style="78" customWidth="1"/>
    <col min="7436" max="7436" width="12.44140625" style="78" customWidth="1"/>
    <col min="7437" max="7437" width="20" style="78" customWidth="1"/>
    <col min="7438" max="7681" width="11.5546875" style="78"/>
    <col min="7682" max="7682" width="20.33203125" style="78" customWidth="1"/>
    <col min="7683" max="7683" width="31.109375" style="78" customWidth="1"/>
    <col min="7684" max="7684" width="15" style="78" customWidth="1"/>
    <col min="7685" max="7685" width="14.44140625" style="78" customWidth="1"/>
    <col min="7686" max="7686" width="14.88671875" style="78" customWidth="1"/>
    <col min="7687" max="7687" width="18.109375" style="78" bestFit="1" customWidth="1"/>
    <col min="7688" max="7688" width="16.88671875" style="78" customWidth="1"/>
    <col min="7689" max="7689" width="14.109375" style="78" customWidth="1"/>
    <col min="7690" max="7690" width="11.5546875" style="78"/>
    <col min="7691" max="7691" width="18.33203125" style="78" customWidth="1"/>
    <col min="7692" max="7692" width="12.44140625" style="78" customWidth="1"/>
    <col min="7693" max="7693" width="20" style="78" customWidth="1"/>
    <col min="7694" max="7937" width="11.5546875" style="78"/>
    <col min="7938" max="7938" width="20.33203125" style="78" customWidth="1"/>
    <col min="7939" max="7939" width="31.109375" style="78" customWidth="1"/>
    <col min="7940" max="7940" width="15" style="78" customWidth="1"/>
    <col min="7941" max="7941" width="14.44140625" style="78" customWidth="1"/>
    <col min="7942" max="7942" width="14.88671875" style="78" customWidth="1"/>
    <col min="7943" max="7943" width="18.109375" style="78" bestFit="1" customWidth="1"/>
    <col min="7944" max="7944" width="16.88671875" style="78" customWidth="1"/>
    <col min="7945" max="7945" width="14.109375" style="78" customWidth="1"/>
    <col min="7946" max="7946" width="11.5546875" style="78"/>
    <col min="7947" max="7947" width="18.33203125" style="78" customWidth="1"/>
    <col min="7948" max="7948" width="12.44140625" style="78" customWidth="1"/>
    <col min="7949" max="7949" width="20" style="78" customWidth="1"/>
    <col min="7950" max="8193" width="11.5546875" style="78"/>
    <col min="8194" max="8194" width="20.33203125" style="78" customWidth="1"/>
    <col min="8195" max="8195" width="31.109375" style="78" customWidth="1"/>
    <col min="8196" max="8196" width="15" style="78" customWidth="1"/>
    <col min="8197" max="8197" width="14.44140625" style="78" customWidth="1"/>
    <col min="8198" max="8198" width="14.88671875" style="78" customWidth="1"/>
    <col min="8199" max="8199" width="18.109375" style="78" bestFit="1" customWidth="1"/>
    <col min="8200" max="8200" width="16.88671875" style="78" customWidth="1"/>
    <col min="8201" max="8201" width="14.109375" style="78" customWidth="1"/>
    <col min="8202" max="8202" width="11.5546875" style="78"/>
    <col min="8203" max="8203" width="18.33203125" style="78" customWidth="1"/>
    <col min="8204" max="8204" width="12.44140625" style="78" customWidth="1"/>
    <col min="8205" max="8205" width="20" style="78" customWidth="1"/>
    <col min="8206" max="8449" width="11.5546875" style="78"/>
    <col min="8450" max="8450" width="20.33203125" style="78" customWidth="1"/>
    <col min="8451" max="8451" width="31.109375" style="78" customWidth="1"/>
    <col min="8452" max="8452" width="15" style="78" customWidth="1"/>
    <col min="8453" max="8453" width="14.44140625" style="78" customWidth="1"/>
    <col min="8454" max="8454" width="14.88671875" style="78" customWidth="1"/>
    <col min="8455" max="8455" width="18.109375" style="78" bestFit="1" customWidth="1"/>
    <col min="8456" max="8456" width="16.88671875" style="78" customWidth="1"/>
    <col min="8457" max="8457" width="14.109375" style="78" customWidth="1"/>
    <col min="8458" max="8458" width="11.5546875" style="78"/>
    <col min="8459" max="8459" width="18.33203125" style="78" customWidth="1"/>
    <col min="8460" max="8460" width="12.44140625" style="78" customWidth="1"/>
    <col min="8461" max="8461" width="20" style="78" customWidth="1"/>
    <col min="8462" max="8705" width="11.5546875" style="78"/>
    <col min="8706" max="8706" width="20.33203125" style="78" customWidth="1"/>
    <col min="8707" max="8707" width="31.109375" style="78" customWidth="1"/>
    <col min="8708" max="8708" width="15" style="78" customWidth="1"/>
    <col min="8709" max="8709" width="14.44140625" style="78" customWidth="1"/>
    <col min="8710" max="8710" width="14.88671875" style="78" customWidth="1"/>
    <col min="8711" max="8711" width="18.109375" style="78" bestFit="1" customWidth="1"/>
    <col min="8712" max="8712" width="16.88671875" style="78" customWidth="1"/>
    <col min="8713" max="8713" width="14.109375" style="78" customWidth="1"/>
    <col min="8714" max="8714" width="11.5546875" style="78"/>
    <col min="8715" max="8715" width="18.33203125" style="78" customWidth="1"/>
    <col min="8716" max="8716" width="12.44140625" style="78" customWidth="1"/>
    <col min="8717" max="8717" width="20" style="78" customWidth="1"/>
    <col min="8718" max="8961" width="11.5546875" style="78"/>
    <col min="8962" max="8962" width="20.33203125" style="78" customWidth="1"/>
    <col min="8963" max="8963" width="31.109375" style="78" customWidth="1"/>
    <col min="8964" max="8964" width="15" style="78" customWidth="1"/>
    <col min="8965" max="8965" width="14.44140625" style="78" customWidth="1"/>
    <col min="8966" max="8966" width="14.88671875" style="78" customWidth="1"/>
    <col min="8967" max="8967" width="18.109375" style="78" bestFit="1" customWidth="1"/>
    <col min="8968" max="8968" width="16.88671875" style="78" customWidth="1"/>
    <col min="8969" max="8969" width="14.109375" style="78" customWidth="1"/>
    <col min="8970" max="8970" width="11.5546875" style="78"/>
    <col min="8971" max="8971" width="18.33203125" style="78" customWidth="1"/>
    <col min="8972" max="8972" width="12.44140625" style="78" customWidth="1"/>
    <col min="8973" max="8973" width="20" style="78" customWidth="1"/>
    <col min="8974" max="9217" width="11.5546875" style="78"/>
    <col min="9218" max="9218" width="20.33203125" style="78" customWidth="1"/>
    <col min="9219" max="9219" width="31.109375" style="78" customWidth="1"/>
    <col min="9220" max="9220" width="15" style="78" customWidth="1"/>
    <col min="9221" max="9221" width="14.44140625" style="78" customWidth="1"/>
    <col min="9222" max="9222" width="14.88671875" style="78" customWidth="1"/>
    <col min="9223" max="9223" width="18.109375" style="78" bestFit="1" customWidth="1"/>
    <col min="9224" max="9224" width="16.88671875" style="78" customWidth="1"/>
    <col min="9225" max="9225" width="14.109375" style="78" customWidth="1"/>
    <col min="9226" max="9226" width="11.5546875" style="78"/>
    <col min="9227" max="9227" width="18.33203125" style="78" customWidth="1"/>
    <col min="9228" max="9228" width="12.44140625" style="78" customWidth="1"/>
    <col min="9229" max="9229" width="20" style="78" customWidth="1"/>
    <col min="9230" max="9473" width="11.5546875" style="78"/>
    <col min="9474" max="9474" width="20.33203125" style="78" customWidth="1"/>
    <col min="9475" max="9475" width="31.109375" style="78" customWidth="1"/>
    <col min="9476" max="9476" width="15" style="78" customWidth="1"/>
    <col min="9477" max="9477" width="14.44140625" style="78" customWidth="1"/>
    <col min="9478" max="9478" width="14.88671875" style="78" customWidth="1"/>
    <col min="9479" max="9479" width="18.109375" style="78" bestFit="1" customWidth="1"/>
    <col min="9480" max="9480" width="16.88671875" style="78" customWidth="1"/>
    <col min="9481" max="9481" width="14.109375" style="78" customWidth="1"/>
    <col min="9482" max="9482" width="11.5546875" style="78"/>
    <col min="9483" max="9483" width="18.33203125" style="78" customWidth="1"/>
    <col min="9484" max="9484" width="12.44140625" style="78" customWidth="1"/>
    <col min="9485" max="9485" width="20" style="78" customWidth="1"/>
    <col min="9486" max="9729" width="11.5546875" style="78"/>
    <col min="9730" max="9730" width="20.33203125" style="78" customWidth="1"/>
    <col min="9731" max="9731" width="31.109375" style="78" customWidth="1"/>
    <col min="9732" max="9732" width="15" style="78" customWidth="1"/>
    <col min="9733" max="9733" width="14.44140625" style="78" customWidth="1"/>
    <col min="9734" max="9734" width="14.88671875" style="78" customWidth="1"/>
    <col min="9735" max="9735" width="18.109375" style="78" bestFit="1" customWidth="1"/>
    <col min="9736" max="9736" width="16.88671875" style="78" customWidth="1"/>
    <col min="9737" max="9737" width="14.109375" style="78" customWidth="1"/>
    <col min="9738" max="9738" width="11.5546875" style="78"/>
    <col min="9739" max="9739" width="18.33203125" style="78" customWidth="1"/>
    <col min="9740" max="9740" width="12.44140625" style="78" customWidth="1"/>
    <col min="9741" max="9741" width="20" style="78" customWidth="1"/>
    <col min="9742" max="9985" width="11.5546875" style="78"/>
    <col min="9986" max="9986" width="20.33203125" style="78" customWidth="1"/>
    <col min="9987" max="9987" width="31.109375" style="78" customWidth="1"/>
    <col min="9988" max="9988" width="15" style="78" customWidth="1"/>
    <col min="9989" max="9989" width="14.44140625" style="78" customWidth="1"/>
    <col min="9990" max="9990" width="14.88671875" style="78" customWidth="1"/>
    <col min="9991" max="9991" width="18.109375" style="78" bestFit="1" customWidth="1"/>
    <col min="9992" max="9992" width="16.88671875" style="78" customWidth="1"/>
    <col min="9993" max="9993" width="14.109375" style="78" customWidth="1"/>
    <col min="9994" max="9994" width="11.5546875" style="78"/>
    <col min="9995" max="9995" width="18.33203125" style="78" customWidth="1"/>
    <col min="9996" max="9996" width="12.44140625" style="78" customWidth="1"/>
    <col min="9997" max="9997" width="20" style="78" customWidth="1"/>
    <col min="9998" max="10241" width="11.5546875" style="78"/>
    <col min="10242" max="10242" width="20.33203125" style="78" customWidth="1"/>
    <col min="10243" max="10243" width="31.109375" style="78" customWidth="1"/>
    <col min="10244" max="10244" width="15" style="78" customWidth="1"/>
    <col min="10245" max="10245" width="14.44140625" style="78" customWidth="1"/>
    <col min="10246" max="10246" width="14.88671875" style="78" customWidth="1"/>
    <col min="10247" max="10247" width="18.109375" style="78" bestFit="1" customWidth="1"/>
    <col min="10248" max="10248" width="16.88671875" style="78" customWidth="1"/>
    <col min="10249" max="10249" width="14.109375" style="78" customWidth="1"/>
    <col min="10250" max="10250" width="11.5546875" style="78"/>
    <col min="10251" max="10251" width="18.33203125" style="78" customWidth="1"/>
    <col min="10252" max="10252" width="12.44140625" style="78" customWidth="1"/>
    <col min="10253" max="10253" width="20" style="78" customWidth="1"/>
    <col min="10254" max="10497" width="11.5546875" style="78"/>
    <col min="10498" max="10498" width="20.33203125" style="78" customWidth="1"/>
    <col min="10499" max="10499" width="31.109375" style="78" customWidth="1"/>
    <col min="10500" max="10500" width="15" style="78" customWidth="1"/>
    <col min="10501" max="10501" width="14.44140625" style="78" customWidth="1"/>
    <col min="10502" max="10502" width="14.88671875" style="78" customWidth="1"/>
    <col min="10503" max="10503" width="18.109375" style="78" bestFit="1" customWidth="1"/>
    <col min="10504" max="10504" width="16.88671875" style="78" customWidth="1"/>
    <col min="10505" max="10505" width="14.109375" style="78" customWidth="1"/>
    <col min="10506" max="10506" width="11.5546875" style="78"/>
    <col min="10507" max="10507" width="18.33203125" style="78" customWidth="1"/>
    <col min="10508" max="10508" width="12.44140625" style="78" customWidth="1"/>
    <col min="10509" max="10509" width="20" style="78" customWidth="1"/>
    <col min="10510" max="10753" width="11.5546875" style="78"/>
    <col min="10754" max="10754" width="20.33203125" style="78" customWidth="1"/>
    <col min="10755" max="10755" width="31.109375" style="78" customWidth="1"/>
    <col min="10756" max="10756" width="15" style="78" customWidth="1"/>
    <col min="10757" max="10757" width="14.44140625" style="78" customWidth="1"/>
    <col min="10758" max="10758" width="14.88671875" style="78" customWidth="1"/>
    <col min="10759" max="10759" width="18.109375" style="78" bestFit="1" customWidth="1"/>
    <col min="10760" max="10760" width="16.88671875" style="78" customWidth="1"/>
    <col min="10761" max="10761" width="14.109375" style="78" customWidth="1"/>
    <col min="10762" max="10762" width="11.5546875" style="78"/>
    <col min="10763" max="10763" width="18.33203125" style="78" customWidth="1"/>
    <col min="10764" max="10764" width="12.44140625" style="78" customWidth="1"/>
    <col min="10765" max="10765" width="20" style="78" customWidth="1"/>
    <col min="10766" max="11009" width="11.5546875" style="78"/>
    <col min="11010" max="11010" width="20.33203125" style="78" customWidth="1"/>
    <col min="11011" max="11011" width="31.109375" style="78" customWidth="1"/>
    <col min="11012" max="11012" width="15" style="78" customWidth="1"/>
    <col min="11013" max="11013" width="14.44140625" style="78" customWidth="1"/>
    <col min="11014" max="11014" width="14.88671875" style="78" customWidth="1"/>
    <col min="11015" max="11015" width="18.109375" style="78" bestFit="1" customWidth="1"/>
    <col min="11016" max="11016" width="16.88671875" style="78" customWidth="1"/>
    <col min="11017" max="11017" width="14.109375" style="78" customWidth="1"/>
    <col min="11018" max="11018" width="11.5546875" style="78"/>
    <col min="11019" max="11019" width="18.33203125" style="78" customWidth="1"/>
    <col min="11020" max="11020" width="12.44140625" style="78" customWidth="1"/>
    <col min="11021" max="11021" width="20" style="78" customWidth="1"/>
    <col min="11022" max="11265" width="11.5546875" style="78"/>
    <col min="11266" max="11266" width="20.33203125" style="78" customWidth="1"/>
    <col min="11267" max="11267" width="31.109375" style="78" customWidth="1"/>
    <col min="11268" max="11268" width="15" style="78" customWidth="1"/>
    <col min="11269" max="11269" width="14.44140625" style="78" customWidth="1"/>
    <col min="11270" max="11270" width="14.88671875" style="78" customWidth="1"/>
    <col min="11271" max="11271" width="18.109375" style="78" bestFit="1" customWidth="1"/>
    <col min="11272" max="11272" width="16.88671875" style="78" customWidth="1"/>
    <col min="11273" max="11273" width="14.109375" style="78" customWidth="1"/>
    <col min="11274" max="11274" width="11.5546875" style="78"/>
    <col min="11275" max="11275" width="18.33203125" style="78" customWidth="1"/>
    <col min="11276" max="11276" width="12.44140625" style="78" customWidth="1"/>
    <col min="11277" max="11277" width="20" style="78" customWidth="1"/>
    <col min="11278" max="11521" width="11.5546875" style="78"/>
    <col min="11522" max="11522" width="20.33203125" style="78" customWidth="1"/>
    <col min="11523" max="11523" width="31.109375" style="78" customWidth="1"/>
    <col min="11524" max="11524" width="15" style="78" customWidth="1"/>
    <col min="11525" max="11525" width="14.44140625" style="78" customWidth="1"/>
    <col min="11526" max="11526" width="14.88671875" style="78" customWidth="1"/>
    <col min="11527" max="11527" width="18.109375" style="78" bestFit="1" customWidth="1"/>
    <col min="11528" max="11528" width="16.88671875" style="78" customWidth="1"/>
    <col min="11529" max="11529" width="14.109375" style="78" customWidth="1"/>
    <col min="11530" max="11530" width="11.5546875" style="78"/>
    <col min="11531" max="11531" width="18.33203125" style="78" customWidth="1"/>
    <col min="11532" max="11532" width="12.44140625" style="78" customWidth="1"/>
    <col min="11533" max="11533" width="20" style="78" customWidth="1"/>
    <col min="11534" max="11777" width="11.5546875" style="78"/>
    <col min="11778" max="11778" width="20.33203125" style="78" customWidth="1"/>
    <col min="11779" max="11779" width="31.109375" style="78" customWidth="1"/>
    <col min="11780" max="11780" width="15" style="78" customWidth="1"/>
    <col min="11781" max="11781" width="14.44140625" style="78" customWidth="1"/>
    <col min="11782" max="11782" width="14.88671875" style="78" customWidth="1"/>
    <col min="11783" max="11783" width="18.109375" style="78" bestFit="1" customWidth="1"/>
    <col min="11784" max="11784" width="16.88671875" style="78" customWidth="1"/>
    <col min="11785" max="11785" width="14.109375" style="78" customWidth="1"/>
    <col min="11786" max="11786" width="11.5546875" style="78"/>
    <col min="11787" max="11787" width="18.33203125" style="78" customWidth="1"/>
    <col min="11788" max="11788" width="12.44140625" style="78" customWidth="1"/>
    <col min="11789" max="11789" width="20" style="78" customWidth="1"/>
    <col min="11790" max="12033" width="11.5546875" style="78"/>
    <col min="12034" max="12034" width="20.33203125" style="78" customWidth="1"/>
    <col min="12035" max="12035" width="31.109375" style="78" customWidth="1"/>
    <col min="12036" max="12036" width="15" style="78" customWidth="1"/>
    <col min="12037" max="12037" width="14.44140625" style="78" customWidth="1"/>
    <col min="12038" max="12038" width="14.88671875" style="78" customWidth="1"/>
    <col min="12039" max="12039" width="18.109375" style="78" bestFit="1" customWidth="1"/>
    <col min="12040" max="12040" width="16.88671875" style="78" customWidth="1"/>
    <col min="12041" max="12041" width="14.109375" style="78" customWidth="1"/>
    <col min="12042" max="12042" width="11.5546875" style="78"/>
    <col min="12043" max="12043" width="18.33203125" style="78" customWidth="1"/>
    <col min="12044" max="12044" width="12.44140625" style="78" customWidth="1"/>
    <col min="12045" max="12045" width="20" style="78" customWidth="1"/>
    <col min="12046" max="12289" width="11.5546875" style="78"/>
    <col min="12290" max="12290" width="20.33203125" style="78" customWidth="1"/>
    <col min="12291" max="12291" width="31.109375" style="78" customWidth="1"/>
    <col min="12292" max="12292" width="15" style="78" customWidth="1"/>
    <col min="12293" max="12293" width="14.44140625" style="78" customWidth="1"/>
    <col min="12294" max="12294" width="14.88671875" style="78" customWidth="1"/>
    <col min="12295" max="12295" width="18.109375" style="78" bestFit="1" customWidth="1"/>
    <col min="12296" max="12296" width="16.88671875" style="78" customWidth="1"/>
    <col min="12297" max="12297" width="14.109375" style="78" customWidth="1"/>
    <col min="12298" max="12298" width="11.5546875" style="78"/>
    <col min="12299" max="12299" width="18.33203125" style="78" customWidth="1"/>
    <col min="12300" max="12300" width="12.44140625" style="78" customWidth="1"/>
    <col min="12301" max="12301" width="20" style="78" customWidth="1"/>
    <col min="12302" max="12545" width="11.5546875" style="78"/>
    <col min="12546" max="12546" width="20.33203125" style="78" customWidth="1"/>
    <col min="12547" max="12547" width="31.109375" style="78" customWidth="1"/>
    <col min="12548" max="12548" width="15" style="78" customWidth="1"/>
    <col min="12549" max="12549" width="14.44140625" style="78" customWidth="1"/>
    <col min="12550" max="12550" width="14.88671875" style="78" customWidth="1"/>
    <col min="12551" max="12551" width="18.109375" style="78" bestFit="1" customWidth="1"/>
    <col min="12552" max="12552" width="16.88671875" style="78" customWidth="1"/>
    <col min="12553" max="12553" width="14.109375" style="78" customWidth="1"/>
    <col min="12554" max="12554" width="11.5546875" style="78"/>
    <col min="12555" max="12555" width="18.33203125" style="78" customWidth="1"/>
    <col min="12556" max="12556" width="12.44140625" style="78" customWidth="1"/>
    <col min="12557" max="12557" width="20" style="78" customWidth="1"/>
    <col min="12558" max="12801" width="11.5546875" style="78"/>
    <col min="12802" max="12802" width="20.33203125" style="78" customWidth="1"/>
    <col min="12803" max="12803" width="31.109375" style="78" customWidth="1"/>
    <col min="12804" max="12804" width="15" style="78" customWidth="1"/>
    <col min="12805" max="12805" width="14.44140625" style="78" customWidth="1"/>
    <col min="12806" max="12806" width="14.88671875" style="78" customWidth="1"/>
    <col min="12807" max="12807" width="18.109375" style="78" bestFit="1" customWidth="1"/>
    <col min="12808" max="12808" width="16.88671875" style="78" customWidth="1"/>
    <col min="12809" max="12809" width="14.109375" style="78" customWidth="1"/>
    <col min="12810" max="12810" width="11.5546875" style="78"/>
    <col min="12811" max="12811" width="18.33203125" style="78" customWidth="1"/>
    <col min="12812" max="12812" width="12.44140625" style="78" customWidth="1"/>
    <col min="12813" max="12813" width="20" style="78" customWidth="1"/>
    <col min="12814" max="13057" width="11.5546875" style="78"/>
    <col min="13058" max="13058" width="20.33203125" style="78" customWidth="1"/>
    <col min="13059" max="13059" width="31.109375" style="78" customWidth="1"/>
    <col min="13060" max="13060" width="15" style="78" customWidth="1"/>
    <col min="13061" max="13061" width="14.44140625" style="78" customWidth="1"/>
    <col min="13062" max="13062" width="14.88671875" style="78" customWidth="1"/>
    <col min="13063" max="13063" width="18.109375" style="78" bestFit="1" customWidth="1"/>
    <col min="13064" max="13064" width="16.88671875" style="78" customWidth="1"/>
    <col min="13065" max="13065" width="14.109375" style="78" customWidth="1"/>
    <col min="13066" max="13066" width="11.5546875" style="78"/>
    <col min="13067" max="13067" width="18.33203125" style="78" customWidth="1"/>
    <col min="13068" max="13068" width="12.44140625" style="78" customWidth="1"/>
    <col min="13069" max="13069" width="20" style="78" customWidth="1"/>
    <col min="13070" max="13313" width="11.5546875" style="78"/>
    <col min="13314" max="13314" width="20.33203125" style="78" customWidth="1"/>
    <col min="13315" max="13315" width="31.109375" style="78" customWidth="1"/>
    <col min="13316" max="13316" width="15" style="78" customWidth="1"/>
    <col min="13317" max="13317" width="14.44140625" style="78" customWidth="1"/>
    <col min="13318" max="13318" width="14.88671875" style="78" customWidth="1"/>
    <col min="13319" max="13319" width="18.109375" style="78" bestFit="1" customWidth="1"/>
    <col min="13320" max="13320" width="16.88671875" style="78" customWidth="1"/>
    <col min="13321" max="13321" width="14.109375" style="78" customWidth="1"/>
    <col min="13322" max="13322" width="11.5546875" style="78"/>
    <col min="13323" max="13323" width="18.33203125" style="78" customWidth="1"/>
    <col min="13324" max="13324" width="12.44140625" style="78" customWidth="1"/>
    <col min="13325" max="13325" width="20" style="78" customWidth="1"/>
    <col min="13326" max="13569" width="11.5546875" style="78"/>
    <col min="13570" max="13570" width="20.33203125" style="78" customWidth="1"/>
    <col min="13571" max="13571" width="31.109375" style="78" customWidth="1"/>
    <col min="13572" max="13572" width="15" style="78" customWidth="1"/>
    <col min="13573" max="13573" width="14.44140625" style="78" customWidth="1"/>
    <col min="13574" max="13574" width="14.88671875" style="78" customWidth="1"/>
    <col min="13575" max="13575" width="18.109375" style="78" bestFit="1" customWidth="1"/>
    <col min="13576" max="13576" width="16.88671875" style="78" customWidth="1"/>
    <col min="13577" max="13577" width="14.109375" style="78" customWidth="1"/>
    <col min="13578" max="13578" width="11.5546875" style="78"/>
    <col min="13579" max="13579" width="18.33203125" style="78" customWidth="1"/>
    <col min="13580" max="13580" width="12.44140625" style="78" customWidth="1"/>
    <col min="13581" max="13581" width="20" style="78" customWidth="1"/>
    <col min="13582" max="13825" width="11.5546875" style="78"/>
    <col min="13826" max="13826" width="20.33203125" style="78" customWidth="1"/>
    <col min="13827" max="13827" width="31.109375" style="78" customWidth="1"/>
    <col min="13828" max="13828" width="15" style="78" customWidth="1"/>
    <col min="13829" max="13829" width="14.44140625" style="78" customWidth="1"/>
    <col min="13830" max="13830" width="14.88671875" style="78" customWidth="1"/>
    <col min="13831" max="13831" width="18.109375" style="78" bestFit="1" customWidth="1"/>
    <col min="13832" max="13832" width="16.88671875" style="78" customWidth="1"/>
    <col min="13833" max="13833" width="14.109375" style="78" customWidth="1"/>
    <col min="13834" max="13834" width="11.5546875" style="78"/>
    <col min="13835" max="13835" width="18.33203125" style="78" customWidth="1"/>
    <col min="13836" max="13836" width="12.44140625" style="78" customWidth="1"/>
    <col min="13837" max="13837" width="20" style="78" customWidth="1"/>
    <col min="13838" max="14081" width="11.5546875" style="78"/>
    <col min="14082" max="14082" width="20.33203125" style="78" customWidth="1"/>
    <col min="14083" max="14083" width="31.109375" style="78" customWidth="1"/>
    <col min="14084" max="14084" width="15" style="78" customWidth="1"/>
    <col min="14085" max="14085" width="14.44140625" style="78" customWidth="1"/>
    <col min="14086" max="14086" width="14.88671875" style="78" customWidth="1"/>
    <col min="14087" max="14087" width="18.109375" style="78" bestFit="1" customWidth="1"/>
    <col min="14088" max="14088" width="16.88671875" style="78" customWidth="1"/>
    <col min="14089" max="14089" width="14.109375" style="78" customWidth="1"/>
    <col min="14090" max="14090" width="11.5546875" style="78"/>
    <col min="14091" max="14091" width="18.33203125" style="78" customWidth="1"/>
    <col min="14092" max="14092" width="12.44140625" style="78" customWidth="1"/>
    <col min="14093" max="14093" width="20" style="78" customWidth="1"/>
    <col min="14094" max="14337" width="11.5546875" style="78"/>
    <col min="14338" max="14338" width="20.33203125" style="78" customWidth="1"/>
    <col min="14339" max="14339" width="31.109375" style="78" customWidth="1"/>
    <col min="14340" max="14340" width="15" style="78" customWidth="1"/>
    <col min="14341" max="14341" width="14.44140625" style="78" customWidth="1"/>
    <col min="14342" max="14342" width="14.88671875" style="78" customWidth="1"/>
    <col min="14343" max="14343" width="18.109375" style="78" bestFit="1" customWidth="1"/>
    <col min="14344" max="14344" width="16.88671875" style="78" customWidth="1"/>
    <col min="14345" max="14345" width="14.109375" style="78" customWidth="1"/>
    <col min="14346" max="14346" width="11.5546875" style="78"/>
    <col min="14347" max="14347" width="18.33203125" style="78" customWidth="1"/>
    <col min="14348" max="14348" width="12.44140625" style="78" customWidth="1"/>
    <col min="14349" max="14349" width="20" style="78" customWidth="1"/>
    <col min="14350" max="14593" width="11.5546875" style="78"/>
    <col min="14594" max="14594" width="20.33203125" style="78" customWidth="1"/>
    <col min="14595" max="14595" width="31.109375" style="78" customWidth="1"/>
    <col min="14596" max="14596" width="15" style="78" customWidth="1"/>
    <col min="14597" max="14597" width="14.44140625" style="78" customWidth="1"/>
    <col min="14598" max="14598" width="14.88671875" style="78" customWidth="1"/>
    <col min="14599" max="14599" width="18.109375" style="78" bestFit="1" customWidth="1"/>
    <col min="14600" max="14600" width="16.88671875" style="78" customWidth="1"/>
    <col min="14601" max="14601" width="14.109375" style="78" customWidth="1"/>
    <col min="14602" max="14602" width="11.5546875" style="78"/>
    <col min="14603" max="14603" width="18.33203125" style="78" customWidth="1"/>
    <col min="14604" max="14604" width="12.44140625" style="78" customWidth="1"/>
    <col min="14605" max="14605" width="20" style="78" customWidth="1"/>
    <col min="14606" max="14849" width="11.5546875" style="78"/>
    <col min="14850" max="14850" width="20.33203125" style="78" customWidth="1"/>
    <col min="14851" max="14851" width="31.109375" style="78" customWidth="1"/>
    <col min="14852" max="14852" width="15" style="78" customWidth="1"/>
    <col min="14853" max="14853" width="14.44140625" style="78" customWidth="1"/>
    <col min="14854" max="14854" width="14.88671875" style="78" customWidth="1"/>
    <col min="14855" max="14855" width="18.109375" style="78" bestFit="1" customWidth="1"/>
    <col min="14856" max="14856" width="16.88671875" style="78" customWidth="1"/>
    <col min="14857" max="14857" width="14.109375" style="78" customWidth="1"/>
    <col min="14858" max="14858" width="11.5546875" style="78"/>
    <col min="14859" max="14859" width="18.33203125" style="78" customWidth="1"/>
    <col min="14860" max="14860" width="12.44140625" style="78" customWidth="1"/>
    <col min="14861" max="14861" width="20" style="78" customWidth="1"/>
    <col min="14862" max="15105" width="11.5546875" style="78"/>
    <col min="15106" max="15106" width="20.33203125" style="78" customWidth="1"/>
    <col min="15107" max="15107" width="31.109375" style="78" customWidth="1"/>
    <col min="15108" max="15108" width="15" style="78" customWidth="1"/>
    <col min="15109" max="15109" width="14.44140625" style="78" customWidth="1"/>
    <col min="15110" max="15110" width="14.88671875" style="78" customWidth="1"/>
    <col min="15111" max="15111" width="18.109375" style="78" bestFit="1" customWidth="1"/>
    <col min="15112" max="15112" width="16.88671875" style="78" customWidth="1"/>
    <col min="15113" max="15113" width="14.109375" style="78" customWidth="1"/>
    <col min="15114" max="15114" width="11.5546875" style="78"/>
    <col min="15115" max="15115" width="18.33203125" style="78" customWidth="1"/>
    <col min="15116" max="15116" width="12.44140625" style="78" customWidth="1"/>
    <col min="15117" max="15117" width="20" style="78" customWidth="1"/>
    <col min="15118" max="15361" width="11.5546875" style="78"/>
    <col min="15362" max="15362" width="20.33203125" style="78" customWidth="1"/>
    <col min="15363" max="15363" width="31.109375" style="78" customWidth="1"/>
    <col min="15364" max="15364" width="15" style="78" customWidth="1"/>
    <col min="15365" max="15365" width="14.44140625" style="78" customWidth="1"/>
    <col min="15366" max="15366" width="14.88671875" style="78" customWidth="1"/>
    <col min="15367" max="15367" width="18.109375" style="78" bestFit="1" customWidth="1"/>
    <col min="15368" max="15368" width="16.88671875" style="78" customWidth="1"/>
    <col min="15369" max="15369" width="14.109375" style="78" customWidth="1"/>
    <col min="15370" max="15370" width="11.5546875" style="78"/>
    <col min="15371" max="15371" width="18.33203125" style="78" customWidth="1"/>
    <col min="15372" max="15372" width="12.44140625" style="78" customWidth="1"/>
    <col min="15373" max="15373" width="20" style="78" customWidth="1"/>
    <col min="15374" max="15617" width="11.5546875" style="78"/>
    <col min="15618" max="15618" width="20.33203125" style="78" customWidth="1"/>
    <col min="15619" max="15619" width="31.109375" style="78" customWidth="1"/>
    <col min="15620" max="15620" width="15" style="78" customWidth="1"/>
    <col min="15621" max="15621" width="14.44140625" style="78" customWidth="1"/>
    <col min="15622" max="15622" width="14.88671875" style="78" customWidth="1"/>
    <col min="15623" max="15623" width="18.109375" style="78" bestFit="1" customWidth="1"/>
    <col min="15624" max="15624" width="16.88671875" style="78" customWidth="1"/>
    <col min="15625" max="15625" width="14.109375" style="78" customWidth="1"/>
    <col min="15626" max="15626" width="11.5546875" style="78"/>
    <col min="15627" max="15627" width="18.33203125" style="78" customWidth="1"/>
    <col min="15628" max="15628" width="12.44140625" style="78" customWidth="1"/>
    <col min="15629" max="15629" width="20" style="78" customWidth="1"/>
    <col min="15630" max="15873" width="11.5546875" style="78"/>
    <col min="15874" max="15874" width="20.33203125" style="78" customWidth="1"/>
    <col min="15875" max="15875" width="31.109375" style="78" customWidth="1"/>
    <col min="15876" max="15876" width="15" style="78" customWidth="1"/>
    <col min="15877" max="15877" width="14.44140625" style="78" customWidth="1"/>
    <col min="15878" max="15878" width="14.88671875" style="78" customWidth="1"/>
    <col min="15879" max="15879" width="18.109375" style="78" bestFit="1" customWidth="1"/>
    <col min="15880" max="15880" width="16.88671875" style="78" customWidth="1"/>
    <col min="15881" max="15881" width="14.109375" style="78" customWidth="1"/>
    <col min="15882" max="15882" width="11.5546875" style="78"/>
    <col min="15883" max="15883" width="18.33203125" style="78" customWidth="1"/>
    <col min="15884" max="15884" width="12.44140625" style="78" customWidth="1"/>
    <col min="15885" max="15885" width="20" style="78" customWidth="1"/>
    <col min="15886" max="16129" width="11.5546875" style="78"/>
    <col min="16130" max="16130" width="20.33203125" style="78" customWidth="1"/>
    <col min="16131" max="16131" width="31.109375" style="78" customWidth="1"/>
    <col min="16132" max="16132" width="15" style="78" customWidth="1"/>
    <col min="16133" max="16133" width="14.44140625" style="78" customWidth="1"/>
    <col min="16134" max="16134" width="14.88671875" style="78" customWidth="1"/>
    <col min="16135" max="16135" width="18.109375" style="78" bestFit="1" customWidth="1"/>
    <col min="16136" max="16136" width="16.88671875" style="78" customWidth="1"/>
    <col min="16137" max="16137" width="14.109375" style="78" customWidth="1"/>
    <col min="16138" max="16138" width="11.5546875" style="78"/>
    <col min="16139" max="16139" width="18.33203125" style="78" customWidth="1"/>
    <col min="16140" max="16140" width="12.44140625" style="78" customWidth="1"/>
    <col min="16141" max="16141" width="20" style="78" customWidth="1"/>
    <col min="16142" max="16384" width="11.5546875" style="78"/>
  </cols>
  <sheetData>
    <row r="1" spans="1:21" ht="19.5" customHeight="1" x14ac:dyDescent="0.3">
      <c r="N1" s="505" t="s">
        <v>284</v>
      </c>
      <c r="O1" s="512" t="s">
        <v>523</v>
      </c>
      <c r="Q1" s="514" t="s">
        <v>284</v>
      </c>
      <c r="R1" s="521" t="s">
        <v>523</v>
      </c>
      <c r="T1" s="525" t="s">
        <v>284</v>
      </c>
      <c r="U1" s="532" t="s">
        <v>523</v>
      </c>
    </row>
    <row r="2" spans="1:21" x14ac:dyDescent="0.3">
      <c r="A2" s="689" t="s">
        <v>52</v>
      </c>
      <c r="B2" s="689"/>
      <c r="C2" s="689"/>
      <c r="D2" s="689"/>
      <c r="E2" s="689"/>
      <c r="F2" s="689"/>
      <c r="G2" s="689"/>
      <c r="H2" s="689"/>
      <c r="N2" s="506" t="s">
        <v>524</v>
      </c>
      <c r="O2" s="513">
        <v>528747584</v>
      </c>
      <c r="Q2" s="515" t="s">
        <v>27</v>
      </c>
      <c r="R2" s="522">
        <v>840268082</v>
      </c>
      <c r="T2" s="526" t="s">
        <v>524</v>
      </c>
      <c r="U2" s="533">
        <v>528747584</v>
      </c>
    </row>
    <row r="3" spans="1:21" x14ac:dyDescent="0.3">
      <c r="A3" s="690" t="s">
        <v>276</v>
      </c>
      <c r="B3" s="690"/>
      <c r="C3" s="690"/>
      <c r="D3" s="690"/>
      <c r="E3" s="690"/>
      <c r="F3" s="690"/>
      <c r="G3" s="690"/>
      <c r="H3" s="690"/>
      <c r="N3" s="506" t="s">
        <v>525</v>
      </c>
      <c r="O3" s="513">
        <v>49655567</v>
      </c>
      <c r="Q3" s="515" t="s">
        <v>28</v>
      </c>
      <c r="R3" s="522">
        <v>812708275</v>
      </c>
      <c r="T3" s="526" t="s">
        <v>525</v>
      </c>
      <c r="U3" s="533">
        <v>49655567</v>
      </c>
    </row>
    <row r="4" spans="1:21" ht="9.75" customHeight="1" x14ac:dyDescent="0.3">
      <c r="A4" s="67"/>
      <c r="H4" s="80"/>
      <c r="I4" s="80"/>
      <c r="N4" s="506" t="s">
        <v>526</v>
      </c>
      <c r="O4" s="513">
        <v>4319606</v>
      </c>
      <c r="Q4" s="515" t="s">
        <v>285</v>
      </c>
      <c r="R4" s="522">
        <v>642308275</v>
      </c>
      <c r="T4" s="526" t="s">
        <v>526</v>
      </c>
      <c r="U4" s="533">
        <v>4319606</v>
      </c>
    </row>
    <row r="5" spans="1:21" x14ac:dyDescent="0.3">
      <c r="A5" s="68" t="s">
        <v>54</v>
      </c>
      <c r="H5" s="80"/>
      <c r="N5" s="506" t="s">
        <v>527</v>
      </c>
      <c r="O5" s="513">
        <v>99595</v>
      </c>
      <c r="Q5" s="515" t="s">
        <v>286</v>
      </c>
      <c r="R5" s="522">
        <v>642308275</v>
      </c>
      <c r="T5" s="526" t="s">
        <v>527</v>
      </c>
      <c r="U5" s="533">
        <v>99595</v>
      </c>
    </row>
    <row r="6" spans="1:21" ht="15" customHeight="1" x14ac:dyDescent="0.3">
      <c r="A6" s="685" t="s">
        <v>439</v>
      </c>
      <c r="B6" s="685"/>
      <c r="C6" s="685"/>
      <c r="D6" s="685"/>
      <c r="E6" s="685"/>
      <c r="F6" s="685"/>
      <c r="G6" s="685"/>
      <c r="H6" s="685"/>
      <c r="N6" s="506" t="s">
        <v>92</v>
      </c>
      <c r="O6" s="513">
        <v>4220011</v>
      </c>
      <c r="Q6" s="515" t="s">
        <v>339</v>
      </c>
      <c r="R6" s="522">
        <v>170400000</v>
      </c>
      <c r="T6" s="526" t="s">
        <v>572</v>
      </c>
      <c r="U6" s="533">
        <v>99595</v>
      </c>
    </row>
    <row r="7" spans="1:21" ht="15" customHeight="1" x14ac:dyDescent="0.3">
      <c r="A7" s="685"/>
      <c r="B7" s="685"/>
      <c r="C7" s="685"/>
      <c r="D7" s="685"/>
      <c r="E7" s="685"/>
      <c r="F7" s="685"/>
      <c r="G7" s="685"/>
      <c r="H7" s="685"/>
      <c r="N7" s="506" t="s">
        <v>528</v>
      </c>
      <c r="O7" s="513">
        <v>45335961</v>
      </c>
      <c r="Q7" s="515" t="s">
        <v>340</v>
      </c>
      <c r="R7" s="522">
        <v>170400000</v>
      </c>
      <c r="T7" s="526" t="s">
        <v>92</v>
      </c>
      <c r="U7" s="533">
        <v>4220011</v>
      </c>
    </row>
    <row r="8" spans="1:21" ht="13.95" customHeight="1" x14ac:dyDescent="0.3">
      <c r="A8" s="685"/>
      <c r="B8" s="685"/>
      <c r="C8" s="685"/>
      <c r="D8" s="685"/>
      <c r="E8" s="685"/>
      <c r="F8" s="685"/>
      <c r="G8" s="685"/>
      <c r="H8" s="685"/>
      <c r="N8" s="506" t="s">
        <v>529</v>
      </c>
      <c r="O8" s="513">
        <v>39418546</v>
      </c>
      <c r="Q8" s="515" t="s">
        <v>29</v>
      </c>
      <c r="R8" s="522">
        <v>27559807</v>
      </c>
      <c r="T8" s="526" t="s">
        <v>573</v>
      </c>
      <c r="U8" s="533">
        <v>4220011</v>
      </c>
    </row>
    <row r="9" spans="1:21" ht="18.600000000000001" hidden="1" customHeight="1" x14ac:dyDescent="0.3">
      <c r="A9" s="685"/>
      <c r="B9" s="685"/>
      <c r="C9" s="685"/>
      <c r="D9" s="685"/>
      <c r="E9" s="685"/>
      <c r="F9" s="685"/>
      <c r="G9" s="685"/>
      <c r="H9" s="685"/>
      <c r="N9" s="506" t="s">
        <v>530</v>
      </c>
      <c r="O9" s="513">
        <v>5917415</v>
      </c>
      <c r="Q9" s="515" t="s">
        <v>30</v>
      </c>
      <c r="R9" s="522">
        <v>27559807</v>
      </c>
      <c r="T9" s="526" t="s">
        <v>528</v>
      </c>
      <c r="U9" s="533">
        <v>45335961</v>
      </c>
    </row>
    <row r="10" spans="1:21" x14ac:dyDescent="0.3">
      <c r="A10" s="685"/>
      <c r="B10" s="685"/>
      <c r="C10" s="685"/>
      <c r="D10" s="685"/>
      <c r="E10" s="685"/>
      <c r="F10" s="685"/>
      <c r="G10" s="685"/>
      <c r="H10" s="685"/>
      <c r="N10" s="506" t="s">
        <v>531</v>
      </c>
      <c r="O10" s="513">
        <v>479092017</v>
      </c>
      <c r="Q10" s="515" t="s">
        <v>555</v>
      </c>
      <c r="R10" s="522">
        <v>6400000</v>
      </c>
      <c r="T10" s="526" t="s">
        <v>529</v>
      </c>
      <c r="U10" s="533">
        <v>39418546</v>
      </c>
    </row>
    <row r="11" spans="1:21" x14ac:dyDescent="0.3">
      <c r="I11" s="76"/>
      <c r="N11" s="506" t="s">
        <v>532</v>
      </c>
      <c r="O11" s="513">
        <v>41964036</v>
      </c>
      <c r="Q11" s="515" t="s">
        <v>246</v>
      </c>
      <c r="R11" s="522">
        <v>21159807</v>
      </c>
      <c r="T11" s="526" t="s">
        <v>574</v>
      </c>
      <c r="U11" s="533">
        <v>38892685</v>
      </c>
    </row>
    <row r="12" spans="1:21" x14ac:dyDescent="0.3">
      <c r="A12" s="67" t="s">
        <v>55</v>
      </c>
      <c r="H12" s="80"/>
      <c r="I12" s="80"/>
      <c r="N12" s="506" t="s">
        <v>533</v>
      </c>
      <c r="O12" s="513">
        <v>1253636</v>
      </c>
      <c r="Q12" s="515" t="s">
        <v>31</v>
      </c>
      <c r="R12" s="522">
        <v>952153682</v>
      </c>
      <c r="T12" s="526" t="s">
        <v>575</v>
      </c>
      <c r="U12" s="533">
        <v>525861</v>
      </c>
    </row>
    <row r="13" spans="1:21" ht="13.8" customHeight="1" x14ac:dyDescent="0.3">
      <c r="A13" s="67"/>
      <c r="H13" s="80"/>
      <c r="I13" s="80"/>
      <c r="N13" s="506" t="s">
        <v>534</v>
      </c>
      <c r="O13" s="513">
        <v>40710400</v>
      </c>
      <c r="Q13" s="515" t="s">
        <v>32</v>
      </c>
      <c r="R13" s="522">
        <v>83877596</v>
      </c>
      <c r="T13" s="526" t="s">
        <v>530</v>
      </c>
      <c r="U13" s="533">
        <v>5917415</v>
      </c>
    </row>
    <row r="14" spans="1:21" ht="15" customHeight="1" x14ac:dyDescent="0.3">
      <c r="A14" s="685" t="s">
        <v>521</v>
      </c>
      <c r="B14" s="685"/>
      <c r="C14" s="685"/>
      <c r="D14" s="685"/>
      <c r="E14" s="685"/>
      <c r="F14" s="685"/>
      <c r="G14" s="685"/>
      <c r="H14" s="685"/>
      <c r="I14" s="80"/>
      <c r="N14" s="506" t="s">
        <v>535</v>
      </c>
      <c r="O14" s="513">
        <v>435706715</v>
      </c>
      <c r="Q14" s="515" t="s">
        <v>247</v>
      </c>
      <c r="R14" s="522">
        <v>41807530</v>
      </c>
      <c r="T14" s="526" t="s">
        <v>576</v>
      </c>
      <c r="U14" s="533">
        <v>133250</v>
      </c>
    </row>
    <row r="15" spans="1:21" ht="14.4" customHeight="1" x14ac:dyDescent="0.3">
      <c r="A15" s="685"/>
      <c r="B15" s="685"/>
      <c r="C15" s="685"/>
      <c r="D15" s="685"/>
      <c r="E15" s="685"/>
      <c r="F15" s="685"/>
      <c r="G15" s="685"/>
      <c r="H15" s="685"/>
      <c r="I15" s="80"/>
      <c r="N15" s="506" t="s">
        <v>319</v>
      </c>
      <c r="O15" s="513">
        <v>365882903</v>
      </c>
      <c r="Q15" s="515" t="s">
        <v>556</v>
      </c>
      <c r="R15" s="522">
        <v>41807530</v>
      </c>
      <c r="T15" s="526" t="s">
        <v>577</v>
      </c>
      <c r="U15" s="533">
        <v>5784165</v>
      </c>
    </row>
    <row r="16" spans="1:21" ht="12.75" customHeight="1" x14ac:dyDescent="0.3">
      <c r="A16" s="69"/>
      <c r="B16" s="69"/>
      <c r="C16" s="81"/>
      <c r="D16" s="81"/>
      <c r="E16" s="81"/>
      <c r="F16" s="81"/>
      <c r="G16" s="81"/>
      <c r="H16" s="69"/>
      <c r="I16" s="80"/>
      <c r="N16" s="506" t="s">
        <v>320</v>
      </c>
      <c r="O16" s="513">
        <v>21818182</v>
      </c>
      <c r="Q16" s="515" t="s">
        <v>341</v>
      </c>
      <c r="R16" s="522">
        <v>19514217</v>
      </c>
      <c r="T16" s="526" t="s">
        <v>531</v>
      </c>
      <c r="U16" s="533">
        <v>479092017</v>
      </c>
    </row>
    <row r="17" spans="1:21" ht="12.75" customHeight="1" x14ac:dyDescent="0.3">
      <c r="A17" s="67" t="s">
        <v>56</v>
      </c>
      <c r="B17" s="69"/>
      <c r="C17" s="81"/>
      <c r="D17" s="81"/>
      <c r="E17" s="81"/>
      <c r="F17" s="81"/>
      <c r="G17" s="81"/>
      <c r="H17" s="69"/>
      <c r="I17" s="80"/>
      <c r="N17" s="506" t="s">
        <v>536</v>
      </c>
      <c r="O17" s="513">
        <v>125545847</v>
      </c>
      <c r="Q17" s="515" t="s">
        <v>342</v>
      </c>
      <c r="R17" s="522">
        <v>4947274</v>
      </c>
      <c r="T17" s="526" t="s">
        <v>532</v>
      </c>
      <c r="U17" s="533">
        <v>41964036</v>
      </c>
    </row>
    <row r="18" spans="1:21" x14ac:dyDescent="0.3">
      <c r="I18" s="80"/>
      <c r="N18" s="506" t="s">
        <v>537</v>
      </c>
      <c r="O18" s="513">
        <v>-77540217</v>
      </c>
      <c r="Q18" s="515" t="s">
        <v>343</v>
      </c>
      <c r="R18" s="522">
        <v>1189182</v>
      </c>
      <c r="T18" s="526" t="s">
        <v>533</v>
      </c>
      <c r="U18" s="533">
        <v>1253636</v>
      </c>
    </row>
    <row r="19" spans="1:21" ht="15" customHeight="1" x14ac:dyDescent="0.3">
      <c r="A19" s="685" t="s">
        <v>522</v>
      </c>
      <c r="B19" s="685"/>
      <c r="C19" s="685"/>
      <c r="D19" s="685"/>
      <c r="E19" s="685"/>
      <c r="F19" s="685"/>
      <c r="G19" s="685"/>
      <c r="H19" s="685"/>
      <c r="I19" s="80"/>
      <c r="N19" s="506" t="s">
        <v>538</v>
      </c>
      <c r="O19" s="513">
        <v>1421266</v>
      </c>
      <c r="Q19" s="515" t="s">
        <v>344</v>
      </c>
      <c r="R19" s="522">
        <v>10650488</v>
      </c>
      <c r="T19" s="526" t="s">
        <v>534</v>
      </c>
      <c r="U19" s="533">
        <v>40710400</v>
      </c>
    </row>
    <row r="20" spans="1:21" ht="12.75" customHeight="1" x14ac:dyDescent="0.3">
      <c r="A20" s="685"/>
      <c r="B20" s="685"/>
      <c r="C20" s="685"/>
      <c r="D20" s="685"/>
      <c r="E20" s="685"/>
      <c r="F20" s="685"/>
      <c r="G20" s="685"/>
      <c r="H20" s="685"/>
      <c r="I20" s="80"/>
      <c r="N20" s="506" t="s">
        <v>321</v>
      </c>
      <c r="O20" s="513">
        <v>1776582</v>
      </c>
      <c r="Q20" s="515" t="s">
        <v>557</v>
      </c>
      <c r="R20" s="522">
        <v>2727273</v>
      </c>
      <c r="T20" s="526" t="s">
        <v>535</v>
      </c>
      <c r="U20" s="533">
        <v>435706715</v>
      </c>
    </row>
    <row r="21" spans="1:21" ht="15.75" customHeight="1" x14ac:dyDescent="0.3">
      <c r="A21" s="685"/>
      <c r="B21" s="685"/>
      <c r="C21" s="685"/>
      <c r="D21" s="685"/>
      <c r="E21" s="685"/>
      <c r="F21" s="685"/>
      <c r="G21" s="685"/>
      <c r="H21" s="685"/>
      <c r="I21" s="80"/>
      <c r="N21" s="506" t="s">
        <v>537</v>
      </c>
      <c r="O21" s="513">
        <v>-355316</v>
      </c>
      <c r="Q21" s="515" t="s">
        <v>558</v>
      </c>
      <c r="R21" s="522">
        <v>18124031</v>
      </c>
      <c r="T21" s="526" t="s">
        <v>319</v>
      </c>
      <c r="U21" s="533">
        <v>365882903</v>
      </c>
    </row>
    <row r="22" spans="1:21" ht="13.8" customHeight="1" x14ac:dyDescent="0.3">
      <c r="A22" s="685"/>
      <c r="B22" s="685"/>
      <c r="C22" s="685"/>
      <c r="D22" s="685"/>
      <c r="E22" s="685"/>
      <c r="F22" s="685"/>
      <c r="G22" s="685"/>
      <c r="H22" s="685"/>
      <c r="I22" s="80"/>
      <c r="N22" s="506" t="s">
        <v>539</v>
      </c>
      <c r="O22" s="513">
        <v>181388114</v>
      </c>
      <c r="Q22" s="515" t="s">
        <v>559</v>
      </c>
      <c r="R22" s="522">
        <v>2000000</v>
      </c>
      <c r="T22" s="526" t="s">
        <v>320</v>
      </c>
      <c r="U22" s="533">
        <v>21818182</v>
      </c>
    </row>
    <row r="23" spans="1:21" x14ac:dyDescent="0.3">
      <c r="A23" s="685"/>
      <c r="B23" s="685"/>
      <c r="C23" s="685"/>
      <c r="D23" s="685"/>
      <c r="E23" s="685"/>
      <c r="F23" s="685"/>
      <c r="G23" s="685"/>
      <c r="H23" s="685"/>
      <c r="I23" s="80"/>
      <c r="N23" s="506" t="s">
        <v>540</v>
      </c>
      <c r="O23" s="513">
        <v>181388114</v>
      </c>
      <c r="Q23" s="515" t="s">
        <v>560</v>
      </c>
      <c r="R23" s="522">
        <v>3068182</v>
      </c>
      <c r="T23" s="526" t="s">
        <v>536</v>
      </c>
      <c r="U23" s="533">
        <v>125545847</v>
      </c>
    </row>
    <row r="24" spans="1:21" ht="15.6" customHeight="1" x14ac:dyDescent="0.3">
      <c r="A24" s="289"/>
      <c r="B24" s="289"/>
      <c r="C24" s="289"/>
      <c r="D24" s="289"/>
      <c r="E24" s="289"/>
      <c r="F24" s="289"/>
      <c r="G24" s="289"/>
      <c r="H24" s="289"/>
      <c r="I24" s="80"/>
      <c r="N24" s="506" t="s">
        <v>541</v>
      </c>
      <c r="O24" s="513">
        <v>170123976</v>
      </c>
      <c r="Q24" s="515" t="s">
        <v>561</v>
      </c>
      <c r="R24" s="522">
        <v>12800000</v>
      </c>
      <c r="T24" s="526" t="s">
        <v>537</v>
      </c>
      <c r="U24" s="533">
        <v>-77540217</v>
      </c>
    </row>
    <row r="25" spans="1:21" x14ac:dyDescent="0.3">
      <c r="A25" s="70" t="s">
        <v>57</v>
      </c>
      <c r="I25" s="80"/>
      <c r="N25" s="506" t="s">
        <v>542</v>
      </c>
      <c r="O25" s="513">
        <v>9804672</v>
      </c>
      <c r="Q25" s="515" t="s">
        <v>562</v>
      </c>
      <c r="R25" s="522">
        <v>255849</v>
      </c>
      <c r="T25" s="526" t="s">
        <v>538</v>
      </c>
      <c r="U25" s="533">
        <v>1421266</v>
      </c>
    </row>
    <row r="26" spans="1:21" x14ac:dyDescent="0.3">
      <c r="H26" s="80"/>
      <c r="I26" s="80"/>
      <c r="N26" s="506" t="s">
        <v>543</v>
      </c>
      <c r="O26" s="513">
        <v>159002054</v>
      </c>
      <c r="Q26" s="515" t="s">
        <v>563</v>
      </c>
      <c r="R26" s="522">
        <v>4431818</v>
      </c>
      <c r="T26" s="526" t="s">
        <v>321</v>
      </c>
      <c r="U26" s="533">
        <v>1776582</v>
      </c>
    </row>
    <row r="27" spans="1:21" ht="15" customHeight="1" x14ac:dyDescent="0.3">
      <c r="A27" s="685" t="s">
        <v>213</v>
      </c>
      <c r="B27" s="685"/>
      <c r="C27" s="685"/>
      <c r="D27" s="685"/>
      <c r="E27" s="685"/>
      <c r="F27" s="685"/>
      <c r="G27" s="685"/>
      <c r="H27" s="685"/>
      <c r="I27" s="80"/>
      <c r="N27" s="506" t="s">
        <v>544</v>
      </c>
      <c r="O27" s="513">
        <v>1317250</v>
      </c>
      <c r="Q27" s="515" t="s">
        <v>564</v>
      </c>
      <c r="R27" s="522">
        <v>4431818</v>
      </c>
      <c r="T27" s="526" t="s">
        <v>537</v>
      </c>
      <c r="U27" s="533">
        <v>-355316</v>
      </c>
    </row>
    <row r="28" spans="1:21" ht="15" customHeight="1" x14ac:dyDescent="0.3">
      <c r="A28" s="685"/>
      <c r="B28" s="685"/>
      <c r="C28" s="685"/>
      <c r="D28" s="685"/>
      <c r="E28" s="685"/>
      <c r="F28" s="685"/>
      <c r="G28" s="685"/>
      <c r="H28" s="685"/>
      <c r="I28" s="80"/>
      <c r="N28" s="506" t="s">
        <v>545</v>
      </c>
      <c r="O28" s="513">
        <v>76923</v>
      </c>
      <c r="Q28" s="515" t="s">
        <v>35</v>
      </c>
      <c r="R28" s="522">
        <v>790283315</v>
      </c>
      <c r="T28" s="526" t="s">
        <v>539</v>
      </c>
      <c r="U28" s="533">
        <v>181388114</v>
      </c>
    </row>
    <row r="29" spans="1:21" x14ac:dyDescent="0.3">
      <c r="A29" s="70" t="s">
        <v>59</v>
      </c>
      <c r="H29" s="80"/>
      <c r="I29" s="80"/>
      <c r="N29" s="506" t="s">
        <v>546</v>
      </c>
      <c r="O29" s="513">
        <v>76923</v>
      </c>
      <c r="Q29" s="515" t="s">
        <v>565</v>
      </c>
      <c r="R29" s="522">
        <v>488510250</v>
      </c>
      <c r="T29" s="526" t="s">
        <v>540</v>
      </c>
      <c r="U29" s="533">
        <v>181388114</v>
      </c>
    </row>
    <row r="30" spans="1:21" x14ac:dyDescent="0.3">
      <c r="A30" s="78" t="s">
        <v>60</v>
      </c>
      <c r="H30" s="80"/>
      <c r="I30" s="80"/>
      <c r="N30" s="506" t="s">
        <v>547</v>
      </c>
      <c r="O30" s="513">
        <v>11187215</v>
      </c>
      <c r="Q30" s="515" t="s">
        <v>250</v>
      </c>
      <c r="R30" s="522">
        <v>387349748</v>
      </c>
      <c r="T30" s="526" t="s">
        <v>541</v>
      </c>
      <c r="U30" s="533">
        <v>170123976</v>
      </c>
    </row>
    <row r="31" spans="1:21" ht="15" customHeight="1" x14ac:dyDescent="0.3">
      <c r="A31" s="685" t="s">
        <v>214</v>
      </c>
      <c r="B31" s="685"/>
      <c r="C31" s="685"/>
      <c r="D31" s="685"/>
      <c r="E31" s="685"/>
      <c r="F31" s="685"/>
      <c r="G31" s="685"/>
      <c r="H31" s="685"/>
      <c r="I31" s="80"/>
      <c r="N31" s="506" t="s">
        <v>364</v>
      </c>
      <c r="O31" s="513">
        <v>11187215</v>
      </c>
      <c r="Q31" s="515" t="s">
        <v>251</v>
      </c>
      <c r="R31" s="522">
        <v>64335787</v>
      </c>
      <c r="T31" s="526" t="s">
        <v>542</v>
      </c>
      <c r="U31" s="533">
        <v>9804672</v>
      </c>
    </row>
    <row r="32" spans="1:21" ht="15" customHeight="1" x14ac:dyDescent="0.3">
      <c r="A32" s="685"/>
      <c r="B32" s="685"/>
      <c r="C32" s="685"/>
      <c r="D32" s="685"/>
      <c r="E32" s="685"/>
      <c r="F32" s="685"/>
      <c r="G32" s="685"/>
      <c r="H32" s="685"/>
      <c r="I32" s="80"/>
      <c r="N32" s="506" t="s">
        <v>548</v>
      </c>
      <c r="O32" s="513">
        <v>347359469.50999999</v>
      </c>
      <c r="Q32" s="515" t="s">
        <v>305</v>
      </c>
      <c r="R32" s="522">
        <v>2088409</v>
      </c>
      <c r="T32" s="526" t="s">
        <v>543</v>
      </c>
      <c r="U32" s="533">
        <v>159002054</v>
      </c>
    </row>
    <row r="33" spans="1:21" x14ac:dyDescent="0.3">
      <c r="A33" s="685"/>
      <c r="B33" s="685"/>
      <c r="C33" s="685"/>
      <c r="D33" s="685"/>
      <c r="E33" s="685"/>
      <c r="F33" s="685"/>
      <c r="G33" s="685"/>
      <c r="H33" s="685"/>
      <c r="I33" s="80"/>
      <c r="N33" s="506" t="s">
        <v>549</v>
      </c>
      <c r="O33" s="513">
        <v>500000000</v>
      </c>
      <c r="Q33" s="515" t="s">
        <v>396</v>
      </c>
      <c r="R33" s="522">
        <v>32172202</v>
      </c>
      <c r="T33" s="526" t="s">
        <v>544</v>
      </c>
      <c r="U33" s="533">
        <v>1317250</v>
      </c>
    </row>
    <row r="34" spans="1:21" x14ac:dyDescent="0.3">
      <c r="I34" s="80"/>
      <c r="N34" s="506" t="s">
        <v>24</v>
      </c>
      <c r="O34" s="513">
        <v>500000000</v>
      </c>
      <c r="Q34" s="515" t="s">
        <v>566</v>
      </c>
      <c r="R34" s="522">
        <v>2564104</v>
      </c>
      <c r="T34" s="526" t="s">
        <v>545</v>
      </c>
      <c r="U34" s="533">
        <v>76923</v>
      </c>
    </row>
    <row r="35" spans="1:21" x14ac:dyDescent="0.3">
      <c r="A35" s="70" t="s">
        <v>61</v>
      </c>
      <c r="H35" s="80"/>
      <c r="I35" s="80"/>
      <c r="N35" s="506" t="s">
        <v>550</v>
      </c>
      <c r="O35" s="513">
        <v>500000000</v>
      </c>
      <c r="Q35" s="515" t="s">
        <v>37</v>
      </c>
      <c r="R35" s="522">
        <v>301773065</v>
      </c>
      <c r="T35" s="526" t="s">
        <v>546</v>
      </c>
      <c r="U35" s="533">
        <v>76923</v>
      </c>
    </row>
    <row r="36" spans="1:21" x14ac:dyDescent="0.3">
      <c r="H36" s="80"/>
      <c r="I36" s="80"/>
      <c r="N36" s="506" t="s">
        <v>551</v>
      </c>
      <c r="O36" s="513">
        <v>-152640530.49000001</v>
      </c>
      <c r="Q36" s="515" t="s">
        <v>272</v>
      </c>
      <c r="R36" s="522">
        <v>94273638</v>
      </c>
      <c r="T36" s="526" t="s">
        <v>578</v>
      </c>
      <c r="U36" s="533">
        <v>76923</v>
      </c>
    </row>
    <row r="37" spans="1:21" ht="15" customHeight="1" x14ac:dyDescent="0.3">
      <c r="A37" s="685" t="s">
        <v>313</v>
      </c>
      <c r="B37" s="685"/>
      <c r="C37" s="685"/>
      <c r="D37" s="685"/>
      <c r="E37" s="685"/>
      <c r="F37" s="685"/>
      <c r="G37" s="685"/>
      <c r="H37" s="685"/>
      <c r="I37" s="80"/>
      <c r="N37" s="506" t="s">
        <v>552</v>
      </c>
      <c r="O37" s="513">
        <v>-40754930</v>
      </c>
      <c r="Q37" s="515" t="s">
        <v>273</v>
      </c>
      <c r="R37" s="522">
        <v>165273365</v>
      </c>
      <c r="T37" s="526" t="s">
        <v>547</v>
      </c>
      <c r="U37" s="533">
        <v>11187215</v>
      </c>
    </row>
    <row r="38" spans="1:21" ht="20.25" customHeight="1" x14ac:dyDescent="0.3">
      <c r="A38" s="685"/>
      <c r="B38" s="685"/>
      <c r="C38" s="685"/>
      <c r="D38" s="685"/>
      <c r="E38" s="685"/>
      <c r="F38" s="685"/>
      <c r="G38" s="685"/>
      <c r="H38" s="685"/>
      <c r="I38" s="80"/>
      <c r="N38" s="506" t="s">
        <v>553</v>
      </c>
      <c r="O38" s="513">
        <v>-40754930</v>
      </c>
      <c r="Q38" s="515" t="s">
        <v>274</v>
      </c>
      <c r="R38" s="522">
        <v>1027273</v>
      </c>
      <c r="T38" s="526" t="s">
        <v>364</v>
      </c>
      <c r="U38" s="533">
        <v>11187215</v>
      </c>
    </row>
    <row r="39" spans="1:21" x14ac:dyDescent="0.3">
      <c r="H39" s="80"/>
      <c r="I39" s="80"/>
      <c r="N39" s="506" t="s">
        <v>554</v>
      </c>
      <c r="O39" s="513">
        <v>-111885600.48999999</v>
      </c>
      <c r="Q39" s="515" t="s">
        <v>345</v>
      </c>
      <c r="R39" s="522">
        <v>18327270</v>
      </c>
      <c r="T39" s="526" t="s">
        <v>548</v>
      </c>
      <c r="U39" s="533">
        <v>347359469.50999999</v>
      </c>
    </row>
    <row r="40" spans="1:21" x14ac:dyDescent="0.3">
      <c r="A40" s="70" t="s">
        <v>62</v>
      </c>
      <c r="H40" s="80"/>
      <c r="I40" s="80"/>
      <c r="N40" s="506" t="s">
        <v>554</v>
      </c>
      <c r="O40" s="513">
        <v>-111885600.48999999</v>
      </c>
      <c r="Q40" s="515" t="s">
        <v>255</v>
      </c>
      <c r="R40" s="522">
        <v>3464368</v>
      </c>
      <c r="T40" s="526" t="s">
        <v>549</v>
      </c>
      <c r="U40" s="533">
        <v>500000000</v>
      </c>
    </row>
    <row r="41" spans="1:21" x14ac:dyDescent="0.3">
      <c r="H41" s="80"/>
      <c r="I41" s="80"/>
      <c r="Q41" s="515" t="s">
        <v>346</v>
      </c>
      <c r="R41" s="522">
        <v>1122747</v>
      </c>
      <c r="T41" s="526" t="s">
        <v>24</v>
      </c>
      <c r="U41" s="533">
        <v>500000000</v>
      </c>
    </row>
    <row r="42" spans="1:21" ht="15.75" customHeight="1" x14ac:dyDescent="0.3">
      <c r="A42" s="686" t="s">
        <v>215</v>
      </c>
      <c r="B42" s="686"/>
      <c r="C42" s="686"/>
      <c r="D42" s="686"/>
      <c r="E42" s="686"/>
      <c r="F42" s="686"/>
      <c r="G42" s="686"/>
      <c r="H42" s="686"/>
      <c r="I42" s="80"/>
      <c r="Q42" s="515" t="s">
        <v>261</v>
      </c>
      <c r="R42" s="522">
        <v>338508</v>
      </c>
      <c r="T42" s="526" t="s">
        <v>550</v>
      </c>
      <c r="U42" s="533">
        <v>500000000</v>
      </c>
    </row>
    <row r="43" spans="1:21" x14ac:dyDescent="0.3">
      <c r="A43" s="686"/>
      <c r="B43" s="686"/>
      <c r="C43" s="686"/>
      <c r="D43" s="686"/>
      <c r="E43" s="686"/>
      <c r="F43" s="686"/>
      <c r="G43" s="686"/>
      <c r="H43" s="686"/>
      <c r="I43" s="80"/>
      <c r="Q43" s="515" t="s">
        <v>280</v>
      </c>
      <c r="R43" s="522">
        <v>159512</v>
      </c>
      <c r="T43" s="526" t="s">
        <v>551</v>
      </c>
      <c r="U43" s="533">
        <v>-152640530.49000001</v>
      </c>
    </row>
    <row r="44" spans="1:21" x14ac:dyDescent="0.3">
      <c r="A44" s="80"/>
      <c r="H44" s="80"/>
      <c r="I44" s="80"/>
      <c r="Q44" s="515" t="s">
        <v>567</v>
      </c>
      <c r="R44" s="522">
        <v>4300000</v>
      </c>
      <c r="T44" s="526" t="s">
        <v>552</v>
      </c>
      <c r="U44" s="533">
        <v>-40754930</v>
      </c>
    </row>
    <row r="45" spans="1:21" x14ac:dyDescent="0.3">
      <c r="A45" s="70" t="s">
        <v>63</v>
      </c>
      <c r="H45" s="80"/>
      <c r="I45" s="80"/>
      <c r="Q45" s="515" t="s">
        <v>568</v>
      </c>
      <c r="R45" s="522">
        <v>1607408</v>
      </c>
      <c r="T45" s="526" t="s">
        <v>553</v>
      </c>
      <c r="U45" s="533">
        <v>-40754930</v>
      </c>
    </row>
    <row r="46" spans="1:21" x14ac:dyDescent="0.3">
      <c r="H46" s="80"/>
      <c r="I46" s="80"/>
      <c r="Q46" s="515" t="s">
        <v>281</v>
      </c>
      <c r="R46" s="522">
        <v>915455</v>
      </c>
      <c r="T46" s="526" t="s">
        <v>554</v>
      </c>
      <c r="U46" s="533">
        <v>-111885600.48999999</v>
      </c>
    </row>
    <row r="47" spans="1:21" ht="12.75" customHeight="1" x14ac:dyDescent="0.3">
      <c r="A47" s="686" t="s">
        <v>216</v>
      </c>
      <c r="B47" s="686"/>
      <c r="C47" s="686"/>
      <c r="D47" s="686"/>
      <c r="E47" s="686"/>
      <c r="F47" s="686"/>
      <c r="G47" s="82"/>
      <c r="H47" s="71"/>
      <c r="I47" s="80"/>
      <c r="Q47" s="515" t="s">
        <v>262</v>
      </c>
      <c r="R47" s="522">
        <v>91429</v>
      </c>
      <c r="T47" s="526" t="s">
        <v>554</v>
      </c>
      <c r="U47" s="533">
        <v>-111885600.48999999</v>
      </c>
    </row>
    <row r="48" spans="1:21" x14ac:dyDescent="0.3">
      <c r="A48" s="693"/>
      <c r="B48" s="693"/>
      <c r="C48" s="693"/>
      <c r="D48" s="693"/>
      <c r="E48" s="693"/>
      <c r="F48" s="693"/>
      <c r="G48" s="693"/>
      <c r="H48" s="693"/>
      <c r="I48" s="80"/>
      <c r="Q48" s="515" t="s">
        <v>263</v>
      </c>
      <c r="R48" s="522">
        <v>8519945</v>
      </c>
    </row>
    <row r="49" spans="1:18" x14ac:dyDescent="0.3">
      <c r="A49" s="72" t="s">
        <v>65</v>
      </c>
      <c r="I49" s="80"/>
      <c r="Q49" s="515" t="s">
        <v>275</v>
      </c>
      <c r="R49" s="522">
        <v>1320711</v>
      </c>
    </row>
    <row r="50" spans="1:18" x14ac:dyDescent="0.3">
      <c r="A50" s="80"/>
      <c r="H50" s="80"/>
      <c r="I50" s="80"/>
      <c r="Q50" s="515" t="s">
        <v>569</v>
      </c>
      <c r="R50" s="522">
        <v>459364</v>
      </c>
    </row>
    <row r="51" spans="1:18" ht="19.5" customHeight="1" x14ac:dyDescent="0.3">
      <c r="A51" s="685" t="s">
        <v>414</v>
      </c>
      <c r="B51" s="685"/>
      <c r="C51" s="685"/>
      <c r="D51" s="685"/>
      <c r="E51" s="685"/>
      <c r="F51" s="685"/>
      <c r="G51" s="685"/>
      <c r="H51" s="685"/>
      <c r="I51" s="80"/>
      <c r="Q51" s="515" t="s">
        <v>283</v>
      </c>
      <c r="R51" s="522">
        <v>572072</v>
      </c>
    </row>
    <row r="52" spans="1:18" x14ac:dyDescent="0.3">
      <c r="I52" s="76"/>
      <c r="Q52" s="515" t="s">
        <v>38</v>
      </c>
      <c r="R52" s="522">
        <v>113684</v>
      </c>
    </row>
    <row r="53" spans="1:18" ht="12.75" customHeight="1" x14ac:dyDescent="0.3">
      <c r="A53" s="67" t="s">
        <v>67</v>
      </c>
      <c r="I53" s="80"/>
      <c r="Q53" s="515" t="s">
        <v>39</v>
      </c>
      <c r="R53" s="522">
        <v>113684</v>
      </c>
    </row>
    <row r="54" spans="1:18" x14ac:dyDescent="0.3">
      <c r="H54" s="80"/>
      <c r="I54" s="80"/>
      <c r="Q54" s="515" t="s">
        <v>38</v>
      </c>
      <c r="R54" s="522">
        <v>113684</v>
      </c>
    </row>
    <row r="55" spans="1:18" x14ac:dyDescent="0.3">
      <c r="A55" s="686" t="s">
        <v>217</v>
      </c>
      <c r="B55" s="686"/>
      <c r="C55" s="686"/>
      <c r="D55" s="686"/>
      <c r="E55" s="686"/>
      <c r="F55" s="686"/>
      <c r="G55" s="686"/>
      <c r="H55" s="71"/>
      <c r="I55" s="80"/>
      <c r="Q55" s="515" t="s">
        <v>40</v>
      </c>
      <c r="R55" s="522">
        <v>-16445</v>
      </c>
    </row>
    <row r="56" spans="1:18" ht="13.5" customHeight="1" x14ac:dyDescent="0.3">
      <c r="A56" s="71"/>
      <c r="B56" s="71"/>
      <c r="C56" s="82"/>
      <c r="D56" s="82"/>
      <c r="E56" s="82"/>
      <c r="F56" s="82"/>
      <c r="G56" s="82"/>
      <c r="H56" s="71"/>
      <c r="I56" s="80"/>
      <c r="Q56" s="515" t="s">
        <v>40</v>
      </c>
      <c r="R56" s="522">
        <v>-16445</v>
      </c>
    </row>
    <row r="57" spans="1:18" ht="13.5" customHeight="1" x14ac:dyDescent="0.3">
      <c r="A57" s="67" t="s">
        <v>415</v>
      </c>
      <c r="B57" s="73"/>
      <c r="C57" s="83"/>
      <c r="D57" s="83"/>
      <c r="E57" s="83"/>
      <c r="F57" s="83"/>
      <c r="G57" s="83"/>
      <c r="H57" s="73"/>
      <c r="I57" s="80"/>
      <c r="Q57" s="515" t="s">
        <v>266</v>
      </c>
      <c r="R57" s="522">
        <v>-16445</v>
      </c>
    </row>
    <row r="58" spans="1:18" ht="13.5" customHeight="1" x14ac:dyDescent="0.3">
      <c r="A58" s="73"/>
      <c r="B58" s="73"/>
      <c r="C58" s="83"/>
      <c r="D58" s="83"/>
      <c r="E58" s="83"/>
      <c r="F58" s="83"/>
      <c r="G58" s="83"/>
      <c r="H58" s="73"/>
      <c r="I58" s="80"/>
      <c r="Q58" s="515" t="s">
        <v>570</v>
      </c>
      <c r="R58" s="522">
        <v>77895533</v>
      </c>
    </row>
    <row r="59" spans="1:18" ht="13.5" customHeight="1" x14ac:dyDescent="0.3">
      <c r="A59" s="74" t="s">
        <v>416</v>
      </c>
      <c r="B59" s="73"/>
      <c r="C59" s="83"/>
      <c r="D59" s="83"/>
      <c r="E59" s="83"/>
      <c r="F59" s="83"/>
      <c r="G59" s="83"/>
      <c r="H59" s="73"/>
      <c r="I59" s="80"/>
      <c r="Q59" s="515" t="s">
        <v>570</v>
      </c>
      <c r="R59" s="522">
        <v>77895533</v>
      </c>
    </row>
    <row r="60" spans="1:18" ht="13.5" customHeight="1" x14ac:dyDescent="0.3">
      <c r="A60" s="74"/>
      <c r="B60" s="73"/>
      <c r="C60" s="83"/>
      <c r="D60" s="83"/>
      <c r="E60" s="83"/>
      <c r="F60" s="83"/>
      <c r="G60" s="83"/>
      <c r="H60" s="73"/>
      <c r="I60" s="80"/>
      <c r="Q60" s="515" t="s">
        <v>571</v>
      </c>
      <c r="R60" s="522">
        <v>77895533</v>
      </c>
    </row>
    <row r="61" spans="1:18" x14ac:dyDescent="0.3">
      <c r="A61" s="84"/>
      <c r="B61" s="69"/>
      <c r="C61" s="81"/>
      <c r="D61" s="81"/>
      <c r="E61" s="81"/>
      <c r="F61" s="81"/>
      <c r="G61" s="81"/>
      <c r="H61" s="69"/>
      <c r="I61" s="80"/>
    </row>
    <row r="62" spans="1:18" x14ac:dyDescent="0.3">
      <c r="B62" s="687"/>
      <c r="C62" s="688"/>
      <c r="D62" s="85" t="s">
        <v>218</v>
      </c>
      <c r="E62" s="85" t="s">
        <v>219</v>
      </c>
      <c r="G62" s="81"/>
      <c r="H62" s="69"/>
      <c r="I62" s="80"/>
    </row>
    <row r="63" spans="1:18" x14ac:dyDescent="0.3">
      <c r="B63" s="687" t="s">
        <v>69</v>
      </c>
      <c r="C63" s="688"/>
      <c r="D63" s="86">
        <f>+Indice!F5</f>
        <v>6870.81</v>
      </c>
      <c r="E63" s="86">
        <v>6891.96</v>
      </c>
      <c r="G63" s="81"/>
      <c r="H63" s="69"/>
      <c r="I63" s="80"/>
    </row>
    <row r="64" spans="1:18" x14ac:dyDescent="0.3">
      <c r="B64" s="687" t="s">
        <v>70</v>
      </c>
      <c r="C64" s="688"/>
      <c r="D64" s="86">
        <f>+Indice!G5</f>
        <v>6887.4</v>
      </c>
      <c r="E64" s="86">
        <v>6941.65</v>
      </c>
      <c r="G64" s="81"/>
      <c r="H64" s="69"/>
      <c r="I64" s="80"/>
    </row>
    <row r="65" spans="1:21" ht="13.5" customHeight="1" x14ac:dyDescent="0.3">
      <c r="A65" s="69"/>
      <c r="B65" s="69"/>
      <c r="C65" s="81"/>
      <c r="D65" s="81"/>
      <c r="E65" s="81"/>
      <c r="F65" s="81"/>
      <c r="G65" s="81"/>
      <c r="H65" s="69"/>
      <c r="I65" s="80"/>
    </row>
    <row r="66" spans="1:21" ht="13.5" customHeight="1" x14ac:dyDescent="0.3">
      <c r="A66" s="74" t="s">
        <v>417</v>
      </c>
      <c r="B66" s="69"/>
      <c r="C66" s="81"/>
      <c r="D66" s="81"/>
      <c r="E66" s="81"/>
      <c r="F66" s="81"/>
      <c r="G66" s="81"/>
      <c r="H66" s="69"/>
      <c r="I66" s="80"/>
    </row>
    <row r="67" spans="1:21" ht="13.5" customHeight="1" x14ac:dyDescent="0.3">
      <c r="A67" s="74"/>
      <c r="B67" s="73"/>
      <c r="C67" s="83"/>
      <c r="D67" s="83"/>
      <c r="E67" s="83"/>
      <c r="F67" s="83"/>
      <c r="G67" s="83"/>
      <c r="H67" s="73"/>
      <c r="I67" s="80"/>
    </row>
    <row r="68" spans="1:21" ht="13.5" customHeight="1" x14ac:dyDescent="0.3">
      <c r="A68" s="84"/>
      <c r="B68" s="73"/>
      <c r="C68" s="83"/>
      <c r="D68" s="83"/>
      <c r="E68" s="83"/>
      <c r="F68" s="83"/>
      <c r="G68" s="83"/>
      <c r="H68" s="73"/>
      <c r="I68" s="80"/>
    </row>
    <row r="69" spans="1:21" ht="13.5" customHeight="1" x14ac:dyDescent="0.3">
      <c r="A69" s="74"/>
      <c r="B69" s="689" t="s">
        <v>71</v>
      </c>
      <c r="C69" s="689"/>
      <c r="D69" s="689"/>
      <c r="E69" s="689"/>
      <c r="F69" s="689"/>
      <c r="G69" s="83"/>
      <c r="H69" s="73"/>
      <c r="I69" s="80"/>
    </row>
    <row r="70" spans="1:21" s="90" customFormat="1" ht="31.2" x14ac:dyDescent="0.3">
      <c r="A70" s="75"/>
      <c r="B70" s="87" t="s">
        <v>72</v>
      </c>
      <c r="C70" s="85" t="s">
        <v>73</v>
      </c>
      <c r="D70" s="85" t="s">
        <v>74</v>
      </c>
      <c r="E70" s="85" t="s">
        <v>75</v>
      </c>
      <c r="F70" s="85" t="s">
        <v>418</v>
      </c>
      <c r="G70" s="88"/>
      <c r="H70" s="89"/>
      <c r="I70" s="77"/>
      <c r="N70" s="508"/>
      <c r="O70" s="508"/>
      <c r="Q70" s="517"/>
      <c r="R70" s="517"/>
      <c r="T70" s="528"/>
      <c r="U70" s="528"/>
    </row>
    <row r="71" spans="1:21" ht="13.5" customHeight="1" x14ac:dyDescent="0.3">
      <c r="A71" s="67"/>
      <c r="B71" s="91" t="s">
        <v>76</v>
      </c>
      <c r="C71" s="92"/>
      <c r="D71" s="93"/>
      <c r="E71" s="93"/>
      <c r="F71" s="93"/>
      <c r="G71" s="94"/>
      <c r="H71" s="95"/>
      <c r="I71" s="80"/>
    </row>
    <row r="72" spans="1:21" ht="13.5" customHeight="1" x14ac:dyDescent="0.3">
      <c r="A72" s="67"/>
      <c r="B72" s="91" t="s">
        <v>78</v>
      </c>
      <c r="C72" s="96" t="s">
        <v>77</v>
      </c>
      <c r="D72" s="97">
        <v>0</v>
      </c>
      <c r="E72" s="98">
        <f>+D63</f>
        <v>6870.81</v>
      </c>
      <c r="F72" s="99">
        <f>+D72*E72</f>
        <v>0</v>
      </c>
      <c r="G72" s="100"/>
      <c r="H72" s="101"/>
      <c r="I72" s="80"/>
    </row>
    <row r="73" spans="1:21" ht="28.5" customHeight="1" x14ac:dyDescent="0.3">
      <c r="A73" s="67"/>
      <c r="B73" s="102" t="s">
        <v>79</v>
      </c>
      <c r="C73" s="96" t="s">
        <v>77</v>
      </c>
      <c r="D73" s="97">
        <v>0</v>
      </c>
      <c r="E73" s="98">
        <f>+D63</f>
        <v>6870.81</v>
      </c>
      <c r="F73" s="99">
        <f>+D73*E73</f>
        <v>0</v>
      </c>
      <c r="G73" s="100"/>
      <c r="H73" s="101"/>
      <c r="I73" s="80"/>
    </row>
    <row r="74" spans="1:21" ht="13.5" customHeight="1" x14ac:dyDescent="0.3">
      <c r="A74" s="67"/>
      <c r="B74" s="91" t="s">
        <v>80</v>
      </c>
      <c r="C74" s="92"/>
      <c r="D74" s="99"/>
      <c r="E74" s="103"/>
      <c r="F74" s="99"/>
      <c r="G74" s="100"/>
      <c r="H74" s="95"/>
      <c r="I74" s="80"/>
    </row>
    <row r="75" spans="1:21" ht="13.5" customHeight="1" x14ac:dyDescent="0.3">
      <c r="A75" s="67"/>
      <c r="B75" s="91" t="s">
        <v>81</v>
      </c>
      <c r="C75" s="92"/>
      <c r="D75" s="93"/>
      <c r="E75" s="104"/>
      <c r="F75" s="93"/>
      <c r="G75" s="94"/>
      <c r="H75" s="95"/>
      <c r="I75" s="80"/>
    </row>
    <row r="76" spans="1:21" ht="13.5" customHeight="1" x14ac:dyDescent="0.3">
      <c r="A76" s="67"/>
      <c r="B76" s="91" t="s">
        <v>82</v>
      </c>
      <c r="C76" s="96" t="s">
        <v>77</v>
      </c>
      <c r="D76" s="97">
        <v>0</v>
      </c>
      <c r="E76" s="98">
        <f>+D64</f>
        <v>6887.4</v>
      </c>
      <c r="F76" s="99">
        <f>+D76*E76</f>
        <v>0</v>
      </c>
      <c r="G76" s="100"/>
      <c r="H76" s="101"/>
      <c r="I76" s="80"/>
    </row>
    <row r="77" spans="1:21" ht="13.5" customHeight="1" x14ac:dyDescent="0.3">
      <c r="A77" s="67"/>
      <c r="B77" s="91" t="s">
        <v>81</v>
      </c>
      <c r="C77" s="93"/>
      <c r="D77" s="93"/>
      <c r="E77" s="104"/>
      <c r="F77" s="93"/>
      <c r="G77" s="94"/>
      <c r="H77" s="95"/>
      <c r="I77" s="80"/>
    </row>
    <row r="78" spans="1:21" ht="13.5" customHeight="1" x14ac:dyDescent="0.3">
      <c r="A78" s="67"/>
      <c r="B78" s="91" t="s">
        <v>83</v>
      </c>
      <c r="C78" s="93"/>
      <c r="D78" s="93"/>
      <c r="E78" s="104"/>
      <c r="F78" s="93"/>
      <c r="G78" s="94"/>
      <c r="H78" s="95"/>
      <c r="I78" s="80"/>
    </row>
    <row r="79" spans="1:21" ht="13.5" customHeight="1" x14ac:dyDescent="0.3">
      <c r="A79" s="67"/>
      <c r="B79" s="91" t="s">
        <v>81</v>
      </c>
      <c r="C79" s="93"/>
      <c r="D79" s="93"/>
      <c r="E79" s="93"/>
      <c r="F79" s="93"/>
      <c r="G79" s="94"/>
      <c r="H79" s="95"/>
      <c r="I79" s="80"/>
    </row>
    <row r="80" spans="1:21" ht="13.5" customHeight="1" x14ac:dyDescent="0.3">
      <c r="A80" s="67"/>
      <c r="B80" s="105"/>
      <c r="C80" s="106"/>
      <c r="D80" s="106"/>
      <c r="E80" s="106"/>
      <c r="F80" s="106"/>
      <c r="G80" s="106"/>
      <c r="H80" s="76"/>
      <c r="I80" s="80"/>
    </row>
    <row r="81" spans="1:9" ht="13.5" customHeight="1" x14ac:dyDescent="0.3">
      <c r="A81" s="74" t="s">
        <v>220</v>
      </c>
      <c r="B81" s="105"/>
      <c r="C81" s="106"/>
      <c r="D81" s="106"/>
      <c r="E81" s="106"/>
      <c r="F81" s="106"/>
      <c r="G81" s="106"/>
      <c r="H81" s="76"/>
      <c r="I81" s="80"/>
    </row>
    <row r="82" spans="1:9" ht="13.5" customHeight="1" x14ac:dyDescent="0.3">
      <c r="A82" s="74"/>
      <c r="B82" s="105"/>
      <c r="C82" s="106"/>
      <c r="D82" s="106"/>
      <c r="E82" s="106"/>
      <c r="F82" s="106"/>
      <c r="G82" s="106"/>
      <c r="H82" s="76"/>
      <c r="I82" s="80"/>
    </row>
    <row r="83" spans="1:9" ht="13.5" customHeight="1" x14ac:dyDescent="0.3">
      <c r="A83" s="84"/>
      <c r="B83" s="105"/>
      <c r="C83" s="106"/>
      <c r="D83" s="106"/>
      <c r="E83" s="106"/>
      <c r="F83" s="106"/>
      <c r="G83" s="106"/>
      <c r="H83" s="76"/>
      <c r="I83" s="80"/>
    </row>
    <row r="84" spans="1:9" ht="46.8" x14ac:dyDescent="0.3">
      <c r="A84" s="67"/>
      <c r="B84" s="87" t="s">
        <v>84</v>
      </c>
      <c r="C84" s="85" t="s">
        <v>85</v>
      </c>
      <c r="D84" s="85" t="s">
        <v>419</v>
      </c>
      <c r="E84" s="88"/>
      <c r="F84" s="88"/>
      <c r="G84" s="106"/>
      <c r="H84" s="76"/>
      <c r="I84" s="80"/>
    </row>
    <row r="85" spans="1:9" ht="46.8" x14ac:dyDescent="0.3">
      <c r="A85" s="67"/>
      <c r="B85" s="107" t="s">
        <v>420</v>
      </c>
      <c r="C85" s="98">
        <f>+D63</f>
        <v>6870.81</v>
      </c>
      <c r="D85" s="108">
        <v>16445</v>
      </c>
      <c r="E85" s="109"/>
      <c r="F85" s="109"/>
      <c r="G85" s="106"/>
      <c r="H85" s="76"/>
      <c r="I85" s="80"/>
    </row>
    <row r="86" spans="1:9" ht="46.8" x14ac:dyDescent="0.3">
      <c r="A86" s="67"/>
      <c r="B86" s="107" t="s">
        <v>421</v>
      </c>
      <c r="C86" s="98"/>
      <c r="D86" s="108"/>
      <c r="E86" s="109"/>
      <c r="F86" s="109"/>
      <c r="G86" s="106"/>
      <c r="H86" s="76"/>
      <c r="I86" s="80"/>
    </row>
    <row r="87" spans="1:9" ht="46.8" x14ac:dyDescent="0.3">
      <c r="A87" s="67"/>
      <c r="B87" s="107" t="s">
        <v>422</v>
      </c>
      <c r="C87" s="98">
        <f>+D64</f>
        <v>6887.4</v>
      </c>
      <c r="D87" s="108">
        <v>0</v>
      </c>
      <c r="E87" s="109"/>
      <c r="F87" s="109"/>
      <c r="G87" s="106"/>
      <c r="H87" s="76"/>
      <c r="I87" s="80"/>
    </row>
    <row r="88" spans="1:9" ht="31.2" x14ac:dyDescent="0.3">
      <c r="A88" s="67"/>
      <c r="B88" s="107" t="s">
        <v>423</v>
      </c>
      <c r="C88" s="98"/>
      <c r="D88" s="108"/>
      <c r="E88" s="109"/>
      <c r="F88" s="109"/>
      <c r="G88" s="106"/>
      <c r="H88" s="76"/>
      <c r="I88" s="80"/>
    </row>
    <row r="89" spans="1:9" ht="25.5" customHeight="1" x14ac:dyDescent="0.3">
      <c r="A89" s="67"/>
      <c r="B89" s="691"/>
      <c r="C89" s="691"/>
      <c r="D89" s="691"/>
      <c r="E89" s="692"/>
      <c r="F89" s="692"/>
      <c r="G89" s="106"/>
      <c r="H89" s="76"/>
      <c r="I89" s="80"/>
    </row>
    <row r="90" spans="1:9" x14ac:dyDescent="0.3">
      <c r="A90" s="80"/>
      <c r="H90" s="80"/>
      <c r="I90" s="80"/>
    </row>
    <row r="91" spans="1:9" x14ac:dyDescent="0.3">
      <c r="A91" s="70" t="s">
        <v>424</v>
      </c>
      <c r="H91" s="80"/>
      <c r="I91" s="80"/>
    </row>
    <row r="92" spans="1:9" x14ac:dyDescent="0.3">
      <c r="A92" s="80"/>
      <c r="H92" s="80"/>
      <c r="I92" s="80"/>
    </row>
    <row r="93" spans="1:9" x14ac:dyDescent="0.3">
      <c r="A93" s="74" t="s">
        <v>221</v>
      </c>
      <c r="H93" s="80"/>
      <c r="I93" s="80"/>
    </row>
    <row r="94" spans="1:9" x14ac:dyDescent="0.3">
      <c r="A94" s="80"/>
      <c r="H94" s="80"/>
      <c r="I94" s="80"/>
    </row>
    <row r="95" spans="1:9" ht="15" customHeight="1" x14ac:dyDescent="0.3">
      <c r="A95" s="685" t="s">
        <v>88</v>
      </c>
      <c r="B95" s="685"/>
      <c r="C95" s="685"/>
      <c r="D95" s="685"/>
      <c r="E95" s="685"/>
      <c r="F95" s="685"/>
      <c r="G95" s="685"/>
      <c r="H95" s="685"/>
      <c r="I95" s="80"/>
    </row>
    <row r="96" spans="1:9" x14ac:dyDescent="0.3">
      <c r="A96" s="80"/>
      <c r="H96" s="80"/>
      <c r="I96" s="80"/>
    </row>
    <row r="97" spans="1:9" ht="23.25" customHeight="1" x14ac:dyDescent="0.3">
      <c r="A97" s="80"/>
      <c r="B97" s="694" t="s">
        <v>89</v>
      </c>
      <c r="C97" s="695"/>
      <c r="D97" s="695"/>
      <c r="E97" s="696"/>
      <c r="G97" s="110"/>
      <c r="H97" s="80"/>
    </row>
    <row r="98" spans="1:9" ht="43.5" customHeight="1" x14ac:dyDescent="0.3">
      <c r="A98" s="80"/>
      <c r="B98" s="697" t="s">
        <v>89</v>
      </c>
      <c r="C98" s="698"/>
      <c r="D98" s="699">
        <f>+Indice!H2</f>
        <v>44561</v>
      </c>
      <c r="E98" s="698"/>
      <c r="G98" s="110"/>
      <c r="H98" s="80"/>
    </row>
    <row r="99" spans="1:9" x14ac:dyDescent="0.3">
      <c r="A99" s="80"/>
      <c r="B99" s="700" t="s">
        <v>91</v>
      </c>
      <c r="C99" s="701"/>
      <c r="D99" s="702">
        <f>+O5</f>
        <v>99595</v>
      </c>
      <c r="E99" s="703"/>
      <c r="G99" s="110"/>
      <c r="H99" s="80"/>
    </row>
    <row r="100" spans="1:9" x14ac:dyDescent="0.3">
      <c r="A100" s="80"/>
      <c r="B100" s="704" t="s">
        <v>92</v>
      </c>
      <c r="C100" s="705"/>
      <c r="D100" s="702">
        <f>+O6</f>
        <v>4220011</v>
      </c>
      <c r="E100" s="703"/>
      <c r="G100" s="110"/>
      <c r="H100" s="80"/>
    </row>
    <row r="101" spans="1:9" x14ac:dyDescent="0.3">
      <c r="A101" s="80"/>
      <c r="B101" s="706" t="s">
        <v>93</v>
      </c>
      <c r="C101" s="707"/>
      <c r="D101" s="702">
        <v>0</v>
      </c>
      <c r="E101" s="703"/>
      <c r="G101" s="110"/>
      <c r="H101" s="80"/>
    </row>
    <row r="102" spans="1:9" x14ac:dyDescent="0.3">
      <c r="A102" s="80"/>
      <c r="B102" s="697" t="s">
        <v>51</v>
      </c>
      <c r="C102" s="698"/>
      <c r="D102" s="708">
        <f>SUM(D99:D101)</f>
        <v>4319606</v>
      </c>
      <c r="E102" s="709"/>
      <c r="G102" s="110"/>
      <c r="H102" s="80"/>
    </row>
    <row r="103" spans="1:9" x14ac:dyDescent="0.3">
      <c r="A103" s="80"/>
      <c r="B103" s="111"/>
      <c r="C103" s="112"/>
      <c r="D103" s="113"/>
      <c r="E103" s="112"/>
      <c r="G103" s="110"/>
      <c r="H103" s="80"/>
    </row>
    <row r="104" spans="1:9" ht="33.75" customHeight="1" x14ac:dyDescent="0.3">
      <c r="A104" s="80"/>
      <c r="B104" s="697" t="s">
        <v>94</v>
      </c>
      <c r="C104" s="698"/>
      <c r="D104" s="699">
        <f>+D98</f>
        <v>44561</v>
      </c>
      <c r="E104" s="698"/>
      <c r="G104" s="110"/>
      <c r="H104" s="80"/>
    </row>
    <row r="105" spans="1:9" x14ac:dyDescent="0.3">
      <c r="A105" s="80"/>
      <c r="B105" s="704" t="s">
        <v>222</v>
      </c>
      <c r="C105" s="705"/>
      <c r="D105" s="702">
        <v>0</v>
      </c>
      <c r="E105" s="703"/>
      <c r="G105" s="110"/>
      <c r="H105" s="80"/>
    </row>
    <row r="106" spans="1:9" x14ac:dyDescent="0.3">
      <c r="A106" s="80"/>
      <c r="B106" s="706" t="s">
        <v>96</v>
      </c>
      <c r="C106" s="707"/>
      <c r="D106" s="702">
        <f>+D100</f>
        <v>4220011</v>
      </c>
      <c r="E106" s="703"/>
      <c r="H106" s="80"/>
    </row>
    <row r="107" spans="1:9" x14ac:dyDescent="0.3">
      <c r="A107" s="80"/>
      <c r="B107" s="697" t="s">
        <v>51</v>
      </c>
      <c r="C107" s="698"/>
      <c r="D107" s="708">
        <f>SUM(D105:D106)</f>
        <v>4220011</v>
      </c>
      <c r="E107" s="709"/>
      <c r="G107" s="110"/>
      <c r="H107" s="80"/>
    </row>
    <row r="108" spans="1:9" x14ac:dyDescent="0.3">
      <c r="A108" s="80"/>
      <c r="B108" s="111"/>
      <c r="C108" s="112"/>
      <c r="D108" s="113"/>
      <c r="E108" s="112"/>
      <c r="G108" s="110"/>
      <c r="H108" s="80"/>
    </row>
    <row r="109" spans="1:9" ht="30" customHeight="1" x14ac:dyDescent="0.3">
      <c r="A109" s="80"/>
      <c r="B109" s="697" t="s">
        <v>93</v>
      </c>
      <c r="C109" s="698"/>
      <c r="D109" s="699">
        <f>+D104</f>
        <v>44561</v>
      </c>
      <c r="E109" s="698"/>
      <c r="G109" s="110"/>
      <c r="H109" s="80"/>
    </row>
    <row r="110" spans="1:9" x14ac:dyDescent="0.3">
      <c r="A110" s="80"/>
      <c r="B110" s="116" t="s">
        <v>97</v>
      </c>
      <c r="C110" s="117"/>
      <c r="D110" s="702">
        <v>0</v>
      </c>
      <c r="E110" s="703"/>
      <c r="G110" s="110"/>
      <c r="H110" s="80"/>
    </row>
    <row r="111" spans="1:9" x14ac:dyDescent="0.3">
      <c r="A111" s="80"/>
      <c r="B111" s="697" t="s">
        <v>51</v>
      </c>
      <c r="C111" s="698"/>
      <c r="D111" s="710">
        <f>+D110</f>
        <v>0</v>
      </c>
      <c r="E111" s="711"/>
      <c r="G111" s="110"/>
      <c r="H111" s="80"/>
    </row>
    <row r="112" spans="1:9" x14ac:dyDescent="0.3">
      <c r="A112" s="80"/>
      <c r="H112" s="80"/>
      <c r="I112" s="80"/>
    </row>
    <row r="113" spans="1:17" x14ac:dyDescent="0.3">
      <c r="A113" s="74" t="s">
        <v>98</v>
      </c>
      <c r="H113" s="80"/>
      <c r="I113" s="80"/>
    </row>
    <row r="114" spans="1:17" x14ac:dyDescent="0.3">
      <c r="A114" s="80"/>
      <c r="H114" s="80"/>
      <c r="I114" s="80"/>
    </row>
    <row r="115" spans="1:17" ht="14.25" customHeight="1" x14ac:dyDescent="0.3">
      <c r="A115" s="685" t="s">
        <v>99</v>
      </c>
      <c r="B115" s="685"/>
      <c r="C115" s="685"/>
      <c r="D115" s="685"/>
      <c r="E115" s="685"/>
      <c r="F115" s="685"/>
      <c r="G115" s="685"/>
      <c r="H115" s="685"/>
      <c r="I115" s="80"/>
    </row>
    <row r="116" spans="1:17" ht="13.5" customHeight="1" x14ac:dyDescent="0.3">
      <c r="A116" s="118"/>
      <c r="B116" s="119"/>
      <c r="C116" s="120"/>
      <c r="D116" s="120"/>
      <c r="E116" s="120"/>
      <c r="F116" s="120"/>
      <c r="G116" s="120"/>
      <c r="H116" s="119"/>
      <c r="I116" s="119"/>
    </row>
    <row r="117" spans="1:17" ht="13.5" customHeight="1" x14ac:dyDescent="0.3">
      <c r="A117" s="77"/>
      <c r="B117" s="77"/>
      <c r="C117" s="121"/>
      <c r="D117" s="121"/>
      <c r="E117" s="121"/>
      <c r="F117" s="121"/>
      <c r="G117" s="121"/>
      <c r="H117" s="77"/>
      <c r="I117" s="80"/>
    </row>
    <row r="118" spans="1:17" x14ac:dyDescent="0.3">
      <c r="A118" s="74" t="s">
        <v>409</v>
      </c>
    </row>
    <row r="119" spans="1:17" x14ac:dyDescent="0.3">
      <c r="A119" s="80"/>
    </row>
    <row r="120" spans="1:17" x14ac:dyDescent="0.3">
      <c r="B120" s="712" t="s">
        <v>223</v>
      </c>
      <c r="C120" s="712"/>
      <c r="D120" s="712"/>
      <c r="E120" s="551">
        <f>+D109</f>
        <v>44561</v>
      </c>
      <c r="F120" s="122" t="s">
        <v>141</v>
      </c>
      <c r="G120" s="122" t="s">
        <v>142</v>
      </c>
      <c r="J120" s="84"/>
    </row>
    <row r="121" spans="1:17" x14ac:dyDescent="0.3">
      <c r="B121" s="123" t="s">
        <v>324</v>
      </c>
      <c r="C121" s="124"/>
      <c r="D121" s="125"/>
      <c r="E121" s="126">
        <v>0</v>
      </c>
      <c r="F121" s="126"/>
      <c r="G121" s="126"/>
      <c r="K121" s="713"/>
      <c r="L121" s="713"/>
      <c r="M121" s="713"/>
      <c r="N121" s="713"/>
      <c r="O121" s="713"/>
      <c r="P121" s="713"/>
    </row>
    <row r="122" spans="1:17" x14ac:dyDescent="0.3">
      <c r="B122" s="116" t="s">
        <v>325</v>
      </c>
      <c r="C122" s="127"/>
      <c r="D122" s="128"/>
      <c r="E122" s="129">
        <v>0</v>
      </c>
      <c r="F122" s="129"/>
      <c r="G122" s="129"/>
      <c r="K122" s="130"/>
      <c r="L122" s="130"/>
      <c r="M122" s="130"/>
      <c r="N122" s="509"/>
      <c r="O122" s="509"/>
      <c r="P122" s="130"/>
      <c r="Q122" s="518"/>
    </row>
    <row r="123" spans="1:17" x14ac:dyDescent="0.3">
      <c r="B123" s="116" t="s">
        <v>326</v>
      </c>
      <c r="C123" s="127"/>
      <c r="D123" s="128"/>
      <c r="E123" s="129">
        <v>0</v>
      </c>
      <c r="F123" s="129"/>
      <c r="G123" s="129"/>
    </row>
    <row r="124" spans="1:17" x14ac:dyDescent="0.3">
      <c r="B124" s="116" t="s">
        <v>327</v>
      </c>
      <c r="C124" s="127"/>
      <c r="D124" s="128"/>
      <c r="E124" s="129">
        <v>0</v>
      </c>
      <c r="F124" s="129"/>
      <c r="G124" s="129"/>
    </row>
    <row r="125" spans="1:17" x14ac:dyDescent="0.3">
      <c r="B125" s="116" t="s">
        <v>328</v>
      </c>
      <c r="C125" s="127"/>
      <c r="D125" s="128"/>
      <c r="E125" s="129">
        <v>0</v>
      </c>
      <c r="F125" s="129"/>
      <c r="G125" s="129"/>
    </row>
    <row r="126" spans="1:17" x14ac:dyDescent="0.3">
      <c r="B126" s="131" t="s">
        <v>329</v>
      </c>
      <c r="C126" s="132"/>
      <c r="D126" s="133"/>
      <c r="E126" s="129">
        <v>0</v>
      </c>
      <c r="F126" s="134"/>
      <c r="G126" s="134"/>
    </row>
    <row r="127" spans="1:17" x14ac:dyDescent="0.3">
      <c r="B127" s="712" t="s">
        <v>224</v>
      </c>
      <c r="C127" s="712"/>
      <c r="D127" s="712"/>
      <c r="E127" s="135">
        <f>SUM(E121:E126)</f>
        <v>0</v>
      </c>
      <c r="F127" s="135">
        <f>SUM(F121:F126)</f>
        <v>0</v>
      </c>
      <c r="G127" s="135">
        <f>SUM(G121:G126)</f>
        <v>0</v>
      </c>
    </row>
    <row r="128" spans="1:17" x14ac:dyDescent="0.3">
      <c r="A128" s="80"/>
    </row>
    <row r="129" spans="1:8" x14ac:dyDescent="0.3">
      <c r="B129" s="136"/>
      <c r="C129" s="137"/>
      <c r="D129" s="137"/>
      <c r="E129" s="137"/>
      <c r="F129" s="137"/>
      <c r="G129" s="137"/>
    </row>
    <row r="130" spans="1:8" x14ac:dyDescent="0.3">
      <c r="A130" s="74" t="s">
        <v>410</v>
      </c>
    </row>
    <row r="131" spans="1:8" x14ac:dyDescent="0.3">
      <c r="A131" s="80"/>
    </row>
    <row r="132" spans="1:8" x14ac:dyDescent="0.3">
      <c r="B132" s="712" t="s">
        <v>223</v>
      </c>
      <c r="C132" s="712"/>
      <c r="D132" s="712"/>
      <c r="E132" s="551">
        <f>+E120</f>
        <v>44561</v>
      </c>
      <c r="F132" s="122" t="s">
        <v>141</v>
      </c>
      <c r="G132" s="122" t="s">
        <v>142</v>
      </c>
    </row>
    <row r="133" spans="1:8" x14ac:dyDescent="0.3">
      <c r="B133" s="123" t="s">
        <v>330</v>
      </c>
      <c r="C133" s="124"/>
      <c r="D133" s="125"/>
      <c r="E133" s="126">
        <v>0</v>
      </c>
      <c r="F133" s="126"/>
      <c r="G133" s="126"/>
    </row>
    <row r="134" spans="1:8" x14ac:dyDescent="0.3">
      <c r="B134" s="116" t="s">
        <v>330</v>
      </c>
      <c r="C134" s="138"/>
      <c r="D134" s="128"/>
      <c r="E134" s="129">
        <v>0</v>
      </c>
      <c r="F134" s="129"/>
      <c r="G134" s="129"/>
    </row>
    <row r="135" spans="1:8" x14ac:dyDescent="0.3">
      <c r="B135" s="116" t="s">
        <v>330</v>
      </c>
      <c r="C135" s="138"/>
      <c r="D135" s="128"/>
      <c r="E135" s="129">
        <v>0</v>
      </c>
      <c r="F135" s="129"/>
      <c r="G135" s="129"/>
    </row>
    <row r="136" spans="1:8" x14ac:dyDescent="0.3">
      <c r="B136" s="131" t="s">
        <v>329</v>
      </c>
      <c r="C136" s="132"/>
      <c r="D136" s="133"/>
      <c r="E136" s="129">
        <v>0</v>
      </c>
      <c r="F136" s="134"/>
      <c r="G136" s="134"/>
    </row>
    <row r="137" spans="1:8" x14ac:dyDescent="0.3">
      <c r="B137" s="712" t="s">
        <v>225</v>
      </c>
      <c r="C137" s="712"/>
      <c r="D137" s="712"/>
      <c r="E137" s="135">
        <f>SUM(E133:E136)</f>
        <v>0</v>
      </c>
      <c r="F137" s="135">
        <f>SUM(F133:F136)</f>
        <v>0</v>
      </c>
      <c r="G137" s="135">
        <f>SUM(G133:G136)</f>
        <v>0</v>
      </c>
    </row>
    <row r="138" spans="1:8" x14ac:dyDescent="0.3">
      <c r="B138" s="136"/>
      <c r="C138" s="137"/>
      <c r="D138" s="137"/>
      <c r="E138" s="137"/>
      <c r="F138" s="137"/>
      <c r="G138" s="137"/>
    </row>
    <row r="139" spans="1:8" x14ac:dyDescent="0.3">
      <c r="A139" s="74" t="s">
        <v>411</v>
      </c>
    </row>
    <row r="140" spans="1:8" x14ac:dyDescent="0.3">
      <c r="A140" s="80"/>
    </row>
    <row r="141" spans="1:8" x14ac:dyDescent="0.3">
      <c r="B141" s="712" t="s">
        <v>223</v>
      </c>
      <c r="C141" s="712"/>
      <c r="D141" s="712"/>
      <c r="E141" s="551">
        <f>+E132</f>
        <v>44561</v>
      </c>
      <c r="F141" s="122" t="s">
        <v>141</v>
      </c>
      <c r="G141" s="122" t="s">
        <v>142</v>
      </c>
    </row>
    <row r="142" spans="1:8" x14ac:dyDescent="0.3">
      <c r="B142" s="123" t="s">
        <v>331</v>
      </c>
      <c r="C142" s="124"/>
      <c r="D142" s="125"/>
      <c r="E142" s="126">
        <v>0</v>
      </c>
      <c r="F142" s="126"/>
      <c r="G142" s="126">
        <f>+E142</f>
        <v>0</v>
      </c>
    </row>
    <row r="143" spans="1:8" x14ac:dyDescent="0.3">
      <c r="B143" s="131" t="s">
        <v>427</v>
      </c>
      <c r="C143" s="132"/>
      <c r="D143" s="133"/>
      <c r="E143" s="129">
        <v>0</v>
      </c>
      <c r="F143" s="129"/>
      <c r="G143" s="129">
        <v>0</v>
      </c>
    </row>
    <row r="144" spans="1:8" x14ac:dyDescent="0.3">
      <c r="B144" s="712" t="s">
        <v>224</v>
      </c>
      <c r="C144" s="712"/>
      <c r="D144" s="712"/>
      <c r="E144" s="135">
        <f>SUM(E142:E143)</f>
        <v>0</v>
      </c>
      <c r="F144" s="135">
        <f>SUM(F142:F143)</f>
        <v>0</v>
      </c>
      <c r="G144" s="135">
        <f>SUM(G142:G143)</f>
        <v>0</v>
      </c>
      <c r="H144" s="80"/>
    </row>
    <row r="145" spans="1:8" x14ac:dyDescent="0.3">
      <c r="A145" s="80"/>
      <c r="H145" s="80"/>
    </row>
    <row r="146" spans="1:8" ht="13.95" customHeight="1" x14ac:dyDescent="0.3">
      <c r="A146" s="74" t="s">
        <v>270</v>
      </c>
      <c r="B146" s="74"/>
      <c r="C146" s="74"/>
      <c r="D146" s="74"/>
      <c r="E146" s="74"/>
      <c r="F146" s="74"/>
      <c r="G146" s="74"/>
      <c r="H146" s="74"/>
    </row>
    <row r="147" spans="1:8" x14ac:dyDescent="0.3">
      <c r="A147" s="80"/>
      <c r="H147" s="80"/>
    </row>
    <row r="148" spans="1:8" x14ac:dyDescent="0.3">
      <c r="A148" s="80"/>
      <c r="B148" s="712" t="s">
        <v>102</v>
      </c>
      <c r="C148" s="712"/>
      <c r="D148" s="712"/>
      <c r="E148" s="712"/>
      <c r="F148" s="551">
        <f>+E141</f>
        <v>44561</v>
      </c>
      <c r="G148" s="139"/>
      <c r="H148" s="80"/>
    </row>
    <row r="149" spans="1:8" x14ac:dyDescent="0.3">
      <c r="A149" s="80"/>
      <c r="B149" s="700" t="s">
        <v>227</v>
      </c>
      <c r="C149" s="717"/>
      <c r="D149" s="717"/>
      <c r="E149" s="701"/>
      <c r="F149" s="140">
        <f>+U11</f>
        <v>38892685</v>
      </c>
      <c r="G149" s="141"/>
      <c r="H149" s="80"/>
    </row>
    <row r="150" spans="1:8" x14ac:dyDescent="0.3">
      <c r="A150" s="80"/>
      <c r="B150" s="142" t="s">
        <v>228</v>
      </c>
      <c r="C150" s="143"/>
      <c r="D150" s="143"/>
      <c r="E150" s="144">
        <v>0</v>
      </c>
      <c r="F150" s="145">
        <v>0</v>
      </c>
      <c r="G150" s="141"/>
      <c r="H150" s="80"/>
    </row>
    <row r="151" spans="1:8" x14ac:dyDescent="0.3">
      <c r="A151" s="80"/>
      <c r="B151" s="142" t="s">
        <v>229</v>
      </c>
      <c r="C151" s="143"/>
      <c r="D151" s="143"/>
      <c r="E151" s="144"/>
      <c r="F151" s="145">
        <v>0</v>
      </c>
      <c r="G151" s="141"/>
      <c r="H151" s="80"/>
    </row>
    <row r="152" spans="1:8" x14ac:dyDescent="0.3">
      <c r="A152" s="80"/>
      <c r="B152" s="704" t="s">
        <v>230</v>
      </c>
      <c r="C152" s="718"/>
      <c r="D152" s="718"/>
      <c r="E152" s="705"/>
      <c r="F152" s="145">
        <f>+U14</f>
        <v>133250</v>
      </c>
      <c r="G152" s="141"/>
      <c r="H152" s="80"/>
    </row>
    <row r="153" spans="1:8" x14ac:dyDescent="0.3">
      <c r="A153" s="80"/>
      <c r="B153" s="142" t="s">
        <v>428</v>
      </c>
      <c r="C153" s="146"/>
      <c r="D153" s="146"/>
      <c r="E153" s="144"/>
      <c r="F153" s="145">
        <f>+U15</f>
        <v>5784165</v>
      </c>
      <c r="G153" s="141"/>
      <c r="H153" s="80"/>
    </row>
    <row r="154" spans="1:8" x14ac:dyDescent="0.3">
      <c r="A154" s="80"/>
      <c r="B154" s="142" t="s">
        <v>231</v>
      </c>
      <c r="C154" s="146"/>
      <c r="D154" s="146"/>
      <c r="E154" s="144"/>
      <c r="F154" s="145">
        <v>0</v>
      </c>
      <c r="G154" s="141"/>
      <c r="H154" s="80"/>
    </row>
    <row r="155" spans="1:8" x14ac:dyDescent="0.3">
      <c r="A155" s="80"/>
      <c r="B155" s="142" t="s">
        <v>440</v>
      </c>
      <c r="C155" s="146"/>
      <c r="D155" s="146"/>
      <c r="E155" s="144"/>
      <c r="F155" s="145">
        <f>+U12</f>
        <v>525861</v>
      </c>
      <c r="G155" s="141"/>
      <c r="H155" s="80"/>
    </row>
    <row r="156" spans="1:8" x14ac:dyDescent="0.3">
      <c r="A156" s="80"/>
      <c r="B156" s="142" t="s">
        <v>232</v>
      </c>
      <c r="C156" s="146"/>
      <c r="D156" s="146"/>
      <c r="E156" s="144"/>
      <c r="F156" s="145">
        <v>0</v>
      </c>
      <c r="G156" s="141"/>
      <c r="H156" s="80"/>
    </row>
    <row r="157" spans="1:8" x14ac:dyDescent="0.3">
      <c r="A157" s="80"/>
      <c r="B157" s="142" t="s">
        <v>233</v>
      </c>
      <c r="C157" s="146"/>
      <c r="D157" s="146"/>
      <c r="E157" s="144"/>
      <c r="F157" s="145">
        <v>0</v>
      </c>
      <c r="G157" s="141"/>
      <c r="H157" s="80"/>
    </row>
    <row r="158" spans="1:8" x14ac:dyDescent="0.3">
      <c r="A158" s="80"/>
      <c r="B158" s="706"/>
      <c r="C158" s="719"/>
      <c r="D158" s="719"/>
      <c r="E158" s="707"/>
      <c r="F158" s="147"/>
      <c r="G158" s="141"/>
      <c r="H158" s="80"/>
    </row>
    <row r="159" spans="1:8" x14ac:dyDescent="0.3">
      <c r="A159" s="80"/>
      <c r="B159" s="697" t="s">
        <v>51</v>
      </c>
      <c r="C159" s="720"/>
      <c r="D159" s="720"/>
      <c r="E159" s="698"/>
      <c r="F159" s="148">
        <f>SUM(F149:F158)</f>
        <v>45335961</v>
      </c>
      <c r="G159" s="149"/>
      <c r="H159" s="80"/>
    </row>
    <row r="160" spans="1:8" x14ac:dyDescent="0.3">
      <c r="A160" s="80"/>
      <c r="H160" s="80"/>
    </row>
    <row r="161" spans="1:21" x14ac:dyDescent="0.3">
      <c r="A161" s="685"/>
      <c r="B161" s="685"/>
      <c r="C161" s="685"/>
      <c r="D161" s="685"/>
      <c r="E161" s="685"/>
      <c r="F161" s="685"/>
      <c r="G161" s="685"/>
      <c r="H161" s="685"/>
    </row>
    <row r="162" spans="1:21" x14ac:dyDescent="0.3">
      <c r="B162" s="136"/>
      <c r="C162" s="137"/>
      <c r="D162" s="137"/>
      <c r="E162" s="137"/>
      <c r="F162" s="137"/>
      <c r="G162" s="137"/>
    </row>
    <row r="163" spans="1:21" x14ac:dyDescent="0.3">
      <c r="A163" s="74" t="s">
        <v>104</v>
      </c>
    </row>
    <row r="165" spans="1:21" x14ac:dyDescent="0.3">
      <c r="B165" s="723" t="s">
        <v>90</v>
      </c>
      <c r="C165" s="714" t="s">
        <v>105</v>
      </c>
      <c r="D165" s="714"/>
      <c r="E165" s="714"/>
      <c r="F165" s="714"/>
      <c r="G165" s="714"/>
      <c r="H165" s="714" t="s">
        <v>106</v>
      </c>
      <c r="I165" s="714"/>
      <c r="J165" s="714"/>
      <c r="K165" s="725"/>
      <c r="L165" s="714" t="s">
        <v>107</v>
      </c>
      <c r="M165" s="294"/>
    </row>
    <row r="166" spans="1:21" ht="46.8" x14ac:dyDescent="0.3">
      <c r="B166" s="724"/>
      <c r="C166" s="150" t="s">
        <v>108</v>
      </c>
      <c r="D166" s="150" t="s">
        <v>109</v>
      </c>
      <c r="E166" s="150" t="s">
        <v>110</v>
      </c>
      <c r="F166" s="150" t="s">
        <v>111</v>
      </c>
      <c r="G166" s="150" t="s">
        <v>47</v>
      </c>
      <c r="H166" s="151" t="s">
        <v>106</v>
      </c>
      <c r="I166" s="152"/>
      <c r="J166" s="152"/>
      <c r="K166" s="153" t="s">
        <v>115</v>
      </c>
      <c r="L166" s="714"/>
      <c r="M166" s="294"/>
    </row>
    <row r="167" spans="1:21" s="154" customFormat="1" x14ac:dyDescent="0.3">
      <c r="B167" s="155" t="s">
        <v>314</v>
      </c>
      <c r="C167" s="156">
        <v>0</v>
      </c>
      <c r="D167" s="157">
        <v>0</v>
      </c>
      <c r="E167" s="157"/>
      <c r="F167" s="158"/>
      <c r="G167" s="159">
        <f t="shared" ref="G167:G168" si="0">+C167+D167-E167+F167</f>
        <v>0</v>
      </c>
      <c r="H167" s="160"/>
      <c r="I167" s="160">
        <v>0</v>
      </c>
      <c r="J167" s="160">
        <v>0</v>
      </c>
      <c r="K167" s="160"/>
      <c r="L167" s="161">
        <f t="shared" ref="L167" si="1">+G167-K167</f>
        <v>0</v>
      </c>
      <c r="M167" s="166"/>
      <c r="N167" s="510"/>
      <c r="O167" s="510"/>
      <c r="Q167" s="519"/>
      <c r="R167" s="519"/>
      <c r="T167" s="529"/>
      <c r="U167" s="529"/>
    </row>
    <row r="168" spans="1:21" x14ac:dyDescent="0.3">
      <c r="A168" s="154"/>
      <c r="B168" s="162" t="s">
        <v>429</v>
      </c>
      <c r="C168" s="163">
        <v>0</v>
      </c>
      <c r="D168" s="164">
        <v>1253636</v>
      </c>
      <c r="E168" s="164">
        <v>0</v>
      </c>
      <c r="F168" s="165">
        <v>0</v>
      </c>
      <c r="G168" s="159">
        <f t="shared" si="0"/>
        <v>1253636</v>
      </c>
      <c r="H168" s="166">
        <v>0</v>
      </c>
      <c r="I168" s="166">
        <v>0</v>
      </c>
      <c r="J168" s="166">
        <v>0</v>
      </c>
      <c r="K168" s="166">
        <f>+I168-J168</f>
        <v>0</v>
      </c>
      <c r="L168" s="161">
        <v>1253636</v>
      </c>
      <c r="M168" s="166"/>
    </row>
    <row r="169" spans="1:21" x14ac:dyDescent="0.3">
      <c r="A169" s="154"/>
      <c r="B169" s="162" t="s">
        <v>315</v>
      </c>
      <c r="C169" s="163">
        <v>0</v>
      </c>
      <c r="D169" s="164">
        <v>0</v>
      </c>
      <c r="E169" s="164">
        <v>0</v>
      </c>
      <c r="F169" s="165">
        <v>0</v>
      </c>
      <c r="G169" s="159">
        <f>+C169+D169-E169+F169</f>
        <v>0</v>
      </c>
      <c r="H169" s="166">
        <v>0</v>
      </c>
      <c r="I169" s="166">
        <v>0</v>
      </c>
      <c r="J169" s="166">
        <v>0</v>
      </c>
      <c r="K169" s="166">
        <f t="shared" ref="K169:K171" si="2">+I169-J169</f>
        <v>0</v>
      </c>
      <c r="L169" s="161">
        <f>+G169-K169</f>
        <v>0</v>
      </c>
      <c r="M169" s="166"/>
    </row>
    <row r="170" spans="1:21" x14ac:dyDescent="0.3">
      <c r="A170" s="154"/>
      <c r="B170" s="162" t="s">
        <v>316</v>
      </c>
      <c r="C170" s="163">
        <v>0</v>
      </c>
      <c r="D170" s="164">
        <f>+U19</f>
        <v>40710400</v>
      </c>
      <c r="E170" s="164">
        <v>0</v>
      </c>
      <c r="F170" s="165">
        <v>0</v>
      </c>
      <c r="G170" s="159">
        <f>+C170+D170-E170+F170</f>
        <v>40710400</v>
      </c>
      <c r="H170" s="166">
        <v>0</v>
      </c>
      <c r="I170" s="166">
        <v>0</v>
      </c>
      <c r="J170" s="166">
        <v>0</v>
      </c>
      <c r="K170" s="166">
        <f t="shared" si="2"/>
        <v>0</v>
      </c>
      <c r="L170" s="161">
        <v>40710400</v>
      </c>
      <c r="M170" s="166"/>
    </row>
    <row r="171" spans="1:21" x14ac:dyDescent="0.3">
      <c r="A171" s="154"/>
      <c r="B171" s="162" t="s">
        <v>317</v>
      </c>
      <c r="C171" s="163">
        <v>0</v>
      </c>
      <c r="D171" s="164">
        <v>0</v>
      </c>
      <c r="E171" s="164">
        <v>0</v>
      </c>
      <c r="F171" s="165">
        <v>0</v>
      </c>
      <c r="G171" s="159">
        <f>+C171+D171-E171+F171</f>
        <v>0</v>
      </c>
      <c r="H171" s="166">
        <v>0</v>
      </c>
      <c r="I171" s="166">
        <v>0</v>
      </c>
      <c r="J171" s="166">
        <v>0</v>
      </c>
      <c r="K171" s="166">
        <f t="shared" si="2"/>
        <v>0</v>
      </c>
      <c r="L171" s="161">
        <f t="shared" ref="L171:L172" si="3">+G171-K171</f>
        <v>0</v>
      </c>
      <c r="M171" s="166"/>
    </row>
    <row r="172" spans="1:21" x14ac:dyDescent="0.3">
      <c r="A172" s="154"/>
      <c r="B172" s="167" t="s">
        <v>318</v>
      </c>
      <c r="C172" s="168">
        <v>0</v>
      </c>
      <c r="D172" s="169">
        <v>0</v>
      </c>
      <c r="E172" s="169">
        <v>0</v>
      </c>
      <c r="F172" s="170">
        <v>0</v>
      </c>
      <c r="G172" s="171">
        <f>+C172+D172-E172+F172</f>
        <v>0</v>
      </c>
      <c r="H172" s="172">
        <v>0</v>
      </c>
      <c r="I172" s="172">
        <v>0</v>
      </c>
      <c r="J172" s="172">
        <v>0</v>
      </c>
      <c r="K172" s="172">
        <f>+H172+I172-J172</f>
        <v>0</v>
      </c>
      <c r="L172" s="161">
        <f t="shared" si="3"/>
        <v>0</v>
      </c>
      <c r="M172" s="166"/>
    </row>
    <row r="173" spans="1:21" x14ac:dyDescent="0.3">
      <c r="B173" s="173" t="s">
        <v>51</v>
      </c>
      <c r="C173" s="174">
        <f t="shared" ref="C173" si="4">SUM(C167:C172)</f>
        <v>0</v>
      </c>
      <c r="D173" s="174">
        <f>SUM(D167:D172)</f>
        <v>41964036</v>
      </c>
      <c r="E173" s="174">
        <f t="shared" ref="E173:L173" si="5">SUM(E167:E172)</f>
        <v>0</v>
      </c>
      <c r="F173" s="174">
        <f t="shared" si="5"/>
        <v>0</v>
      </c>
      <c r="G173" s="174">
        <f t="shared" si="5"/>
        <v>41964036</v>
      </c>
      <c r="H173" s="174">
        <f t="shared" si="5"/>
        <v>0</v>
      </c>
      <c r="I173" s="174">
        <f t="shared" si="5"/>
        <v>0</v>
      </c>
      <c r="J173" s="174">
        <f t="shared" si="5"/>
        <v>0</v>
      </c>
      <c r="K173" s="175">
        <f t="shared" si="5"/>
        <v>0</v>
      </c>
      <c r="L173" s="176">
        <f t="shared" si="5"/>
        <v>41964036</v>
      </c>
      <c r="M173" s="538"/>
    </row>
    <row r="174" spans="1:21" x14ac:dyDescent="0.3">
      <c r="L174" s="79">
        <v>0</v>
      </c>
      <c r="M174" s="79"/>
    </row>
    <row r="175" spans="1:21" x14ac:dyDescent="0.3">
      <c r="A175" s="74" t="s">
        <v>122</v>
      </c>
      <c r="L175" s="177"/>
      <c r="M175" s="177"/>
    </row>
    <row r="176" spans="1:21" x14ac:dyDescent="0.3">
      <c r="J176" s="178"/>
      <c r="K176" s="177"/>
      <c r="L176" s="177"/>
      <c r="M176" s="177"/>
    </row>
    <row r="178" spans="1:21" s="79" customFormat="1" ht="31.2" x14ac:dyDescent="0.3">
      <c r="A178" s="90"/>
      <c r="B178" s="87" t="s">
        <v>44</v>
      </c>
      <c r="C178" s="85" t="s">
        <v>123</v>
      </c>
      <c r="D178" s="85" t="s">
        <v>124</v>
      </c>
      <c r="E178" s="85" t="s">
        <v>125</v>
      </c>
      <c r="F178" s="85" t="s">
        <v>126</v>
      </c>
      <c r="H178" s="78"/>
      <c r="I178" s="78"/>
      <c r="J178" s="78"/>
      <c r="K178" s="78"/>
      <c r="L178" s="78"/>
      <c r="M178" s="78"/>
      <c r="N178" s="507"/>
      <c r="O178" s="507"/>
      <c r="P178" s="78"/>
      <c r="Q178" s="516"/>
      <c r="R178" s="523"/>
      <c r="T178" s="530"/>
      <c r="U178" s="530"/>
    </row>
    <row r="179" spans="1:21" s="79" customFormat="1" x14ac:dyDescent="0.3">
      <c r="A179" s="90"/>
      <c r="B179" s="107" t="s">
        <v>319</v>
      </c>
      <c r="C179" s="179">
        <v>0</v>
      </c>
      <c r="D179" s="179">
        <v>365882903</v>
      </c>
      <c r="E179" s="179">
        <v>73176581</v>
      </c>
      <c r="F179" s="179">
        <f>+C179+D179-E179</f>
        <v>292706322</v>
      </c>
      <c r="H179" s="78"/>
      <c r="I179" s="78"/>
      <c r="J179" s="78"/>
      <c r="K179" s="78"/>
      <c r="L179" s="78"/>
      <c r="M179" s="78"/>
      <c r="N179" s="507"/>
      <c r="O179" s="507"/>
      <c r="P179" s="78"/>
      <c r="Q179" s="516"/>
      <c r="R179" s="523"/>
      <c r="T179" s="530"/>
      <c r="U179" s="530"/>
    </row>
    <row r="180" spans="1:21" s="79" customFormat="1" x14ac:dyDescent="0.3">
      <c r="A180" s="90"/>
      <c r="B180" s="107" t="s">
        <v>320</v>
      </c>
      <c r="C180" s="179">
        <v>0</v>
      </c>
      <c r="D180" s="179">
        <v>21818182</v>
      </c>
      <c r="E180" s="179">
        <f>4363636+355316</f>
        <v>4718952</v>
      </c>
      <c r="F180" s="179">
        <f>+C180+D180-E180</f>
        <v>17099230</v>
      </c>
      <c r="H180" s="78"/>
      <c r="I180" s="78"/>
      <c r="J180" s="78"/>
      <c r="K180" s="78"/>
      <c r="L180" s="78"/>
      <c r="M180" s="78"/>
      <c r="N180" s="507"/>
      <c r="O180" s="507"/>
      <c r="P180" s="78"/>
      <c r="Q180" s="516"/>
      <c r="R180" s="523"/>
      <c r="T180" s="530"/>
      <c r="U180" s="530"/>
    </row>
    <row r="181" spans="1:21" s="79" customFormat="1" x14ac:dyDescent="0.3">
      <c r="A181" s="90"/>
      <c r="B181" s="107" t="s">
        <v>579</v>
      </c>
      <c r="C181" s="179">
        <v>0</v>
      </c>
      <c r="D181" s="179">
        <f>+U23</f>
        <v>125545847</v>
      </c>
      <c r="E181" s="179">
        <v>0</v>
      </c>
      <c r="F181" s="179">
        <f>+C181+D181-E181</f>
        <v>125545847</v>
      </c>
      <c r="H181" s="78"/>
      <c r="I181" s="78"/>
      <c r="J181" s="78"/>
      <c r="K181" s="78"/>
      <c r="L181" s="78"/>
      <c r="M181" s="78"/>
      <c r="N181" s="507"/>
      <c r="O181" s="507"/>
      <c r="P181" s="78"/>
      <c r="Q181" s="516"/>
      <c r="R181" s="523"/>
      <c r="T181" s="530"/>
      <c r="U181" s="530"/>
    </row>
    <row r="182" spans="1:21" s="79" customFormat="1" x14ac:dyDescent="0.3">
      <c r="A182" s="78"/>
      <c r="B182" s="180" t="s">
        <v>129</v>
      </c>
      <c r="C182" s="181">
        <f>SUM(C179:C180)</f>
        <v>0</v>
      </c>
      <c r="D182" s="181">
        <f>SUM(D179:D181)</f>
        <v>513246932</v>
      </c>
      <c r="E182" s="181">
        <f>SUM(E179:E181)</f>
        <v>77895533</v>
      </c>
      <c r="F182" s="181">
        <f>SUM(F179:F181)</f>
        <v>435351399</v>
      </c>
      <c r="H182" s="78"/>
      <c r="I182" s="78"/>
      <c r="J182" s="78"/>
      <c r="K182" s="78"/>
      <c r="L182" s="78"/>
      <c r="M182" s="78"/>
      <c r="N182" s="507"/>
      <c r="O182" s="507"/>
      <c r="P182" s="78"/>
      <c r="Q182" s="516"/>
      <c r="R182" s="523"/>
      <c r="T182" s="530"/>
      <c r="U182" s="530"/>
    </row>
    <row r="183" spans="1:21" s="79" customFormat="1" hidden="1" x14ac:dyDescent="0.3">
      <c r="A183" s="78"/>
      <c r="B183" s="182" t="s">
        <v>130</v>
      </c>
      <c r="C183" s="181">
        <v>28353133</v>
      </c>
      <c r="D183" s="181">
        <v>0</v>
      </c>
      <c r="E183" s="181">
        <v>12631374</v>
      </c>
      <c r="F183" s="181">
        <f>+C183-E183</f>
        <v>15721759</v>
      </c>
      <c r="H183" s="78"/>
      <c r="I183" s="78"/>
      <c r="J183" s="78"/>
      <c r="K183" s="78"/>
      <c r="L183" s="78"/>
      <c r="M183" s="78"/>
      <c r="N183" s="507"/>
      <c r="O183" s="507"/>
      <c r="P183" s="78"/>
      <c r="Q183" s="516"/>
      <c r="R183" s="523"/>
      <c r="T183" s="530"/>
      <c r="U183" s="530"/>
    </row>
    <row r="184" spans="1:21" s="79" customFormat="1" x14ac:dyDescent="0.3">
      <c r="A184" s="78"/>
      <c r="B184" s="78"/>
      <c r="C184" s="183"/>
      <c r="D184" s="183"/>
      <c r="E184" s="183"/>
      <c r="F184" s="183"/>
      <c r="H184" s="78"/>
      <c r="I184" s="78"/>
      <c r="J184" s="78"/>
      <c r="K184" s="78"/>
      <c r="L184" s="78"/>
      <c r="M184" s="78"/>
      <c r="N184" s="507"/>
      <c r="O184" s="507"/>
      <c r="P184" s="78"/>
      <c r="Q184" s="516"/>
      <c r="R184" s="523"/>
      <c r="T184" s="530"/>
      <c r="U184" s="530"/>
    </row>
    <row r="185" spans="1:21" s="79" customFormat="1" x14ac:dyDescent="0.3">
      <c r="A185" s="74" t="s">
        <v>131</v>
      </c>
      <c r="B185" s="78"/>
      <c r="H185" s="78"/>
      <c r="I185" s="78"/>
      <c r="J185" s="78"/>
      <c r="K185" s="78"/>
      <c r="L185" s="78"/>
      <c r="M185" s="78"/>
      <c r="N185" s="507"/>
      <c r="O185" s="507"/>
      <c r="P185" s="78"/>
      <c r="Q185" s="516"/>
      <c r="R185" s="523"/>
      <c r="T185" s="530"/>
      <c r="U185" s="530"/>
    </row>
    <row r="188" spans="1:21" s="79" customFormat="1" ht="15" customHeight="1" x14ac:dyDescent="0.3">
      <c r="A188" s="78"/>
      <c r="B188" s="697" t="s">
        <v>133</v>
      </c>
      <c r="C188" s="698"/>
      <c r="D188" s="715">
        <f>+F148</f>
        <v>44561</v>
      </c>
      <c r="E188" s="716"/>
      <c r="H188" s="78"/>
      <c r="I188" s="78"/>
      <c r="J188" s="78"/>
      <c r="K188" s="78"/>
      <c r="L188" s="78"/>
      <c r="M188" s="78"/>
      <c r="N188" s="507"/>
      <c r="O188" s="507"/>
      <c r="P188" s="78"/>
      <c r="Q188" s="516"/>
      <c r="R188" s="523"/>
      <c r="T188" s="530"/>
      <c r="U188" s="530"/>
    </row>
    <row r="189" spans="1:21" s="79" customFormat="1" x14ac:dyDescent="0.3">
      <c r="A189" s="78"/>
      <c r="B189" s="123" t="s">
        <v>321</v>
      </c>
      <c r="C189" s="184"/>
      <c r="D189" s="726">
        <f>+U26</f>
        <v>1776582</v>
      </c>
      <c r="E189" s="727"/>
      <c r="H189" s="78"/>
      <c r="I189" s="78"/>
      <c r="J189" s="78"/>
      <c r="K189" s="78"/>
      <c r="L189" s="78"/>
      <c r="M189" s="78"/>
      <c r="N189" s="507"/>
      <c r="O189" s="507"/>
      <c r="P189" s="78"/>
      <c r="Q189" s="516"/>
      <c r="R189" s="523"/>
      <c r="T189" s="530"/>
      <c r="U189" s="530"/>
    </row>
    <row r="190" spans="1:21" s="79" customFormat="1" x14ac:dyDescent="0.3">
      <c r="A190" s="78"/>
      <c r="B190" s="116" t="s">
        <v>430</v>
      </c>
      <c r="C190" s="117"/>
      <c r="D190" s="728">
        <v>0</v>
      </c>
      <c r="E190" s="729"/>
      <c r="H190" s="78"/>
      <c r="I190" s="78"/>
      <c r="J190" s="78"/>
      <c r="K190" s="78"/>
      <c r="L190" s="78"/>
      <c r="M190" s="78"/>
      <c r="N190" s="507"/>
      <c r="O190" s="507"/>
      <c r="P190" s="78"/>
      <c r="Q190" s="516"/>
      <c r="R190" s="523"/>
      <c r="T190" s="530"/>
      <c r="U190" s="530"/>
    </row>
    <row r="191" spans="1:21" s="79" customFormat="1" x14ac:dyDescent="0.3">
      <c r="A191" s="78"/>
      <c r="B191" s="142" t="s">
        <v>322</v>
      </c>
      <c r="C191" s="144"/>
      <c r="D191" s="728">
        <v>0</v>
      </c>
      <c r="E191" s="729"/>
      <c r="H191" s="78"/>
      <c r="I191" s="78"/>
      <c r="J191" s="78"/>
      <c r="K191" s="78"/>
      <c r="L191" s="78"/>
      <c r="M191" s="78"/>
      <c r="N191" s="507"/>
      <c r="O191" s="507"/>
      <c r="P191" s="78"/>
      <c r="Q191" s="516"/>
      <c r="R191" s="523"/>
      <c r="T191" s="530"/>
      <c r="U191" s="530"/>
    </row>
    <row r="192" spans="1:21" s="79" customFormat="1" x14ac:dyDescent="0.3">
      <c r="A192" s="78"/>
      <c r="B192" s="706" t="s">
        <v>323</v>
      </c>
      <c r="C192" s="707"/>
      <c r="D192" s="730">
        <f>+U27</f>
        <v>-355316</v>
      </c>
      <c r="E192" s="731"/>
      <c r="H192" s="78"/>
      <c r="I192" s="78"/>
      <c r="J192" s="78"/>
      <c r="K192" s="78"/>
      <c r="L192" s="78"/>
      <c r="M192" s="78"/>
      <c r="N192" s="507"/>
      <c r="O192" s="507"/>
      <c r="P192" s="78"/>
      <c r="Q192" s="516"/>
      <c r="R192" s="523"/>
      <c r="T192" s="530"/>
      <c r="U192" s="530"/>
    </row>
    <row r="193" spans="1:21" s="79" customFormat="1" x14ac:dyDescent="0.3">
      <c r="A193" s="78"/>
      <c r="B193" s="697" t="s">
        <v>51</v>
      </c>
      <c r="C193" s="698"/>
      <c r="D193" s="721">
        <f>SUM(D189:E192)</f>
        <v>1421266</v>
      </c>
      <c r="E193" s="722"/>
      <c r="H193" s="78"/>
      <c r="I193" s="78"/>
      <c r="J193" s="78"/>
      <c r="K193" s="78"/>
      <c r="L193" s="78"/>
      <c r="M193" s="78"/>
      <c r="N193" s="507"/>
      <c r="O193" s="507"/>
      <c r="P193" s="78"/>
      <c r="Q193" s="516"/>
      <c r="R193" s="523"/>
      <c r="T193" s="530"/>
      <c r="U193" s="530"/>
    </row>
    <row r="194" spans="1:21" s="79" customFormat="1" x14ac:dyDescent="0.3">
      <c r="A194" s="78"/>
      <c r="B194" s="136"/>
      <c r="C194" s="137"/>
      <c r="D194" s="137"/>
      <c r="E194" s="137"/>
      <c r="H194" s="78"/>
      <c r="I194" s="78"/>
      <c r="J194" s="78"/>
      <c r="K194" s="78"/>
      <c r="L194" s="78"/>
      <c r="M194" s="78"/>
      <c r="N194" s="507"/>
      <c r="O194" s="507"/>
      <c r="P194" s="78"/>
      <c r="Q194" s="516"/>
      <c r="R194" s="523"/>
      <c r="T194" s="530"/>
      <c r="U194" s="530"/>
    </row>
    <row r="195" spans="1:21" s="79" customFormat="1" x14ac:dyDescent="0.3">
      <c r="A195" s="74" t="s">
        <v>138</v>
      </c>
      <c r="B195" s="77"/>
      <c r="C195" s="121"/>
      <c r="D195" s="121"/>
      <c r="E195" s="121"/>
      <c r="F195" s="121"/>
      <c r="H195" s="78"/>
      <c r="I195" s="78"/>
      <c r="J195" s="78"/>
      <c r="K195" s="78"/>
      <c r="L195" s="78"/>
      <c r="M195" s="78"/>
      <c r="N195" s="507"/>
      <c r="O195" s="507"/>
      <c r="P195" s="78"/>
      <c r="Q195" s="516"/>
      <c r="R195" s="523"/>
      <c r="T195" s="530"/>
      <c r="U195" s="530"/>
    </row>
    <row r="196" spans="1:21" s="79" customFormat="1" ht="15" customHeight="1" x14ac:dyDescent="0.3">
      <c r="A196" s="685" t="s">
        <v>234</v>
      </c>
      <c r="B196" s="685"/>
      <c r="C196" s="685"/>
      <c r="D196" s="685"/>
      <c r="E196" s="685"/>
      <c r="F196" s="685"/>
      <c r="H196" s="78"/>
      <c r="I196" s="78"/>
      <c r="J196" s="78"/>
      <c r="K196" s="78"/>
      <c r="L196" s="78"/>
      <c r="M196" s="78"/>
      <c r="N196" s="507"/>
      <c r="O196" s="507"/>
      <c r="P196" s="78"/>
      <c r="Q196" s="516"/>
      <c r="R196" s="523"/>
      <c r="T196" s="530"/>
      <c r="U196" s="530"/>
    </row>
    <row r="197" spans="1:21" s="79" customFormat="1" x14ac:dyDescent="0.3">
      <c r="A197" s="136"/>
      <c r="B197" s="136"/>
      <c r="C197" s="137"/>
      <c r="D197" s="137"/>
      <c r="E197" s="137"/>
      <c r="H197" s="78"/>
      <c r="I197" s="78"/>
      <c r="J197" s="78"/>
      <c r="K197" s="78"/>
      <c r="L197" s="78"/>
      <c r="M197" s="78"/>
      <c r="N197" s="507"/>
      <c r="O197" s="507"/>
      <c r="P197" s="78"/>
      <c r="Q197" s="516"/>
      <c r="R197" s="523"/>
      <c r="T197" s="530"/>
      <c r="U197" s="530"/>
    </row>
    <row r="198" spans="1:21" s="79" customFormat="1" x14ac:dyDescent="0.3">
      <c r="A198" s="74" t="s">
        <v>139</v>
      </c>
      <c r="B198" s="77"/>
      <c r="C198" s="121"/>
      <c r="D198" s="121"/>
      <c r="E198" s="121"/>
      <c r="F198" s="121"/>
      <c r="H198" s="78"/>
      <c r="I198" s="78"/>
      <c r="J198" s="78"/>
      <c r="K198" s="78"/>
      <c r="L198" s="78"/>
      <c r="M198" s="78"/>
      <c r="N198" s="507"/>
      <c r="O198" s="507"/>
      <c r="P198" s="78"/>
      <c r="Q198" s="516"/>
      <c r="R198" s="523"/>
      <c r="T198" s="530"/>
      <c r="U198" s="530"/>
    </row>
    <row r="199" spans="1:21" s="79" customFormat="1" x14ac:dyDescent="0.3">
      <c r="A199" s="84"/>
      <c r="B199" s="136"/>
      <c r="C199" s="137"/>
      <c r="D199" s="137"/>
      <c r="E199" s="137"/>
      <c r="H199" s="78"/>
      <c r="I199" s="78"/>
      <c r="J199" s="78"/>
      <c r="K199" s="78"/>
      <c r="L199" s="78"/>
      <c r="M199" s="78"/>
      <c r="N199" s="507"/>
      <c r="O199" s="507"/>
      <c r="P199" s="78"/>
      <c r="Q199" s="516"/>
      <c r="R199" s="523"/>
      <c r="T199" s="530"/>
      <c r="U199" s="530"/>
    </row>
    <row r="200" spans="1:21" s="79" customFormat="1" ht="15" customHeight="1" x14ac:dyDescent="0.3">
      <c r="A200" s="136"/>
      <c r="B200" s="185" t="s">
        <v>140</v>
      </c>
      <c r="C200" s="135" t="s">
        <v>141</v>
      </c>
      <c r="D200" s="186" t="s">
        <v>142</v>
      </c>
      <c r="E200" s="137"/>
      <c r="H200" s="78"/>
      <c r="I200" s="78"/>
      <c r="J200" s="78"/>
      <c r="K200" s="78"/>
      <c r="L200" s="78"/>
      <c r="M200" s="78"/>
      <c r="N200" s="507"/>
      <c r="O200" s="507"/>
      <c r="P200" s="78"/>
      <c r="Q200" s="516"/>
      <c r="R200" s="523"/>
      <c r="T200" s="530"/>
      <c r="U200" s="530"/>
    </row>
    <row r="201" spans="1:21" s="79" customFormat="1" x14ac:dyDescent="0.3">
      <c r="A201" s="136"/>
      <c r="B201" s="187"/>
      <c r="C201" s="188">
        <v>0</v>
      </c>
      <c r="D201" s="188">
        <v>0</v>
      </c>
      <c r="E201" s="137"/>
      <c r="H201" s="78"/>
      <c r="I201" s="78"/>
      <c r="J201" s="78"/>
      <c r="K201" s="78"/>
      <c r="L201" s="78"/>
      <c r="M201" s="78"/>
      <c r="N201" s="507"/>
      <c r="O201" s="507"/>
      <c r="P201" s="78"/>
      <c r="Q201" s="516"/>
      <c r="R201" s="523"/>
      <c r="T201" s="530"/>
      <c r="U201" s="530"/>
    </row>
    <row r="202" spans="1:21" s="79" customFormat="1" x14ac:dyDescent="0.3">
      <c r="A202" s="136"/>
      <c r="B202" s="187"/>
      <c r="C202" s="188">
        <v>0</v>
      </c>
      <c r="D202" s="188">
        <v>0</v>
      </c>
      <c r="E202" s="137"/>
      <c r="H202" s="78"/>
      <c r="I202" s="78"/>
      <c r="J202" s="78"/>
      <c r="K202" s="78"/>
      <c r="L202" s="78"/>
      <c r="M202" s="78"/>
      <c r="N202" s="507"/>
      <c r="O202" s="507"/>
      <c r="P202" s="78"/>
      <c r="Q202" s="516"/>
      <c r="R202" s="523"/>
      <c r="T202" s="530"/>
      <c r="U202" s="530"/>
    </row>
    <row r="203" spans="1:21" s="79" customFormat="1" x14ac:dyDescent="0.3">
      <c r="A203" s="136"/>
      <c r="B203" s="187"/>
      <c r="C203" s="188">
        <v>0</v>
      </c>
      <c r="D203" s="188">
        <v>0</v>
      </c>
      <c r="E203" s="137"/>
      <c r="H203" s="78"/>
      <c r="I203" s="78"/>
      <c r="J203" s="78"/>
      <c r="K203" s="78"/>
      <c r="L203" s="78"/>
      <c r="M203" s="78"/>
      <c r="N203" s="507"/>
      <c r="O203" s="507"/>
      <c r="P203" s="78"/>
      <c r="Q203" s="516"/>
      <c r="R203" s="523"/>
      <c r="T203" s="530"/>
      <c r="U203" s="530"/>
    </row>
    <row r="204" spans="1:21" s="79" customFormat="1" x14ac:dyDescent="0.3">
      <c r="A204" s="136"/>
      <c r="B204" s="187"/>
      <c r="C204" s="188">
        <v>0</v>
      </c>
      <c r="D204" s="188">
        <v>0</v>
      </c>
      <c r="E204" s="137"/>
      <c r="H204" s="78"/>
      <c r="I204" s="78"/>
      <c r="J204" s="78"/>
      <c r="K204" s="78"/>
      <c r="L204" s="78"/>
      <c r="M204" s="78"/>
      <c r="N204" s="507"/>
      <c r="O204" s="507"/>
      <c r="P204" s="78"/>
      <c r="Q204" s="516"/>
      <c r="R204" s="523"/>
      <c r="T204" s="530"/>
      <c r="U204" s="530"/>
    </row>
    <row r="205" spans="1:21" s="189" customFormat="1" x14ac:dyDescent="0.3">
      <c r="A205" s="136"/>
      <c r="B205" s="185" t="s">
        <v>129</v>
      </c>
      <c r="C205" s="135">
        <f>SUM(C201:C204)</f>
        <v>0</v>
      </c>
      <c r="D205" s="135">
        <f>SUM(D201:D204)</f>
        <v>0</v>
      </c>
      <c r="E205" s="137"/>
      <c r="H205" s="72"/>
      <c r="I205" s="72"/>
      <c r="J205" s="72"/>
      <c r="K205" s="72"/>
      <c r="L205" s="72"/>
      <c r="M205" s="72"/>
      <c r="N205" s="511"/>
      <c r="O205" s="511"/>
      <c r="P205" s="72"/>
      <c r="Q205" s="520"/>
      <c r="R205" s="524"/>
      <c r="T205" s="531"/>
      <c r="U205" s="531"/>
    </row>
    <row r="206" spans="1:21" s="79" customFormat="1" x14ac:dyDescent="0.3">
      <c r="A206" s="136"/>
      <c r="B206" s="136"/>
      <c r="C206" s="137"/>
      <c r="D206" s="137"/>
      <c r="E206" s="137"/>
      <c r="H206" s="78"/>
      <c r="I206" s="78"/>
      <c r="J206" s="78"/>
      <c r="K206" s="78"/>
      <c r="L206" s="78"/>
      <c r="M206" s="78"/>
      <c r="N206" s="507"/>
      <c r="O206" s="507"/>
      <c r="P206" s="78"/>
      <c r="Q206" s="516"/>
      <c r="R206" s="523"/>
      <c r="T206" s="530"/>
      <c r="U206" s="530"/>
    </row>
    <row r="207" spans="1:21" s="79" customFormat="1" x14ac:dyDescent="0.3">
      <c r="A207" s="74" t="s">
        <v>145</v>
      </c>
      <c r="B207" s="289"/>
      <c r="C207" s="121"/>
      <c r="D207" s="121"/>
      <c r="E207" s="121"/>
      <c r="F207" s="121"/>
      <c r="H207" s="78"/>
      <c r="I207" s="78"/>
      <c r="J207" s="78"/>
      <c r="K207" s="78"/>
      <c r="L207" s="78"/>
      <c r="M207" s="78"/>
      <c r="N207" s="507"/>
      <c r="O207" s="507"/>
      <c r="P207" s="78"/>
      <c r="Q207" s="516"/>
      <c r="R207" s="523"/>
      <c r="T207" s="530"/>
      <c r="U207" s="530"/>
    </row>
    <row r="208" spans="1:21" s="79" customFormat="1" x14ac:dyDescent="0.3">
      <c r="A208" s="84"/>
      <c r="B208" s="136"/>
      <c r="C208" s="137"/>
      <c r="D208" s="137"/>
      <c r="E208" s="137"/>
      <c r="H208" s="78"/>
      <c r="I208" s="78"/>
      <c r="J208" s="78"/>
      <c r="K208" s="78"/>
      <c r="L208" s="78"/>
      <c r="M208" s="78"/>
      <c r="N208" s="507"/>
      <c r="O208" s="507"/>
      <c r="P208" s="78"/>
      <c r="Q208" s="516"/>
      <c r="R208" s="523"/>
      <c r="T208" s="530"/>
      <c r="U208" s="530"/>
    </row>
    <row r="209" spans="1:21" s="79" customFormat="1" ht="31.2" x14ac:dyDescent="0.3">
      <c r="A209" s="136"/>
      <c r="B209" s="190" t="s">
        <v>146</v>
      </c>
      <c r="C209" s="122" t="s">
        <v>141</v>
      </c>
      <c r="D209" s="186" t="s">
        <v>142</v>
      </c>
      <c r="E209" s="137"/>
      <c r="H209" s="78"/>
      <c r="I209" s="78"/>
      <c r="J209" s="78"/>
      <c r="K209" s="78"/>
      <c r="L209" s="78"/>
      <c r="M209" s="78"/>
      <c r="N209" s="507"/>
      <c r="O209" s="507"/>
      <c r="P209" s="78"/>
      <c r="Q209" s="516"/>
      <c r="R209" s="523"/>
      <c r="T209" s="530"/>
      <c r="U209" s="530"/>
    </row>
    <row r="210" spans="1:21" s="79" customFormat="1" x14ac:dyDescent="0.3">
      <c r="A210" s="136"/>
      <c r="B210" s="694" t="s">
        <v>147</v>
      </c>
      <c r="C210" s="695"/>
      <c r="D210" s="696"/>
      <c r="E210" s="137"/>
      <c r="H210" s="78"/>
      <c r="I210" s="78"/>
      <c r="J210" s="78"/>
      <c r="K210" s="78"/>
      <c r="L210" s="78"/>
      <c r="M210" s="78"/>
      <c r="N210" s="507"/>
      <c r="O210" s="507"/>
      <c r="P210" s="78"/>
      <c r="Q210" s="516"/>
      <c r="R210" s="523"/>
      <c r="T210" s="530"/>
      <c r="U210" s="530"/>
    </row>
    <row r="211" spans="1:21" s="79" customFormat="1" x14ac:dyDescent="0.3">
      <c r="A211" s="136"/>
      <c r="B211" s="724"/>
      <c r="C211" s="732"/>
      <c r="D211" s="733"/>
      <c r="E211" s="137"/>
      <c r="H211" s="78"/>
      <c r="I211" s="78"/>
      <c r="J211" s="78"/>
      <c r="K211" s="78"/>
      <c r="L211" s="78"/>
      <c r="M211" s="78"/>
      <c r="N211" s="507"/>
      <c r="O211" s="507"/>
      <c r="P211" s="78"/>
      <c r="Q211" s="516"/>
      <c r="R211" s="523"/>
      <c r="T211" s="530"/>
      <c r="U211" s="530"/>
    </row>
    <row r="212" spans="1:21" s="79" customFormat="1" x14ac:dyDescent="0.3">
      <c r="A212" s="136"/>
      <c r="B212" s="191" t="s">
        <v>129</v>
      </c>
      <c r="C212" s="135"/>
      <c r="D212" s="135"/>
      <c r="E212" s="137"/>
      <c r="H212" s="78"/>
      <c r="I212" s="78"/>
      <c r="J212" s="78"/>
      <c r="K212" s="78"/>
      <c r="L212" s="78"/>
      <c r="M212" s="78"/>
      <c r="N212" s="507"/>
      <c r="O212" s="507"/>
      <c r="P212" s="78"/>
      <c r="Q212" s="516"/>
      <c r="R212" s="523"/>
      <c r="T212" s="530"/>
      <c r="U212" s="530"/>
    </row>
    <row r="213" spans="1:21" s="79" customFormat="1" x14ac:dyDescent="0.3">
      <c r="A213" s="78"/>
      <c r="B213" s="191" t="s">
        <v>144</v>
      </c>
      <c r="C213" s="135"/>
      <c r="D213" s="135"/>
      <c r="H213" s="78"/>
      <c r="I213" s="78"/>
      <c r="J213" s="78"/>
      <c r="K213" s="78"/>
      <c r="L213" s="78"/>
      <c r="M213" s="78"/>
      <c r="N213" s="507"/>
      <c r="O213" s="507"/>
      <c r="P213" s="78"/>
      <c r="Q213" s="516"/>
      <c r="R213" s="523"/>
      <c r="T213" s="530"/>
      <c r="U213" s="530"/>
    </row>
    <row r="214" spans="1:21" s="79" customFormat="1" x14ac:dyDescent="0.3">
      <c r="A214" s="78"/>
      <c r="B214" s="192"/>
      <c r="C214" s="137"/>
      <c r="D214" s="137"/>
      <c r="H214" s="78"/>
      <c r="I214" s="78"/>
      <c r="J214" s="78"/>
      <c r="K214" s="78"/>
      <c r="L214" s="78"/>
      <c r="M214" s="78"/>
      <c r="N214" s="507"/>
      <c r="O214" s="507"/>
      <c r="P214" s="78"/>
      <c r="Q214" s="516"/>
      <c r="R214" s="523"/>
      <c r="T214" s="530"/>
      <c r="U214" s="530"/>
    </row>
    <row r="215" spans="1:21" s="79" customFormat="1" x14ac:dyDescent="0.3">
      <c r="A215" s="74" t="s">
        <v>235</v>
      </c>
      <c r="B215" s="78"/>
      <c r="H215" s="78"/>
      <c r="I215" s="78"/>
      <c r="J215" s="78"/>
      <c r="K215" s="78"/>
      <c r="L215" s="78"/>
      <c r="M215" s="78"/>
      <c r="N215" s="507"/>
      <c r="O215" s="507"/>
      <c r="P215" s="78"/>
      <c r="Q215" s="516"/>
      <c r="R215" s="523"/>
      <c r="T215" s="530"/>
      <c r="U215" s="530"/>
    </row>
    <row r="217" spans="1:21" s="79" customFormat="1" ht="30.75" customHeight="1" x14ac:dyDescent="0.3">
      <c r="A217" s="78"/>
      <c r="B217" s="697" t="s">
        <v>236</v>
      </c>
      <c r="C217" s="698"/>
      <c r="D217" s="715">
        <f>+F148</f>
        <v>44561</v>
      </c>
      <c r="E217" s="716"/>
      <c r="H217" s="78"/>
      <c r="I217" s="78"/>
      <c r="J217" s="78"/>
      <c r="K217" s="78"/>
      <c r="L217" s="78"/>
      <c r="M217" s="78"/>
      <c r="N217" s="507"/>
      <c r="O217" s="507"/>
      <c r="P217" s="78"/>
      <c r="Q217" s="516"/>
      <c r="R217" s="523"/>
      <c r="T217" s="530"/>
      <c r="U217" s="530"/>
    </row>
    <row r="218" spans="1:21" s="79" customFormat="1" x14ac:dyDescent="0.3">
      <c r="A218" s="78"/>
      <c r="B218" s="123" t="s">
        <v>384</v>
      </c>
      <c r="C218" s="125"/>
      <c r="D218" s="734">
        <f>+U31</f>
        <v>9804672</v>
      </c>
      <c r="E218" s="735"/>
      <c r="H218" s="78"/>
      <c r="I218" s="78"/>
      <c r="J218" s="78"/>
      <c r="K218" s="78"/>
      <c r="L218" s="78"/>
      <c r="M218" s="78"/>
      <c r="N218" s="507"/>
      <c r="O218" s="507"/>
      <c r="P218" s="78"/>
      <c r="Q218" s="516"/>
      <c r="R218" s="523"/>
      <c r="T218" s="530"/>
      <c r="U218" s="530"/>
    </row>
    <row r="219" spans="1:21" s="79" customFormat="1" x14ac:dyDescent="0.3">
      <c r="A219" s="78"/>
      <c r="B219" s="116" t="s">
        <v>332</v>
      </c>
      <c r="C219" s="128"/>
      <c r="D219" s="728">
        <v>0</v>
      </c>
      <c r="E219" s="729"/>
      <c r="H219" s="78"/>
      <c r="I219" s="78"/>
      <c r="J219" s="78"/>
      <c r="K219" s="78"/>
      <c r="L219" s="78"/>
      <c r="M219" s="78"/>
      <c r="N219" s="507"/>
      <c r="O219" s="507"/>
      <c r="P219" s="78"/>
      <c r="Q219" s="516"/>
      <c r="R219" s="523"/>
      <c r="T219" s="530"/>
      <c r="U219" s="530"/>
    </row>
    <row r="220" spans="1:21" s="79" customFormat="1" x14ac:dyDescent="0.3">
      <c r="A220" s="78"/>
      <c r="B220" s="116" t="s">
        <v>581</v>
      </c>
      <c r="C220" s="128"/>
      <c r="D220" s="290"/>
      <c r="E220" s="291">
        <f>+U33</f>
        <v>1317250</v>
      </c>
      <c r="H220" s="78"/>
      <c r="I220" s="78"/>
      <c r="J220" s="78"/>
      <c r="K220" s="78"/>
      <c r="L220" s="78"/>
      <c r="M220" s="78"/>
      <c r="N220" s="507"/>
      <c r="O220" s="507"/>
      <c r="P220" s="78"/>
      <c r="Q220" s="516"/>
      <c r="R220" s="523"/>
      <c r="T220" s="530"/>
      <c r="U220" s="530"/>
    </row>
    <row r="221" spans="1:21" s="79" customFormat="1" x14ac:dyDescent="0.3">
      <c r="A221" s="78"/>
      <c r="B221" s="142" t="s">
        <v>580</v>
      </c>
      <c r="C221" s="144"/>
      <c r="D221" s="193"/>
      <c r="E221" s="194">
        <v>0</v>
      </c>
      <c r="H221" s="78"/>
      <c r="I221" s="78"/>
      <c r="J221" s="78"/>
      <c r="K221" s="78"/>
      <c r="L221" s="78"/>
      <c r="M221" s="78"/>
      <c r="N221" s="507"/>
      <c r="O221" s="507"/>
      <c r="P221" s="78"/>
      <c r="Q221" s="516"/>
      <c r="R221" s="523"/>
      <c r="T221" s="530"/>
      <c r="U221" s="530"/>
    </row>
    <row r="222" spans="1:21" s="79" customFormat="1" x14ac:dyDescent="0.3">
      <c r="A222" s="78"/>
      <c r="B222" s="697" t="s">
        <v>51</v>
      </c>
      <c r="C222" s="698"/>
      <c r="D222" s="196"/>
      <c r="E222" s="197">
        <f>SUM(D218:E221)</f>
        <v>11121922</v>
      </c>
      <c r="H222" s="78"/>
      <c r="I222" s="78"/>
      <c r="J222" s="78"/>
      <c r="K222" s="78"/>
      <c r="L222" s="78"/>
      <c r="M222" s="78"/>
      <c r="N222" s="507"/>
      <c r="O222" s="507"/>
      <c r="P222" s="78"/>
      <c r="Q222" s="516"/>
      <c r="R222" s="523"/>
      <c r="T222" s="530"/>
      <c r="U222" s="530"/>
    </row>
    <row r="224" spans="1:21" s="79" customFormat="1" x14ac:dyDescent="0.3">
      <c r="A224" s="74" t="s">
        <v>237</v>
      </c>
      <c r="B224" s="78"/>
      <c r="G224" s="79" t="str">
        <f t="shared" ref="G224:G225" si="6">PROPER(B224)</f>
        <v/>
      </c>
      <c r="H224" s="78"/>
      <c r="I224" s="78"/>
      <c r="J224" s="78"/>
      <c r="K224" s="78"/>
      <c r="L224" s="78"/>
      <c r="M224" s="78"/>
      <c r="N224" s="507"/>
      <c r="O224" s="507"/>
      <c r="P224" s="78"/>
      <c r="Q224" s="516"/>
      <c r="R224" s="523"/>
      <c r="T224" s="530"/>
      <c r="U224" s="530"/>
    </row>
    <row r="225" spans="1:21" x14ac:dyDescent="0.3">
      <c r="G225" s="79" t="str">
        <f t="shared" si="6"/>
        <v/>
      </c>
    </row>
    <row r="226" spans="1:21" s="79" customFormat="1" ht="30.75" customHeight="1" x14ac:dyDescent="0.3">
      <c r="A226" s="78"/>
      <c r="B226" s="697" t="s">
        <v>148</v>
      </c>
      <c r="C226" s="698"/>
      <c r="D226" s="715">
        <f>+D217</f>
        <v>44561</v>
      </c>
      <c r="E226" s="716"/>
      <c r="H226" s="78"/>
      <c r="I226" s="78"/>
      <c r="J226" s="78"/>
      <c r="K226" s="78"/>
      <c r="L226" s="78"/>
      <c r="M226" s="78"/>
      <c r="N226" s="507"/>
      <c r="O226" s="507"/>
      <c r="P226" s="78"/>
      <c r="Q226" s="516"/>
      <c r="R226" s="523"/>
      <c r="T226" s="530"/>
      <c r="U226" s="530"/>
    </row>
    <row r="227" spans="1:21" x14ac:dyDescent="0.3">
      <c r="B227" s="123" t="s">
        <v>432</v>
      </c>
      <c r="C227" s="125"/>
      <c r="D227" s="198"/>
      <c r="E227" s="184">
        <v>0</v>
      </c>
    </row>
    <row r="228" spans="1:21" x14ac:dyDescent="0.3">
      <c r="B228" s="142" t="s">
        <v>441</v>
      </c>
      <c r="C228" s="144"/>
      <c r="D228" s="199"/>
      <c r="E228" s="117">
        <f>+U36</f>
        <v>76923</v>
      </c>
    </row>
    <row r="229" spans="1:21" x14ac:dyDescent="0.3">
      <c r="B229" s="131" t="s">
        <v>334</v>
      </c>
      <c r="C229" s="133"/>
      <c r="D229" s="200"/>
      <c r="E229" s="201">
        <f>+U38</f>
        <v>11187215</v>
      </c>
    </row>
    <row r="230" spans="1:21" x14ac:dyDescent="0.3">
      <c r="B230" s="697" t="s">
        <v>51</v>
      </c>
      <c r="C230" s="698"/>
      <c r="D230" s="196"/>
      <c r="E230" s="197">
        <f>SUM(E227:E229)</f>
        <v>11264138</v>
      </c>
    </row>
    <row r="232" spans="1:21" x14ac:dyDescent="0.3">
      <c r="A232" s="74" t="s">
        <v>238</v>
      </c>
    </row>
    <row r="234" spans="1:21" ht="31.2" x14ac:dyDescent="0.3">
      <c r="B234" s="190" t="s">
        <v>44</v>
      </c>
      <c r="C234" s="190" t="s">
        <v>156</v>
      </c>
      <c r="D234" s="122" t="s">
        <v>239</v>
      </c>
      <c r="E234" s="186" t="s">
        <v>433</v>
      </c>
      <c r="H234" s="79"/>
    </row>
    <row r="235" spans="1:21" ht="31.2" x14ac:dyDescent="0.3">
      <c r="B235" s="202" t="s">
        <v>337</v>
      </c>
      <c r="C235" s="203" t="s">
        <v>403</v>
      </c>
      <c r="D235" s="204">
        <f>+U32</f>
        <v>159002054</v>
      </c>
      <c r="E235" s="204">
        <v>0</v>
      </c>
      <c r="G235" s="79" t="str">
        <f t="shared" ref="G235" si="7">PROPER(A235)</f>
        <v/>
      </c>
      <c r="H235" s="79"/>
    </row>
    <row r="236" spans="1:21" s="79" customFormat="1" x14ac:dyDescent="0.3">
      <c r="A236" s="78"/>
      <c r="B236" s="185" t="s">
        <v>129</v>
      </c>
      <c r="C236" s="185"/>
      <c r="D236" s="148">
        <f>SUM(D235:D235)</f>
        <v>159002054</v>
      </c>
      <c r="E236" s="205">
        <f>SUM(E235:E235)</f>
        <v>0</v>
      </c>
      <c r="I236" s="78"/>
      <c r="J236" s="78"/>
      <c r="K236" s="78"/>
      <c r="L236" s="78"/>
      <c r="M236" s="78"/>
      <c r="N236" s="507"/>
      <c r="O236" s="507"/>
      <c r="P236" s="78"/>
      <c r="Q236" s="516"/>
      <c r="R236" s="516"/>
      <c r="T236" s="530"/>
      <c r="U236" s="530"/>
    </row>
    <row r="237" spans="1:21" s="79" customFormat="1" x14ac:dyDescent="0.3">
      <c r="A237" s="74"/>
      <c r="B237" s="192"/>
      <c r="C237" s="137"/>
      <c r="D237" s="137"/>
      <c r="H237" s="78"/>
      <c r="I237" s="78"/>
      <c r="J237" s="78"/>
      <c r="K237" s="78"/>
      <c r="L237" s="78"/>
      <c r="M237" s="78"/>
      <c r="N237" s="507"/>
      <c r="O237" s="507"/>
      <c r="P237" s="78"/>
      <c r="Q237" s="516"/>
      <c r="R237" s="523"/>
      <c r="T237" s="530"/>
      <c r="U237" s="530"/>
    </row>
    <row r="238" spans="1:21" s="79" customFormat="1" x14ac:dyDescent="0.3">
      <c r="A238" s="74" t="s">
        <v>153</v>
      </c>
      <c r="B238" s="192"/>
      <c r="C238" s="137"/>
      <c r="D238" s="137"/>
      <c r="H238" s="78"/>
      <c r="I238" s="78"/>
      <c r="J238" s="78"/>
      <c r="K238" s="78"/>
      <c r="L238" s="78"/>
      <c r="M238" s="78"/>
      <c r="N238" s="507"/>
      <c r="O238" s="507"/>
      <c r="P238" s="78"/>
      <c r="Q238" s="516"/>
      <c r="R238" s="523"/>
      <c r="T238" s="530"/>
      <c r="U238" s="530"/>
    </row>
    <row r="239" spans="1:21" s="79" customFormat="1" x14ac:dyDescent="0.3">
      <c r="A239" s="84"/>
      <c r="B239" s="192"/>
      <c r="C239" s="137"/>
      <c r="D239" s="137"/>
      <c r="H239" s="78"/>
      <c r="I239" s="78"/>
      <c r="J239" s="78"/>
      <c r="K239" s="78"/>
      <c r="L239" s="78"/>
      <c r="M239" s="78"/>
      <c r="N239" s="507"/>
      <c r="O239" s="507"/>
      <c r="P239" s="78"/>
      <c r="Q239" s="516"/>
      <c r="R239" s="523"/>
      <c r="T239" s="530"/>
      <c r="U239" s="530"/>
    </row>
    <row r="240" spans="1:21" s="79" customFormat="1" x14ac:dyDescent="0.3">
      <c r="A240" s="74"/>
      <c r="B240" s="192"/>
      <c r="C240" s="137"/>
      <c r="D240" s="137"/>
      <c r="H240" s="78"/>
      <c r="I240" s="78"/>
      <c r="J240" s="78"/>
      <c r="K240" s="78"/>
      <c r="L240" s="78"/>
      <c r="M240" s="78"/>
      <c r="N240" s="507"/>
      <c r="O240" s="507"/>
      <c r="P240" s="78"/>
      <c r="Q240" s="516"/>
      <c r="R240" s="523"/>
      <c r="T240" s="530"/>
      <c r="U240" s="530"/>
    </row>
    <row r="241" spans="1:21" s="79" customFormat="1" x14ac:dyDescent="0.3">
      <c r="A241" s="74" t="s">
        <v>154</v>
      </c>
      <c r="B241" s="192"/>
      <c r="H241" s="78"/>
      <c r="I241" s="78"/>
      <c r="J241" s="78"/>
      <c r="K241" s="78"/>
      <c r="L241" s="78"/>
      <c r="M241" s="78"/>
      <c r="N241" s="507"/>
      <c r="O241" s="507"/>
      <c r="P241" s="78"/>
      <c r="Q241" s="516"/>
      <c r="R241" s="523"/>
      <c r="T241" s="530"/>
      <c r="U241" s="530"/>
    </row>
    <row r="242" spans="1:21" s="79" customFormat="1" ht="16.5" customHeight="1" x14ac:dyDescent="0.3">
      <c r="A242" s="74"/>
      <c r="B242" s="192"/>
      <c r="H242" s="78"/>
      <c r="I242" s="78"/>
      <c r="J242" s="78"/>
      <c r="K242" s="78"/>
      <c r="L242" s="78"/>
      <c r="M242" s="78"/>
      <c r="N242" s="507"/>
      <c r="O242" s="507"/>
      <c r="P242" s="78"/>
      <c r="Q242" s="516"/>
      <c r="R242" s="523"/>
      <c r="T242" s="530"/>
      <c r="U242" s="530"/>
    </row>
    <row r="243" spans="1:21" s="79" customFormat="1" x14ac:dyDescent="0.3">
      <c r="A243" s="206"/>
      <c r="B243" s="78"/>
      <c r="H243" s="78"/>
      <c r="I243" s="78"/>
      <c r="J243" s="78"/>
      <c r="K243" s="78"/>
      <c r="L243" s="78"/>
      <c r="M243" s="78"/>
      <c r="N243" s="507"/>
      <c r="O243" s="507"/>
      <c r="P243" s="78"/>
      <c r="Q243" s="516"/>
      <c r="R243" s="523"/>
      <c r="T243" s="530"/>
      <c r="U243" s="530"/>
    </row>
    <row r="244" spans="1:21" s="79" customFormat="1" ht="31.2" x14ac:dyDescent="0.3">
      <c r="A244" s="78"/>
      <c r="B244" s="190" t="s">
        <v>155</v>
      </c>
      <c r="C244" s="122" t="s">
        <v>156</v>
      </c>
      <c r="D244" s="122" t="s">
        <v>157</v>
      </c>
      <c r="E244" s="207"/>
      <c r="H244" s="78"/>
      <c r="I244" s="78"/>
      <c r="J244" s="78"/>
      <c r="K244" s="78"/>
      <c r="L244" s="78"/>
      <c r="M244" s="78"/>
      <c r="N244" s="507"/>
      <c r="O244" s="507"/>
      <c r="P244" s="78"/>
      <c r="Q244" s="516"/>
      <c r="R244" s="523"/>
      <c r="T244" s="530"/>
      <c r="U244" s="530"/>
    </row>
    <row r="245" spans="1:21" s="79" customFormat="1" x14ac:dyDescent="0.3">
      <c r="A245" s="78"/>
      <c r="B245" s="202" t="str">
        <f>+B235</f>
        <v xml:space="preserve">Investor Casa de Bolsa SA </v>
      </c>
      <c r="C245" s="203" t="s">
        <v>582</v>
      </c>
      <c r="D245" s="204">
        <f>+D235</f>
        <v>159002054</v>
      </c>
      <c r="E245" s="208"/>
      <c r="H245" s="78"/>
      <c r="I245" s="78"/>
      <c r="J245" s="78"/>
      <c r="K245" s="78"/>
      <c r="L245" s="78"/>
      <c r="M245" s="78"/>
      <c r="N245" s="507"/>
      <c r="O245" s="507"/>
      <c r="P245" s="78"/>
      <c r="Q245" s="516"/>
      <c r="R245" s="523"/>
      <c r="T245" s="530"/>
      <c r="U245" s="530"/>
    </row>
    <row r="246" spans="1:21" s="79" customFormat="1" x14ac:dyDescent="0.3">
      <c r="A246" s="78"/>
      <c r="B246" s="202"/>
      <c r="C246" s="203"/>
      <c r="D246" s="204"/>
      <c r="E246" s="208"/>
      <c r="H246" s="78"/>
      <c r="I246" s="78"/>
      <c r="J246" s="78"/>
      <c r="K246" s="78"/>
      <c r="L246" s="78"/>
      <c r="M246" s="78"/>
      <c r="N246" s="507"/>
      <c r="O246" s="507"/>
      <c r="P246" s="78"/>
      <c r="Q246" s="516"/>
      <c r="R246" s="523"/>
      <c r="T246" s="530"/>
      <c r="U246" s="530"/>
    </row>
    <row r="247" spans="1:21" s="79" customFormat="1" x14ac:dyDescent="0.3">
      <c r="A247" s="78"/>
      <c r="B247" s="202"/>
      <c r="C247" s="203"/>
      <c r="D247" s="204"/>
      <c r="E247" s="208"/>
      <c r="H247" s="78"/>
      <c r="I247" s="78"/>
      <c r="J247" s="78"/>
      <c r="K247" s="78"/>
      <c r="L247" s="78"/>
      <c r="M247" s="78"/>
      <c r="N247" s="507"/>
      <c r="O247" s="507"/>
      <c r="P247" s="78"/>
      <c r="Q247" s="516"/>
      <c r="R247" s="523"/>
      <c r="T247" s="530"/>
      <c r="U247" s="530"/>
    </row>
    <row r="248" spans="1:21" s="79" customFormat="1" x14ac:dyDescent="0.3">
      <c r="A248" s="78"/>
      <c r="B248" s="185" t="s">
        <v>51</v>
      </c>
      <c r="C248" s="135"/>
      <c r="D248" s="135">
        <f>SUM(D245:D247)</f>
        <v>159002054</v>
      </c>
      <c r="E248" s="209"/>
      <c r="H248" s="78"/>
      <c r="I248" s="78"/>
      <c r="J248" s="78"/>
      <c r="K248" s="78"/>
      <c r="L248" s="78"/>
      <c r="M248" s="78"/>
      <c r="N248" s="507"/>
      <c r="O248" s="507"/>
      <c r="P248" s="78"/>
      <c r="Q248" s="516"/>
      <c r="R248" s="523"/>
      <c r="T248" s="530"/>
      <c r="U248" s="530"/>
    </row>
    <row r="250" spans="1:21" s="79" customFormat="1" x14ac:dyDescent="0.3">
      <c r="A250" s="74" t="s">
        <v>161</v>
      </c>
      <c r="B250" s="192"/>
      <c r="H250" s="78"/>
      <c r="I250" s="78"/>
      <c r="J250" s="78"/>
      <c r="K250" s="78"/>
      <c r="L250" s="78"/>
      <c r="M250" s="78"/>
      <c r="N250" s="507"/>
      <c r="O250" s="507"/>
      <c r="P250" s="78"/>
      <c r="Q250" s="516"/>
      <c r="R250" s="523"/>
      <c r="T250" s="530"/>
      <c r="U250" s="530"/>
    </row>
    <row r="253" spans="1:21" ht="31.2" x14ac:dyDescent="0.3">
      <c r="B253" s="190" t="s">
        <v>155</v>
      </c>
      <c r="C253" s="122" t="s">
        <v>162</v>
      </c>
      <c r="D253" s="122" t="s">
        <v>163</v>
      </c>
      <c r="E253" s="122" t="s">
        <v>164</v>
      </c>
      <c r="F253" s="207"/>
    </row>
    <row r="254" spans="1:21" x14ac:dyDescent="0.3">
      <c r="B254" s="202" t="s">
        <v>338</v>
      </c>
      <c r="C254" s="204">
        <f>638738259-57935390</f>
        <v>580802869</v>
      </c>
      <c r="D254" s="129"/>
      <c r="E254" s="210">
        <f t="shared" ref="E254:E256" si="8">+C254-D254</f>
        <v>580802869</v>
      </c>
      <c r="F254" s="211"/>
    </row>
    <row r="255" spans="1:21" x14ac:dyDescent="0.3">
      <c r="B255" s="202" t="s">
        <v>338</v>
      </c>
      <c r="C255" s="210"/>
      <c r="D255" s="204">
        <v>30845254.539999999</v>
      </c>
      <c r="E255" s="210">
        <f t="shared" si="8"/>
        <v>-30845254.539999999</v>
      </c>
      <c r="F255" s="211"/>
    </row>
    <row r="256" spans="1:21" x14ac:dyDescent="0.3">
      <c r="B256" s="212"/>
      <c r="C256" s="210"/>
      <c r="D256" s="210"/>
      <c r="E256" s="210">
        <f t="shared" si="8"/>
        <v>0</v>
      </c>
      <c r="F256" s="211"/>
    </row>
    <row r="257" spans="1:9" x14ac:dyDescent="0.3">
      <c r="B257" s="213" t="s">
        <v>51</v>
      </c>
      <c r="C257" s="214">
        <f>SUM(C254:C256)</f>
        <v>580802869</v>
      </c>
      <c r="D257" s="214">
        <f>SUM(D254:D256)</f>
        <v>30845254.539999999</v>
      </c>
      <c r="E257" s="214">
        <f>SUM(E254:E256)</f>
        <v>549957614.46000004</v>
      </c>
      <c r="F257" s="215"/>
    </row>
    <row r="259" spans="1:9" x14ac:dyDescent="0.3">
      <c r="A259" s="74" t="s">
        <v>167</v>
      </c>
      <c r="B259" s="192"/>
    </row>
    <row r="260" spans="1:9" x14ac:dyDescent="0.3">
      <c r="A260" s="84"/>
      <c r="B260" s="192"/>
    </row>
    <row r="261" spans="1:9" ht="31.2" x14ac:dyDescent="0.3">
      <c r="B261" s="190" t="s">
        <v>44</v>
      </c>
      <c r="C261" s="85" t="s">
        <v>45</v>
      </c>
      <c r="D261" s="85" t="s">
        <v>168</v>
      </c>
      <c r="E261" s="85" t="s">
        <v>169</v>
      </c>
      <c r="F261" s="85" t="s">
        <v>47</v>
      </c>
    </row>
    <row r="262" spans="1:9" x14ac:dyDescent="0.3">
      <c r="B262" s="216" t="s">
        <v>24</v>
      </c>
      <c r="C262" s="217">
        <v>25000000</v>
      </c>
      <c r="D262" s="217">
        <f>+F262-C262</f>
        <v>475000000</v>
      </c>
      <c r="E262" s="217">
        <v>0</v>
      </c>
      <c r="F262" s="217">
        <v>500000000</v>
      </c>
      <c r="H262" s="177"/>
    </row>
    <row r="263" spans="1:9" x14ac:dyDescent="0.3">
      <c r="A263" s="74"/>
      <c r="B263" s="216" t="s">
        <v>48</v>
      </c>
      <c r="C263" s="217">
        <v>0</v>
      </c>
      <c r="D263" s="217">
        <v>0</v>
      </c>
      <c r="E263" s="217">
        <v>0</v>
      </c>
      <c r="F263" s="217">
        <f t="shared" ref="F263:F265" si="9">+C263+D263-E263</f>
        <v>0</v>
      </c>
      <c r="H263" s="177"/>
    </row>
    <row r="264" spans="1:9" x14ac:dyDescent="0.3">
      <c r="B264" s="216" t="s">
        <v>25</v>
      </c>
      <c r="C264" s="217">
        <v>0</v>
      </c>
      <c r="D264" s="217">
        <v>0</v>
      </c>
      <c r="E264" s="217">
        <v>0</v>
      </c>
      <c r="F264" s="217">
        <f t="shared" si="9"/>
        <v>0</v>
      </c>
      <c r="H264" s="177"/>
    </row>
    <row r="265" spans="1:9" x14ac:dyDescent="0.3">
      <c r="B265" s="216" t="s">
        <v>49</v>
      </c>
      <c r="C265" s="217">
        <v>0</v>
      </c>
      <c r="D265" s="217">
        <v>-40754930</v>
      </c>
      <c r="E265" s="217">
        <v>0</v>
      </c>
      <c r="F265" s="217">
        <f t="shared" si="9"/>
        <v>-40754930</v>
      </c>
      <c r="H265" s="177"/>
    </row>
    <row r="266" spans="1:9" x14ac:dyDescent="0.3">
      <c r="B266" s="216" t="s">
        <v>170</v>
      </c>
      <c r="C266" s="217">
        <v>-40754930</v>
      </c>
      <c r="D266" s="217">
        <f>+F266-C266</f>
        <v>-71130670.489999995</v>
      </c>
      <c r="E266" s="217">
        <v>0</v>
      </c>
      <c r="F266" s="217">
        <f>+U46</f>
        <v>-111885600.48999999</v>
      </c>
      <c r="H266" s="177"/>
    </row>
    <row r="267" spans="1:9" x14ac:dyDescent="0.3">
      <c r="B267" s="218" t="s">
        <v>51</v>
      </c>
      <c r="C267" s="219">
        <f>SUM(C262:C266)</f>
        <v>-15754930</v>
      </c>
      <c r="D267" s="219">
        <f>SUM(D262:D266)</f>
        <v>363114399.50999999</v>
      </c>
      <c r="E267" s="219">
        <f>SUM(E262:E266)</f>
        <v>0</v>
      </c>
      <c r="F267" s="219">
        <f>SUM(F262:F266)</f>
        <v>347359469.50999999</v>
      </c>
      <c r="H267" s="177"/>
      <c r="I267" s="177"/>
    </row>
    <row r="268" spans="1:9" x14ac:dyDescent="0.3">
      <c r="F268" s="79">
        <f>+F267-O32</f>
        <v>0</v>
      </c>
    </row>
    <row r="269" spans="1:9" x14ac:dyDescent="0.3">
      <c r="A269" s="74" t="s">
        <v>171</v>
      </c>
    </row>
    <row r="270" spans="1:9" x14ac:dyDescent="0.3">
      <c r="A270" s="84"/>
    </row>
    <row r="271" spans="1:9" ht="46.8" x14ac:dyDescent="0.3">
      <c r="B271" s="180" t="s">
        <v>90</v>
      </c>
      <c r="C271" s="85" t="s">
        <v>45</v>
      </c>
      <c r="D271" s="220" t="s">
        <v>168</v>
      </c>
      <c r="E271" s="220" t="s">
        <v>169</v>
      </c>
      <c r="F271" s="85" t="s">
        <v>172</v>
      </c>
      <c r="G271" s="85" t="s">
        <v>173</v>
      </c>
      <c r="H271" s="105"/>
    </row>
    <row r="272" spans="1:9" x14ac:dyDescent="0.3">
      <c r="B272" s="221" t="s">
        <v>174</v>
      </c>
      <c r="C272" s="222"/>
      <c r="D272" s="222">
        <v>0</v>
      </c>
      <c r="E272" s="222"/>
      <c r="F272" s="222">
        <f>+C272+D272-E272</f>
        <v>0</v>
      </c>
      <c r="G272" s="222"/>
    </row>
    <row r="273" spans="1:7" x14ac:dyDescent="0.3">
      <c r="B273" s="216"/>
      <c r="C273" s="222"/>
      <c r="D273" s="222"/>
      <c r="E273" s="222"/>
      <c r="F273" s="222">
        <f t="shared" ref="F273:F277" si="10">+C273+D273-E273</f>
        <v>0</v>
      </c>
      <c r="G273" s="222"/>
    </row>
    <row r="274" spans="1:7" x14ac:dyDescent="0.3">
      <c r="B274" s="216"/>
      <c r="C274" s="222"/>
      <c r="D274" s="222"/>
      <c r="E274" s="222"/>
      <c r="F274" s="222">
        <f t="shared" si="10"/>
        <v>0</v>
      </c>
      <c r="G274" s="222"/>
    </row>
    <row r="275" spans="1:7" x14ac:dyDescent="0.3">
      <c r="B275" s="221" t="s">
        <v>176</v>
      </c>
      <c r="C275" s="222"/>
      <c r="D275" s="222">
        <f>+E230</f>
        <v>11264138</v>
      </c>
      <c r="E275" s="222"/>
      <c r="F275" s="222">
        <f t="shared" si="10"/>
        <v>11264138</v>
      </c>
      <c r="G275" s="222"/>
    </row>
    <row r="276" spans="1:7" x14ac:dyDescent="0.3">
      <c r="B276" s="216"/>
      <c r="C276" s="222"/>
      <c r="D276" s="222"/>
      <c r="E276" s="222"/>
      <c r="F276" s="222">
        <f t="shared" si="10"/>
        <v>0</v>
      </c>
      <c r="G276" s="222"/>
    </row>
    <row r="277" spans="1:7" x14ac:dyDescent="0.3">
      <c r="B277" s="216"/>
      <c r="C277" s="222"/>
      <c r="D277" s="222"/>
      <c r="E277" s="222"/>
      <c r="F277" s="222">
        <f t="shared" si="10"/>
        <v>0</v>
      </c>
      <c r="G277" s="222"/>
    </row>
    <row r="278" spans="1:7" x14ac:dyDescent="0.3">
      <c r="B278" s="216" t="s">
        <v>175</v>
      </c>
      <c r="C278" s="223">
        <f>SUM(C272:C276)</f>
        <v>0</v>
      </c>
      <c r="D278" s="223">
        <f t="shared" ref="D278:G278" si="11">SUM(D272:D276)</f>
        <v>11264138</v>
      </c>
      <c r="E278" s="223">
        <f t="shared" si="11"/>
        <v>0</v>
      </c>
      <c r="F278" s="223">
        <f t="shared" si="11"/>
        <v>11264138</v>
      </c>
      <c r="G278" s="223">
        <f t="shared" si="11"/>
        <v>0</v>
      </c>
    </row>
    <row r="280" spans="1:7" x14ac:dyDescent="0.3">
      <c r="A280" s="74" t="s">
        <v>177</v>
      </c>
    </row>
    <row r="281" spans="1:7" x14ac:dyDescent="0.3">
      <c r="A281" s="74"/>
    </row>
    <row r="282" spans="1:7" ht="16.2" thickBot="1" x14ac:dyDescent="0.35">
      <c r="A282" s="74"/>
      <c r="B282" s="224" t="s">
        <v>27</v>
      </c>
      <c r="C282" s="552">
        <f>+D226</f>
        <v>44561</v>
      </c>
    </row>
    <row r="283" spans="1:7" x14ac:dyDescent="0.3">
      <c r="A283" s="74"/>
      <c r="B283" s="225" t="s">
        <v>27</v>
      </c>
      <c r="C283" s="226">
        <v>840268082</v>
      </c>
    </row>
    <row r="284" spans="1:7" x14ac:dyDescent="0.3">
      <c r="A284" s="74"/>
      <c r="B284" s="227" t="s">
        <v>28</v>
      </c>
      <c r="C284" s="228">
        <v>812708275</v>
      </c>
    </row>
    <row r="285" spans="1:7" x14ac:dyDescent="0.3">
      <c r="A285" s="74"/>
      <c r="B285" s="225" t="s">
        <v>285</v>
      </c>
      <c r="C285" s="226">
        <v>642308275</v>
      </c>
    </row>
    <row r="286" spans="1:7" x14ac:dyDescent="0.3">
      <c r="A286" s="74"/>
      <c r="B286" s="229" t="s">
        <v>286</v>
      </c>
      <c r="C286" s="230">
        <v>642308275</v>
      </c>
    </row>
    <row r="287" spans="1:7" x14ac:dyDescent="0.3">
      <c r="A287" s="74"/>
      <c r="B287" s="225" t="s">
        <v>339</v>
      </c>
      <c r="C287" s="226">
        <v>170400000</v>
      </c>
    </row>
    <row r="288" spans="1:7" x14ac:dyDescent="0.3">
      <c r="A288" s="535"/>
      <c r="B288" s="536" t="s">
        <v>340</v>
      </c>
      <c r="C288" s="537">
        <v>170400000</v>
      </c>
    </row>
    <row r="289" spans="1:21" x14ac:dyDescent="0.3">
      <c r="A289" s="74"/>
      <c r="B289" s="227" t="s">
        <v>29</v>
      </c>
      <c r="C289" s="228">
        <v>27559807</v>
      </c>
    </row>
    <row r="290" spans="1:21" x14ac:dyDescent="0.3">
      <c r="A290" s="74"/>
      <c r="B290" s="225" t="s">
        <v>30</v>
      </c>
      <c r="C290" s="226">
        <v>27559807</v>
      </c>
    </row>
    <row r="291" spans="1:21" x14ac:dyDescent="0.3">
      <c r="A291" s="535"/>
      <c r="B291" s="231" t="s">
        <v>555</v>
      </c>
      <c r="C291" s="232">
        <v>6400000</v>
      </c>
    </row>
    <row r="292" spans="1:21" x14ac:dyDescent="0.3">
      <c r="A292" s="535"/>
      <c r="B292" s="536" t="s">
        <v>246</v>
      </c>
      <c r="C292" s="537">
        <v>21159807</v>
      </c>
    </row>
    <row r="293" spans="1:21" x14ac:dyDescent="0.3">
      <c r="A293" s="74"/>
      <c r="B293" s="227"/>
      <c r="C293" s="228"/>
    </row>
    <row r="294" spans="1:21" x14ac:dyDescent="0.3">
      <c r="A294" s="74"/>
      <c r="B294" s="287"/>
      <c r="C294" s="534"/>
    </row>
    <row r="295" spans="1:21" x14ac:dyDescent="0.3">
      <c r="A295" s="74"/>
      <c r="B295" s="287"/>
      <c r="C295" s="534"/>
    </row>
    <row r="296" spans="1:21" s="79" customFormat="1" x14ac:dyDescent="0.3">
      <c r="A296" s="154"/>
      <c r="B296" s="233"/>
      <c r="C296" s="113"/>
      <c r="D296" s="113"/>
      <c r="E296" s="113"/>
      <c r="H296" s="78"/>
      <c r="I296" s="78"/>
      <c r="J296" s="78"/>
      <c r="K296" s="78"/>
      <c r="L296" s="78"/>
      <c r="M296" s="78"/>
      <c r="N296" s="507"/>
      <c r="O296" s="507"/>
      <c r="P296" s="78"/>
      <c r="Q296" s="516"/>
      <c r="R296" s="523"/>
      <c r="T296" s="530"/>
      <c r="U296" s="530"/>
    </row>
    <row r="297" spans="1:21" s="79" customFormat="1" x14ac:dyDescent="0.3">
      <c r="A297" s="74" t="s">
        <v>186</v>
      </c>
      <c r="B297" s="78"/>
      <c r="H297" s="78"/>
      <c r="I297" s="78"/>
      <c r="J297" s="78"/>
      <c r="K297" s="78"/>
      <c r="L297" s="78"/>
      <c r="M297" s="78"/>
      <c r="N297" s="507"/>
      <c r="O297" s="507"/>
      <c r="P297" s="78"/>
      <c r="Q297" s="516"/>
      <c r="R297" s="523"/>
      <c r="T297" s="530"/>
      <c r="U297" s="530"/>
    </row>
    <row r="298" spans="1:21" s="79" customFormat="1" x14ac:dyDescent="0.3">
      <c r="A298" s="74"/>
      <c r="B298" s="78"/>
      <c r="H298" s="78"/>
      <c r="I298" s="78"/>
      <c r="J298" s="78"/>
      <c r="K298" s="78"/>
      <c r="L298" s="78"/>
      <c r="M298" s="78"/>
      <c r="N298" s="507"/>
      <c r="O298" s="507"/>
      <c r="P298" s="78"/>
      <c r="Q298" s="516"/>
      <c r="R298" s="523"/>
      <c r="T298" s="530"/>
      <c r="U298" s="530"/>
    </row>
    <row r="299" spans="1:21" s="79" customFormat="1" ht="16.2" thickBot="1" x14ac:dyDescent="0.35">
      <c r="A299" s="74"/>
      <c r="B299" s="234" t="s">
        <v>31</v>
      </c>
      <c r="C299" s="553" t="s">
        <v>671</v>
      </c>
      <c r="H299" s="78"/>
      <c r="I299" s="78"/>
      <c r="J299" s="78"/>
      <c r="K299" s="78"/>
      <c r="L299" s="78"/>
      <c r="M299" s="78"/>
      <c r="N299" s="507"/>
      <c r="O299" s="507"/>
      <c r="P299" s="78"/>
      <c r="Q299" s="516"/>
      <c r="R299" s="523"/>
      <c r="T299" s="530"/>
      <c r="U299" s="530"/>
    </row>
    <row r="300" spans="1:21" s="79" customFormat="1" x14ac:dyDescent="0.3">
      <c r="A300" s="74"/>
      <c r="B300" s="235" t="s">
        <v>31</v>
      </c>
      <c r="C300" s="236">
        <v>952153682</v>
      </c>
      <c r="H300" s="78"/>
      <c r="I300" s="78"/>
      <c r="J300" s="78"/>
      <c r="K300" s="78"/>
      <c r="L300" s="78"/>
      <c r="M300" s="78"/>
      <c r="N300" s="507"/>
      <c r="O300" s="507"/>
      <c r="P300" s="78"/>
      <c r="Q300" s="516"/>
      <c r="R300" s="523"/>
      <c r="T300" s="530"/>
      <c r="U300" s="530"/>
    </row>
    <row r="301" spans="1:21" s="79" customFormat="1" x14ac:dyDescent="0.3">
      <c r="A301" s="74"/>
      <c r="B301" s="235" t="s">
        <v>32</v>
      </c>
      <c r="C301" s="236">
        <v>83877596</v>
      </c>
      <c r="H301" s="78"/>
      <c r="I301" s="78"/>
      <c r="J301" s="78"/>
      <c r="K301" s="78"/>
      <c r="L301" s="78"/>
      <c r="M301" s="78"/>
      <c r="N301" s="507"/>
      <c r="O301" s="507"/>
      <c r="P301" s="78"/>
      <c r="Q301" s="516"/>
      <c r="R301" s="523"/>
      <c r="T301" s="530"/>
      <c r="U301" s="530"/>
    </row>
    <row r="302" spans="1:21" s="189" customFormat="1" x14ac:dyDescent="0.3">
      <c r="A302" s="74"/>
      <c r="B302" s="235" t="s">
        <v>247</v>
      </c>
      <c r="C302" s="236">
        <v>41807530</v>
      </c>
      <c r="H302" s="72"/>
      <c r="I302" s="72"/>
      <c r="J302" s="72"/>
      <c r="K302" s="72"/>
      <c r="L302" s="72"/>
      <c r="M302" s="72"/>
      <c r="N302" s="511"/>
      <c r="O302" s="511"/>
      <c r="P302" s="72"/>
      <c r="Q302" s="520"/>
      <c r="R302" s="524"/>
      <c r="T302" s="531"/>
      <c r="U302" s="531"/>
    </row>
    <row r="303" spans="1:21" s="79" customFormat="1" x14ac:dyDescent="0.3">
      <c r="A303" s="74"/>
      <c r="B303" s="237" t="s">
        <v>556</v>
      </c>
      <c r="C303" s="238">
        <v>41807530</v>
      </c>
      <c r="H303" s="78"/>
      <c r="I303" s="78"/>
      <c r="J303" s="78"/>
      <c r="K303" s="78"/>
      <c r="L303" s="78"/>
      <c r="M303" s="78"/>
      <c r="N303" s="507"/>
      <c r="O303" s="507"/>
      <c r="P303" s="78"/>
      <c r="Q303" s="516"/>
      <c r="R303" s="523"/>
      <c r="T303" s="530"/>
      <c r="U303" s="530"/>
    </row>
    <row r="304" spans="1:21" s="189" customFormat="1" x14ac:dyDescent="0.3">
      <c r="A304" s="74"/>
      <c r="B304" s="235" t="s">
        <v>341</v>
      </c>
      <c r="C304" s="236">
        <v>19514217</v>
      </c>
      <c r="H304" s="72"/>
      <c r="I304" s="72"/>
      <c r="J304" s="72"/>
      <c r="K304" s="72"/>
      <c r="L304" s="72"/>
      <c r="M304" s="72"/>
      <c r="N304" s="511"/>
      <c r="O304" s="511"/>
      <c r="P304" s="72"/>
      <c r="Q304" s="520"/>
      <c r="R304" s="524"/>
      <c r="T304" s="531"/>
      <c r="U304" s="531"/>
    </row>
    <row r="305" spans="1:21" s="79" customFormat="1" x14ac:dyDescent="0.3">
      <c r="A305" s="74"/>
      <c r="B305" s="237" t="s">
        <v>342</v>
      </c>
      <c r="C305" s="238">
        <v>4947274</v>
      </c>
      <c r="H305" s="78"/>
      <c r="I305" s="78"/>
      <c r="J305" s="78"/>
      <c r="K305" s="78"/>
      <c r="L305" s="78"/>
      <c r="M305" s="78"/>
      <c r="N305" s="507"/>
      <c r="O305" s="507"/>
      <c r="P305" s="78"/>
      <c r="Q305" s="516"/>
      <c r="R305" s="523"/>
      <c r="T305" s="530"/>
      <c r="U305" s="530"/>
    </row>
    <row r="306" spans="1:21" s="79" customFormat="1" x14ac:dyDescent="0.3">
      <c r="A306" s="535"/>
      <c r="B306" s="237" t="s">
        <v>343</v>
      </c>
      <c r="C306" s="238">
        <v>1189182</v>
      </c>
      <c r="H306" s="78"/>
      <c r="I306" s="78"/>
      <c r="J306" s="78"/>
      <c r="K306" s="78"/>
      <c r="L306" s="78"/>
      <c r="M306" s="78"/>
      <c r="N306" s="507"/>
      <c r="O306" s="507"/>
      <c r="P306" s="78"/>
      <c r="Q306" s="516"/>
      <c r="R306" s="523"/>
      <c r="T306" s="530"/>
      <c r="U306" s="530"/>
    </row>
    <row r="307" spans="1:21" s="79" customFormat="1" x14ac:dyDescent="0.3">
      <c r="A307" s="74"/>
      <c r="B307" s="237" t="s">
        <v>344</v>
      </c>
      <c r="C307" s="238">
        <v>10650488</v>
      </c>
      <c r="H307" s="78"/>
      <c r="I307" s="78"/>
      <c r="J307" s="78"/>
      <c r="K307" s="78"/>
      <c r="L307" s="78"/>
      <c r="M307" s="78"/>
      <c r="N307" s="507"/>
      <c r="O307" s="507"/>
      <c r="P307" s="78"/>
      <c r="Q307" s="516"/>
      <c r="R307" s="523"/>
      <c r="T307" s="530"/>
      <c r="U307" s="530"/>
    </row>
    <row r="308" spans="1:21" s="79" customFormat="1" x14ac:dyDescent="0.3">
      <c r="A308" s="74"/>
      <c r="B308" s="237" t="s">
        <v>557</v>
      </c>
      <c r="C308" s="238">
        <v>2727273</v>
      </c>
      <c r="H308" s="78"/>
      <c r="I308" s="78"/>
      <c r="J308" s="78"/>
      <c r="K308" s="78"/>
      <c r="L308" s="78"/>
      <c r="M308" s="78"/>
      <c r="N308" s="507"/>
      <c r="O308" s="507"/>
      <c r="P308" s="78"/>
      <c r="Q308" s="516"/>
      <c r="R308" s="523"/>
      <c r="T308" s="530"/>
      <c r="U308" s="530"/>
    </row>
    <row r="309" spans="1:21" s="189" customFormat="1" x14ac:dyDescent="0.3">
      <c r="A309" s="74"/>
      <c r="B309" s="235" t="s">
        <v>558</v>
      </c>
      <c r="C309" s="236">
        <v>18124031</v>
      </c>
      <c r="H309" s="72"/>
      <c r="I309" s="72"/>
      <c r="J309" s="72"/>
      <c r="K309" s="72"/>
      <c r="L309" s="72"/>
      <c r="M309" s="72"/>
      <c r="N309" s="511"/>
      <c r="O309" s="511"/>
      <c r="P309" s="72"/>
      <c r="Q309" s="520"/>
      <c r="R309" s="524"/>
      <c r="T309" s="531"/>
      <c r="U309" s="531"/>
    </row>
    <row r="310" spans="1:21" s="79" customFormat="1" x14ac:dyDescent="0.3">
      <c r="A310" s="74"/>
      <c r="B310" s="237" t="s">
        <v>559</v>
      </c>
      <c r="C310" s="238">
        <v>2000000</v>
      </c>
      <c r="H310" s="78"/>
      <c r="I310" s="78"/>
      <c r="J310" s="78"/>
      <c r="K310" s="78"/>
      <c r="L310" s="78"/>
      <c r="M310" s="78"/>
      <c r="N310" s="507"/>
      <c r="O310" s="507"/>
      <c r="P310" s="78"/>
      <c r="Q310" s="516"/>
      <c r="R310" s="523"/>
      <c r="T310" s="530"/>
      <c r="U310" s="530"/>
    </row>
    <row r="311" spans="1:21" s="79" customFormat="1" x14ac:dyDescent="0.3">
      <c r="A311" s="74"/>
      <c r="B311" s="237" t="s">
        <v>560</v>
      </c>
      <c r="C311" s="238">
        <v>3068182</v>
      </c>
      <c r="H311" s="78"/>
      <c r="I311" s="78"/>
      <c r="J311" s="78"/>
      <c r="K311" s="78"/>
      <c r="L311" s="78"/>
      <c r="M311" s="78"/>
      <c r="N311" s="507"/>
      <c r="O311" s="507"/>
      <c r="P311" s="78"/>
      <c r="Q311" s="516"/>
      <c r="R311" s="523"/>
      <c r="T311" s="530"/>
      <c r="U311" s="530"/>
    </row>
    <row r="312" spans="1:21" s="79" customFormat="1" x14ac:dyDescent="0.3">
      <c r="A312" s="74"/>
      <c r="B312" s="237" t="s">
        <v>561</v>
      </c>
      <c r="C312" s="238">
        <v>12800000</v>
      </c>
      <c r="H312" s="78"/>
      <c r="I312" s="78"/>
      <c r="J312" s="78"/>
      <c r="K312" s="78"/>
      <c r="L312" s="78"/>
      <c r="M312" s="78"/>
      <c r="N312" s="507"/>
      <c r="O312" s="507"/>
      <c r="P312" s="78"/>
      <c r="Q312" s="516"/>
      <c r="R312" s="523"/>
      <c r="T312" s="530"/>
      <c r="U312" s="530"/>
    </row>
    <row r="313" spans="1:21" s="79" customFormat="1" x14ac:dyDescent="0.3">
      <c r="A313" s="74"/>
      <c r="B313" s="237" t="s">
        <v>562</v>
      </c>
      <c r="C313" s="238">
        <v>255849</v>
      </c>
      <c r="H313" s="78"/>
      <c r="I313" s="78"/>
      <c r="J313" s="78"/>
      <c r="K313" s="78"/>
      <c r="L313" s="78"/>
      <c r="M313" s="78"/>
      <c r="N313" s="507"/>
      <c r="O313" s="507"/>
      <c r="P313" s="78"/>
      <c r="Q313" s="516"/>
      <c r="R313" s="523"/>
      <c r="T313" s="530"/>
      <c r="U313" s="530"/>
    </row>
    <row r="314" spans="1:21" s="189" customFormat="1" x14ac:dyDescent="0.3">
      <c r="A314" s="74"/>
      <c r="B314" s="235" t="s">
        <v>563</v>
      </c>
      <c r="C314" s="236">
        <v>4431818</v>
      </c>
      <c r="H314" s="72"/>
      <c r="I314" s="72"/>
      <c r="J314" s="72"/>
      <c r="K314" s="72"/>
      <c r="L314" s="72"/>
      <c r="M314" s="72"/>
      <c r="N314" s="511"/>
      <c r="O314" s="511"/>
      <c r="P314" s="72"/>
      <c r="Q314" s="520"/>
      <c r="R314" s="524"/>
      <c r="T314" s="531"/>
      <c r="U314" s="531"/>
    </row>
    <row r="315" spans="1:21" s="79" customFormat="1" x14ac:dyDescent="0.3">
      <c r="A315" s="74"/>
      <c r="B315" s="237" t="s">
        <v>564</v>
      </c>
      <c r="C315" s="238">
        <v>4431818</v>
      </c>
      <c r="H315" s="78"/>
      <c r="I315" s="78"/>
      <c r="J315" s="78"/>
      <c r="K315" s="78"/>
      <c r="L315" s="78"/>
      <c r="M315" s="78"/>
      <c r="N315" s="507"/>
      <c r="O315" s="507"/>
      <c r="P315" s="78"/>
      <c r="Q315" s="516"/>
      <c r="R315" s="523"/>
      <c r="T315" s="530"/>
      <c r="U315" s="530"/>
    </row>
    <row r="316" spans="1:21" s="189" customFormat="1" x14ac:dyDescent="0.3">
      <c r="A316" s="74"/>
      <c r="B316" s="235" t="s">
        <v>35</v>
      </c>
      <c r="C316" s="236">
        <v>790283315</v>
      </c>
      <c r="H316" s="72"/>
      <c r="I316" s="72"/>
      <c r="J316" s="72"/>
      <c r="K316" s="72"/>
      <c r="L316" s="72"/>
      <c r="M316" s="72"/>
      <c r="N316" s="511"/>
      <c r="O316" s="511"/>
      <c r="P316" s="72"/>
      <c r="Q316" s="520"/>
      <c r="R316" s="524"/>
      <c r="T316" s="531"/>
      <c r="U316" s="531"/>
    </row>
    <row r="317" spans="1:21" s="189" customFormat="1" x14ac:dyDescent="0.3">
      <c r="A317" s="74"/>
      <c r="B317" s="235" t="s">
        <v>565</v>
      </c>
      <c r="C317" s="236">
        <v>488510250</v>
      </c>
      <c r="H317" s="72"/>
      <c r="I317" s="72"/>
      <c r="J317" s="72"/>
      <c r="K317" s="72"/>
      <c r="L317" s="72"/>
      <c r="M317" s="72"/>
      <c r="N317" s="511"/>
      <c r="O317" s="511"/>
      <c r="P317" s="72"/>
      <c r="Q317" s="520"/>
      <c r="R317" s="524"/>
      <c r="T317" s="531"/>
      <c r="U317" s="531"/>
    </row>
    <row r="318" spans="1:21" s="79" customFormat="1" x14ac:dyDescent="0.3">
      <c r="A318" s="74"/>
      <c r="B318" s="237" t="s">
        <v>250</v>
      </c>
      <c r="C318" s="238">
        <v>387349748</v>
      </c>
      <c r="H318" s="78"/>
      <c r="I318" s="78"/>
      <c r="J318" s="78"/>
      <c r="K318" s="78"/>
      <c r="L318" s="78"/>
      <c r="M318" s="78"/>
      <c r="N318" s="507"/>
      <c r="O318" s="507"/>
      <c r="P318" s="78"/>
      <c r="Q318" s="516"/>
      <c r="R318" s="523"/>
      <c r="T318" s="530"/>
      <c r="U318" s="530"/>
    </row>
    <row r="319" spans="1:21" s="79" customFormat="1" x14ac:dyDescent="0.3">
      <c r="A319" s="74"/>
      <c r="B319" s="237" t="s">
        <v>251</v>
      </c>
      <c r="C319" s="238">
        <v>64335787</v>
      </c>
      <c r="H319" s="78"/>
      <c r="I319" s="78"/>
      <c r="J319" s="78"/>
      <c r="K319" s="78"/>
      <c r="L319" s="78"/>
      <c r="M319" s="78"/>
      <c r="N319" s="507"/>
      <c r="O319" s="507"/>
      <c r="P319" s="78"/>
      <c r="Q319" s="516"/>
      <c r="R319" s="523"/>
      <c r="T319" s="530"/>
      <c r="U319" s="530"/>
    </row>
    <row r="320" spans="1:21" s="79" customFormat="1" x14ac:dyDescent="0.3">
      <c r="A320" s="74"/>
      <c r="B320" s="237" t="s">
        <v>305</v>
      </c>
      <c r="C320" s="238">
        <v>2088409</v>
      </c>
      <c r="H320" s="78"/>
      <c r="I320" s="78"/>
      <c r="J320" s="78"/>
      <c r="K320" s="78"/>
      <c r="L320" s="78"/>
      <c r="M320" s="78"/>
      <c r="N320" s="507"/>
      <c r="O320" s="507"/>
      <c r="P320" s="78"/>
      <c r="Q320" s="516"/>
      <c r="R320" s="523"/>
      <c r="T320" s="530"/>
      <c r="U320" s="530"/>
    </row>
    <row r="321" spans="1:21" s="79" customFormat="1" x14ac:dyDescent="0.3">
      <c r="A321" s="74"/>
      <c r="B321" s="237" t="s">
        <v>396</v>
      </c>
      <c r="C321" s="238">
        <v>32172202</v>
      </c>
      <c r="H321" s="78"/>
      <c r="I321" s="78"/>
      <c r="J321" s="78"/>
      <c r="K321" s="78"/>
      <c r="L321" s="78"/>
      <c r="M321" s="78"/>
      <c r="N321" s="507"/>
      <c r="O321" s="507"/>
      <c r="P321" s="78"/>
      <c r="Q321" s="516"/>
      <c r="R321" s="523"/>
      <c r="T321" s="530"/>
      <c r="U321" s="530"/>
    </row>
    <row r="322" spans="1:21" s="79" customFormat="1" x14ac:dyDescent="0.3">
      <c r="A322" s="74"/>
      <c r="B322" s="237" t="s">
        <v>566</v>
      </c>
      <c r="C322" s="238">
        <v>2564104</v>
      </c>
      <c r="H322" s="78"/>
      <c r="I322" s="78"/>
      <c r="J322" s="78"/>
      <c r="K322" s="78"/>
      <c r="L322" s="78"/>
      <c r="M322" s="78"/>
      <c r="N322" s="507"/>
      <c r="O322" s="507"/>
      <c r="P322" s="78"/>
      <c r="Q322" s="516"/>
      <c r="R322" s="523"/>
      <c r="T322" s="530"/>
      <c r="U322" s="530"/>
    </row>
    <row r="323" spans="1:21" s="189" customFormat="1" x14ac:dyDescent="0.3">
      <c r="A323" s="74"/>
      <c r="B323" s="235" t="s">
        <v>37</v>
      </c>
      <c r="C323" s="236">
        <v>301773065</v>
      </c>
      <c r="H323" s="72"/>
      <c r="I323" s="72"/>
      <c r="J323" s="72"/>
      <c r="K323" s="72"/>
      <c r="L323" s="72"/>
      <c r="M323" s="72"/>
      <c r="N323" s="511"/>
      <c r="O323" s="511"/>
      <c r="P323" s="72"/>
      <c r="Q323" s="520"/>
      <c r="R323" s="524"/>
      <c r="T323" s="531"/>
      <c r="U323" s="531"/>
    </row>
    <row r="324" spans="1:21" s="79" customFormat="1" x14ac:dyDescent="0.3">
      <c r="A324" s="74"/>
      <c r="B324" s="237" t="s">
        <v>272</v>
      </c>
      <c r="C324" s="238">
        <v>94273638</v>
      </c>
      <c r="H324" s="78"/>
      <c r="I324" s="78"/>
      <c r="J324" s="78"/>
      <c r="K324" s="78"/>
      <c r="L324" s="78"/>
      <c r="M324" s="78"/>
      <c r="N324" s="507"/>
      <c r="O324" s="507"/>
      <c r="P324" s="78"/>
      <c r="Q324" s="516"/>
      <c r="R324" s="523"/>
      <c r="T324" s="530"/>
      <c r="U324" s="530"/>
    </row>
    <row r="325" spans="1:21" s="79" customFormat="1" x14ac:dyDescent="0.3">
      <c r="A325" s="535"/>
      <c r="B325" s="237" t="s">
        <v>273</v>
      </c>
      <c r="C325" s="238">
        <v>165273365</v>
      </c>
      <c r="H325" s="78"/>
      <c r="I325" s="78"/>
      <c r="J325" s="78"/>
      <c r="K325" s="78"/>
      <c r="L325" s="78"/>
      <c r="M325" s="78"/>
      <c r="N325" s="507"/>
      <c r="O325" s="507"/>
      <c r="P325" s="78"/>
      <c r="Q325" s="516"/>
      <c r="R325" s="523"/>
      <c r="T325" s="530"/>
      <c r="U325" s="530"/>
    </row>
    <row r="326" spans="1:21" s="79" customFormat="1" x14ac:dyDescent="0.3">
      <c r="A326" s="74"/>
      <c r="B326" s="237" t="s">
        <v>274</v>
      </c>
      <c r="C326" s="238">
        <v>1027273</v>
      </c>
      <c r="H326" s="78"/>
      <c r="I326" s="78"/>
      <c r="J326" s="78"/>
      <c r="K326" s="78"/>
      <c r="L326" s="78"/>
      <c r="M326" s="78"/>
      <c r="N326" s="507"/>
      <c r="O326" s="507"/>
      <c r="P326" s="78"/>
      <c r="Q326" s="516"/>
      <c r="R326" s="523"/>
      <c r="T326" s="530"/>
      <c r="U326" s="530"/>
    </row>
    <row r="327" spans="1:21" s="79" customFormat="1" x14ac:dyDescent="0.3">
      <c r="A327" s="74"/>
      <c r="B327" s="237" t="s">
        <v>345</v>
      </c>
      <c r="C327" s="238">
        <v>18327270</v>
      </c>
      <c r="H327" s="78"/>
      <c r="I327" s="78"/>
      <c r="J327" s="78"/>
      <c r="K327" s="78"/>
      <c r="L327" s="78"/>
      <c r="M327" s="78"/>
      <c r="N327" s="507"/>
      <c r="O327" s="507"/>
      <c r="P327" s="78"/>
      <c r="Q327" s="516"/>
      <c r="R327" s="523"/>
      <c r="T327" s="530"/>
      <c r="U327" s="530"/>
    </row>
    <row r="328" spans="1:21" s="79" customFormat="1" x14ac:dyDescent="0.3">
      <c r="A328" s="535"/>
      <c r="B328" s="237" t="s">
        <v>255</v>
      </c>
      <c r="C328" s="238">
        <v>3464368</v>
      </c>
      <c r="H328" s="78"/>
      <c r="I328" s="78"/>
      <c r="J328" s="78"/>
      <c r="K328" s="78"/>
      <c r="L328" s="78"/>
      <c r="M328" s="78"/>
      <c r="N328" s="507"/>
      <c r="O328" s="507"/>
      <c r="P328" s="78"/>
      <c r="Q328" s="516"/>
      <c r="R328" s="523"/>
      <c r="T328" s="530"/>
      <c r="U328" s="530"/>
    </row>
    <row r="329" spans="1:21" s="79" customFormat="1" x14ac:dyDescent="0.3">
      <c r="A329" s="74"/>
      <c r="B329" s="237" t="s">
        <v>346</v>
      </c>
      <c r="C329" s="238">
        <v>1122747</v>
      </c>
      <c r="H329" s="78"/>
      <c r="I329" s="78"/>
      <c r="J329" s="78"/>
      <c r="K329" s="78"/>
      <c r="L329" s="78"/>
      <c r="M329" s="78"/>
      <c r="N329" s="507"/>
      <c r="O329" s="507"/>
      <c r="P329" s="78"/>
      <c r="Q329" s="516"/>
      <c r="R329" s="523"/>
      <c r="T329" s="530"/>
      <c r="U329" s="530"/>
    </row>
    <row r="330" spans="1:21" s="79" customFormat="1" x14ac:dyDescent="0.3">
      <c r="A330" s="74"/>
      <c r="B330" s="237" t="s">
        <v>261</v>
      </c>
      <c r="C330" s="238">
        <v>338508</v>
      </c>
      <c r="H330" s="78"/>
      <c r="I330" s="78"/>
      <c r="J330" s="78"/>
      <c r="K330" s="78"/>
      <c r="L330" s="78"/>
      <c r="M330" s="78"/>
      <c r="N330" s="507"/>
      <c r="O330" s="507"/>
      <c r="P330" s="78"/>
      <c r="Q330" s="516"/>
      <c r="R330" s="523"/>
      <c r="T330" s="530"/>
      <c r="U330" s="530"/>
    </row>
    <row r="331" spans="1:21" s="79" customFormat="1" x14ac:dyDescent="0.3">
      <c r="A331" s="74"/>
      <c r="B331" s="237" t="s">
        <v>280</v>
      </c>
      <c r="C331" s="238">
        <v>159512</v>
      </c>
      <c r="H331" s="78"/>
      <c r="I331" s="78"/>
      <c r="J331" s="78"/>
      <c r="K331" s="78"/>
      <c r="L331" s="78"/>
      <c r="M331" s="78"/>
      <c r="N331" s="507"/>
      <c r="O331" s="507"/>
      <c r="P331" s="78"/>
      <c r="Q331" s="516"/>
      <c r="R331" s="523"/>
      <c r="T331" s="530"/>
      <c r="U331" s="530"/>
    </row>
    <row r="332" spans="1:21" s="79" customFormat="1" x14ac:dyDescent="0.3">
      <c r="A332" s="74"/>
      <c r="B332" s="237" t="s">
        <v>567</v>
      </c>
      <c r="C332" s="238">
        <v>4300000</v>
      </c>
      <c r="H332" s="78"/>
      <c r="I332" s="78"/>
      <c r="J332" s="78"/>
      <c r="K332" s="78"/>
      <c r="L332" s="78"/>
      <c r="M332" s="78"/>
      <c r="N332" s="507"/>
      <c r="O332" s="507"/>
      <c r="P332" s="78"/>
      <c r="Q332" s="516"/>
      <c r="R332" s="523"/>
      <c r="T332" s="530"/>
      <c r="U332" s="530"/>
    </row>
    <row r="333" spans="1:21" s="79" customFormat="1" x14ac:dyDescent="0.3">
      <c r="A333" s="74"/>
      <c r="B333" s="237" t="s">
        <v>568</v>
      </c>
      <c r="C333" s="238">
        <v>1607408</v>
      </c>
      <c r="H333" s="78"/>
      <c r="I333" s="78"/>
      <c r="J333" s="78"/>
      <c r="K333" s="78"/>
      <c r="L333" s="78"/>
      <c r="M333" s="78"/>
      <c r="N333" s="507"/>
      <c r="O333" s="507"/>
      <c r="P333" s="78"/>
      <c r="Q333" s="516"/>
      <c r="R333" s="523"/>
      <c r="T333" s="530"/>
      <c r="U333" s="530"/>
    </row>
    <row r="334" spans="1:21" s="79" customFormat="1" x14ac:dyDescent="0.3">
      <c r="A334" s="74"/>
      <c r="B334" s="237" t="s">
        <v>281</v>
      </c>
      <c r="C334" s="238">
        <v>915455</v>
      </c>
      <c r="H334" s="78"/>
      <c r="I334" s="78"/>
      <c r="J334" s="78"/>
      <c r="K334" s="78"/>
      <c r="L334" s="78"/>
      <c r="M334" s="78"/>
      <c r="N334" s="507"/>
      <c r="O334" s="507"/>
      <c r="P334" s="78"/>
      <c r="Q334" s="516"/>
      <c r="R334" s="523"/>
      <c r="T334" s="530"/>
      <c r="U334" s="530"/>
    </row>
    <row r="335" spans="1:21" s="79" customFormat="1" x14ac:dyDescent="0.3">
      <c r="A335" s="74"/>
      <c r="B335" s="237" t="s">
        <v>262</v>
      </c>
      <c r="C335" s="238">
        <v>91429</v>
      </c>
      <c r="H335" s="78"/>
      <c r="I335" s="78"/>
      <c r="J335" s="78"/>
      <c r="K335" s="78"/>
      <c r="L335" s="78"/>
      <c r="M335" s="78"/>
      <c r="N335" s="507"/>
      <c r="O335" s="507"/>
      <c r="P335" s="78"/>
      <c r="Q335" s="516"/>
      <c r="R335" s="523"/>
      <c r="T335" s="530"/>
      <c r="U335" s="530"/>
    </row>
    <row r="336" spans="1:21" s="79" customFormat="1" x14ac:dyDescent="0.3">
      <c r="A336" s="74"/>
      <c r="B336" s="237" t="s">
        <v>263</v>
      </c>
      <c r="C336" s="238">
        <v>8519945</v>
      </c>
      <c r="H336" s="78"/>
      <c r="I336" s="78"/>
      <c r="J336" s="78"/>
      <c r="K336" s="78"/>
      <c r="L336" s="78"/>
      <c r="M336" s="78"/>
      <c r="N336" s="507"/>
      <c r="O336" s="507"/>
      <c r="P336" s="78"/>
      <c r="Q336" s="516"/>
      <c r="R336" s="523"/>
      <c r="T336" s="530"/>
      <c r="U336" s="530"/>
    </row>
    <row r="337" spans="1:21" s="79" customFormat="1" x14ac:dyDescent="0.3">
      <c r="A337" s="74"/>
      <c r="B337" s="237" t="s">
        <v>275</v>
      </c>
      <c r="C337" s="238">
        <v>1320711</v>
      </c>
      <c r="H337" s="78"/>
      <c r="I337" s="78"/>
      <c r="J337" s="78"/>
      <c r="K337" s="78"/>
      <c r="L337" s="78"/>
      <c r="M337" s="78"/>
      <c r="N337" s="507"/>
      <c r="O337" s="507"/>
      <c r="P337" s="78"/>
      <c r="Q337" s="516"/>
      <c r="R337" s="523"/>
      <c r="T337" s="530"/>
      <c r="U337" s="530"/>
    </row>
    <row r="338" spans="1:21" s="79" customFormat="1" x14ac:dyDescent="0.3">
      <c r="A338" s="74"/>
      <c r="B338" s="237" t="s">
        <v>569</v>
      </c>
      <c r="C338" s="238">
        <v>459364</v>
      </c>
      <c r="H338" s="78"/>
      <c r="I338" s="78"/>
      <c r="J338" s="78"/>
      <c r="K338" s="78"/>
      <c r="L338" s="78"/>
      <c r="M338" s="78"/>
      <c r="N338" s="507"/>
      <c r="O338" s="507"/>
      <c r="P338" s="78"/>
      <c r="Q338" s="516"/>
      <c r="R338" s="523"/>
      <c r="T338" s="530"/>
      <c r="U338" s="530"/>
    </row>
    <row r="339" spans="1:21" s="79" customFormat="1" x14ac:dyDescent="0.3">
      <c r="A339" s="74"/>
      <c r="B339" s="237" t="s">
        <v>283</v>
      </c>
      <c r="C339" s="238">
        <v>572072</v>
      </c>
      <c r="H339" s="78"/>
      <c r="I339" s="78"/>
      <c r="J339" s="78"/>
      <c r="K339" s="78"/>
      <c r="L339" s="78"/>
      <c r="M339" s="78"/>
      <c r="N339" s="507"/>
      <c r="O339" s="507"/>
      <c r="P339" s="78"/>
      <c r="Q339" s="516"/>
      <c r="R339" s="523"/>
      <c r="T339" s="530"/>
      <c r="U339" s="530"/>
    </row>
    <row r="340" spans="1:21" s="189" customFormat="1" x14ac:dyDescent="0.3">
      <c r="A340" s="74"/>
      <c r="B340" s="235" t="s">
        <v>38</v>
      </c>
      <c r="C340" s="236">
        <v>113684</v>
      </c>
      <c r="H340" s="72"/>
      <c r="I340" s="72"/>
      <c r="J340" s="72"/>
      <c r="K340" s="72"/>
      <c r="L340" s="72"/>
      <c r="M340" s="72"/>
      <c r="N340" s="511"/>
      <c r="O340" s="511"/>
      <c r="P340" s="72"/>
      <c r="Q340" s="520"/>
      <c r="R340" s="524"/>
      <c r="T340" s="531"/>
      <c r="U340" s="531"/>
    </row>
    <row r="341" spans="1:21" s="189" customFormat="1" x14ac:dyDescent="0.3">
      <c r="A341" s="74"/>
      <c r="B341" s="235" t="s">
        <v>39</v>
      </c>
      <c r="C341" s="236">
        <v>113684</v>
      </c>
      <c r="H341" s="72"/>
      <c r="I341" s="72"/>
      <c r="J341" s="72"/>
      <c r="K341" s="72"/>
      <c r="L341" s="72"/>
      <c r="M341" s="72"/>
      <c r="N341" s="511"/>
      <c r="O341" s="511"/>
      <c r="P341" s="72"/>
      <c r="Q341" s="520"/>
      <c r="R341" s="524"/>
      <c r="T341" s="531"/>
      <c r="U341" s="531"/>
    </row>
    <row r="342" spans="1:21" s="79" customFormat="1" x14ac:dyDescent="0.3">
      <c r="A342" s="74"/>
      <c r="B342" s="237" t="s">
        <v>38</v>
      </c>
      <c r="C342" s="238">
        <v>113684</v>
      </c>
      <c r="H342" s="78"/>
      <c r="I342" s="78"/>
      <c r="J342" s="78"/>
      <c r="K342" s="78"/>
      <c r="L342" s="78"/>
      <c r="M342" s="78"/>
      <c r="N342" s="507"/>
      <c r="O342" s="507"/>
      <c r="P342" s="78"/>
      <c r="Q342" s="516"/>
      <c r="R342" s="523"/>
      <c r="T342" s="530"/>
      <c r="U342" s="530"/>
    </row>
    <row r="343" spans="1:21" s="189" customFormat="1" x14ac:dyDescent="0.3">
      <c r="A343" s="74"/>
      <c r="B343" s="235" t="s">
        <v>40</v>
      </c>
      <c r="C343" s="236">
        <v>-16445</v>
      </c>
      <c r="H343" s="72"/>
      <c r="I343" s="72"/>
      <c r="J343" s="72"/>
      <c r="K343" s="72"/>
      <c r="L343" s="72"/>
      <c r="M343" s="72"/>
      <c r="N343" s="511"/>
      <c r="O343" s="511"/>
      <c r="P343" s="72"/>
      <c r="Q343" s="520"/>
      <c r="R343" s="524"/>
      <c r="T343" s="531"/>
      <c r="U343" s="531"/>
    </row>
    <row r="344" spans="1:21" s="189" customFormat="1" x14ac:dyDescent="0.3">
      <c r="A344" s="74"/>
      <c r="B344" s="235" t="s">
        <v>40</v>
      </c>
      <c r="C344" s="236">
        <v>-16445</v>
      </c>
      <c r="H344" s="72"/>
      <c r="I344" s="72"/>
      <c r="J344" s="72"/>
      <c r="K344" s="72"/>
      <c r="L344" s="72"/>
      <c r="M344" s="72"/>
      <c r="N344" s="511"/>
      <c r="O344" s="511"/>
      <c r="P344" s="72"/>
      <c r="Q344" s="520"/>
      <c r="R344" s="524"/>
      <c r="T344" s="531"/>
      <c r="U344" s="531"/>
    </row>
    <row r="345" spans="1:21" s="79" customFormat="1" x14ac:dyDescent="0.3">
      <c r="A345" s="74"/>
      <c r="B345" s="237" t="s">
        <v>266</v>
      </c>
      <c r="C345" s="238">
        <v>-16445</v>
      </c>
      <c r="H345" s="78"/>
      <c r="I345" s="78"/>
      <c r="J345" s="78"/>
      <c r="K345" s="78"/>
      <c r="L345" s="78"/>
      <c r="M345" s="78"/>
      <c r="N345" s="507"/>
      <c r="O345" s="507"/>
      <c r="P345" s="78"/>
      <c r="Q345" s="516"/>
      <c r="R345" s="523"/>
      <c r="T345" s="530"/>
      <c r="U345" s="530"/>
    </row>
    <row r="346" spans="1:21" s="189" customFormat="1" x14ac:dyDescent="0.3">
      <c r="A346" s="74"/>
      <c r="B346" s="235" t="s">
        <v>570</v>
      </c>
      <c r="C346" s="236">
        <v>77895533</v>
      </c>
      <c r="H346" s="72"/>
      <c r="I346" s="72"/>
      <c r="J346" s="72"/>
      <c r="K346" s="72"/>
      <c r="L346" s="72"/>
      <c r="M346" s="72"/>
      <c r="N346" s="511"/>
      <c r="O346" s="511"/>
      <c r="P346" s="72"/>
      <c r="Q346" s="520"/>
      <c r="R346" s="524"/>
      <c r="T346" s="531"/>
      <c r="U346" s="531"/>
    </row>
    <row r="347" spans="1:21" s="189" customFormat="1" x14ac:dyDescent="0.3">
      <c r="A347" s="74"/>
      <c r="B347" s="235" t="s">
        <v>570</v>
      </c>
      <c r="C347" s="236">
        <v>77895533</v>
      </c>
      <c r="H347" s="72"/>
      <c r="I347" s="72"/>
      <c r="J347" s="72"/>
      <c r="K347" s="72"/>
      <c r="L347" s="72"/>
      <c r="M347" s="72"/>
      <c r="N347" s="511"/>
      <c r="O347" s="511"/>
      <c r="P347" s="72"/>
      <c r="Q347" s="520"/>
      <c r="R347" s="524"/>
      <c r="T347" s="531"/>
      <c r="U347" s="531"/>
    </row>
    <row r="348" spans="1:21" s="79" customFormat="1" x14ac:dyDescent="0.3">
      <c r="A348" s="74"/>
      <c r="B348" s="237" t="s">
        <v>571</v>
      </c>
      <c r="C348" s="238">
        <v>77895533</v>
      </c>
      <c r="H348" s="78"/>
      <c r="I348" s="78"/>
      <c r="J348" s="78"/>
      <c r="K348" s="78"/>
      <c r="L348" s="78"/>
      <c r="M348" s="78"/>
      <c r="N348" s="507"/>
      <c r="O348" s="507"/>
      <c r="P348" s="78"/>
      <c r="Q348" s="516"/>
      <c r="R348" s="523"/>
      <c r="T348" s="530"/>
      <c r="U348" s="530"/>
    </row>
    <row r="349" spans="1:21" s="79" customFormat="1" x14ac:dyDescent="0.3">
      <c r="A349" s="74"/>
      <c r="B349" s="235" t="s">
        <v>347</v>
      </c>
      <c r="C349" s="236">
        <f>+C283-C300</f>
        <v>-111885600</v>
      </c>
      <c r="H349" s="78"/>
      <c r="I349" s="78"/>
      <c r="J349" s="78"/>
      <c r="K349" s="78"/>
      <c r="L349" s="78"/>
      <c r="M349" s="78"/>
      <c r="N349" s="507"/>
      <c r="O349" s="507"/>
      <c r="P349" s="78"/>
      <c r="Q349" s="516"/>
      <c r="R349" s="523"/>
      <c r="T349" s="530"/>
      <c r="U349" s="530"/>
    </row>
    <row r="350" spans="1:21" s="79" customFormat="1" x14ac:dyDescent="0.3">
      <c r="A350" s="74"/>
      <c r="B350" s="239"/>
      <c r="C350" s="240"/>
      <c r="H350" s="78"/>
      <c r="I350" s="78"/>
      <c r="J350" s="78"/>
      <c r="K350" s="78"/>
      <c r="L350" s="78"/>
      <c r="M350" s="78"/>
      <c r="N350" s="507"/>
      <c r="O350" s="507"/>
      <c r="P350" s="78"/>
      <c r="Q350" s="516"/>
      <c r="R350" s="523"/>
      <c r="T350" s="530"/>
      <c r="U350" s="530"/>
    </row>
    <row r="351" spans="1:21" s="79" customFormat="1" x14ac:dyDescent="0.3">
      <c r="A351" s="74"/>
      <c r="B351" s="72"/>
      <c r="C351" s="241"/>
      <c r="H351" s="78"/>
      <c r="I351" s="78"/>
      <c r="J351" s="78"/>
      <c r="K351" s="78"/>
      <c r="L351" s="78"/>
      <c r="M351" s="78"/>
      <c r="N351" s="507"/>
      <c r="O351" s="507"/>
      <c r="P351" s="78"/>
      <c r="Q351" s="516"/>
      <c r="R351" s="523"/>
      <c r="T351" s="530"/>
      <c r="U351" s="530"/>
    </row>
    <row r="352" spans="1:21" s="79" customFormat="1" x14ac:dyDescent="0.3">
      <c r="A352" s="74"/>
      <c r="B352" s="78"/>
      <c r="H352" s="78"/>
      <c r="I352" s="78"/>
      <c r="J352" s="78"/>
      <c r="K352" s="78"/>
      <c r="L352" s="78"/>
      <c r="M352" s="78"/>
      <c r="N352" s="507"/>
      <c r="O352" s="507"/>
      <c r="P352" s="78"/>
      <c r="Q352" s="516"/>
      <c r="R352" s="523"/>
      <c r="T352" s="530"/>
      <c r="U352" s="530"/>
    </row>
    <row r="353" spans="1:21" s="79" customFormat="1" x14ac:dyDescent="0.3">
      <c r="A353" s="74" t="s">
        <v>210</v>
      </c>
      <c r="B353" s="78"/>
      <c r="H353" s="78"/>
      <c r="I353" s="78"/>
      <c r="J353" s="78"/>
      <c r="K353" s="78"/>
      <c r="L353" s="78"/>
      <c r="M353" s="78"/>
      <c r="N353" s="507"/>
      <c r="O353" s="507"/>
      <c r="P353" s="78"/>
      <c r="Q353" s="516"/>
      <c r="R353" s="523"/>
      <c r="T353" s="530"/>
      <c r="U353" s="530"/>
    </row>
    <row r="354" spans="1:21" s="79" customFormat="1" x14ac:dyDescent="0.3">
      <c r="A354" s="74"/>
      <c r="B354" s="78"/>
      <c r="H354" s="78"/>
      <c r="I354" s="78"/>
      <c r="J354" s="78"/>
      <c r="K354" s="78"/>
      <c r="L354" s="78"/>
      <c r="M354" s="78"/>
      <c r="N354" s="507"/>
      <c r="O354" s="507"/>
      <c r="P354" s="78"/>
      <c r="Q354" s="516"/>
      <c r="R354" s="523"/>
      <c r="T354" s="530"/>
      <c r="U354" s="530"/>
    </row>
    <row r="355" spans="1:21" s="79" customFormat="1" x14ac:dyDescent="0.3">
      <c r="B355" s="78"/>
      <c r="H355" s="78"/>
      <c r="I355" s="78"/>
      <c r="J355" s="78"/>
      <c r="K355" s="78"/>
      <c r="L355" s="78"/>
      <c r="M355" s="78"/>
      <c r="N355" s="507"/>
      <c r="O355" s="507"/>
      <c r="P355" s="78"/>
      <c r="Q355" s="516"/>
      <c r="R355" s="523"/>
      <c r="T355" s="530"/>
      <c r="U355" s="530"/>
    </row>
    <row r="356" spans="1:21" s="79" customFormat="1" x14ac:dyDescent="0.3">
      <c r="A356" s="74" t="s">
        <v>412</v>
      </c>
      <c r="B356" s="78"/>
      <c r="H356" s="78"/>
      <c r="I356" s="78"/>
      <c r="J356" s="78"/>
      <c r="K356" s="78"/>
      <c r="L356" s="78"/>
      <c r="M356" s="78"/>
      <c r="N356" s="507"/>
      <c r="O356" s="507"/>
      <c r="P356" s="78"/>
      <c r="Q356" s="516"/>
      <c r="R356" s="523"/>
      <c r="T356" s="530"/>
      <c r="U356" s="530"/>
    </row>
    <row r="357" spans="1:21" s="79" customFormat="1" x14ac:dyDescent="0.3">
      <c r="A357" s="74"/>
      <c r="B357" s="78" t="s">
        <v>373</v>
      </c>
      <c r="H357" s="78"/>
      <c r="I357" s="78"/>
      <c r="J357" s="78"/>
      <c r="K357" s="78"/>
      <c r="L357" s="78"/>
      <c r="M357" s="78"/>
      <c r="N357" s="507"/>
      <c r="O357" s="507"/>
      <c r="P357" s="78"/>
      <c r="Q357" s="516"/>
      <c r="R357" s="523"/>
      <c r="T357" s="530"/>
      <c r="U357" s="530"/>
    </row>
    <row r="358" spans="1:21" s="79" customFormat="1" x14ac:dyDescent="0.3">
      <c r="A358" s="74"/>
      <c r="B358" s="78"/>
      <c r="H358" s="78"/>
      <c r="I358" s="78"/>
      <c r="J358" s="78"/>
      <c r="K358" s="78"/>
      <c r="L358" s="78"/>
      <c r="M358" s="78"/>
      <c r="N358" s="507"/>
      <c r="O358" s="507"/>
      <c r="P358" s="78"/>
      <c r="Q358" s="516"/>
      <c r="R358" s="523"/>
      <c r="T358" s="530"/>
      <c r="U358" s="530"/>
    </row>
    <row r="359" spans="1:21" s="79" customFormat="1" x14ac:dyDescent="0.3">
      <c r="A359" s="74" t="s">
        <v>413</v>
      </c>
      <c r="B359" s="78"/>
      <c r="H359" s="78"/>
      <c r="I359" s="78"/>
      <c r="J359" s="78"/>
      <c r="K359" s="78"/>
      <c r="L359" s="78"/>
      <c r="M359" s="78"/>
      <c r="N359" s="507"/>
      <c r="O359" s="507"/>
      <c r="P359" s="78"/>
      <c r="Q359" s="516"/>
      <c r="R359" s="523"/>
      <c r="T359" s="530"/>
      <c r="U359" s="530"/>
    </row>
    <row r="360" spans="1:21" s="79" customFormat="1" x14ac:dyDescent="0.3">
      <c r="A360" s="74"/>
      <c r="B360" s="78" t="s">
        <v>373</v>
      </c>
      <c r="H360" s="78"/>
      <c r="I360" s="78"/>
      <c r="J360" s="78"/>
      <c r="K360" s="78"/>
      <c r="L360" s="78"/>
      <c r="M360" s="78"/>
      <c r="N360" s="507"/>
      <c r="O360" s="507"/>
      <c r="P360" s="78"/>
      <c r="Q360" s="516"/>
      <c r="R360" s="523"/>
      <c r="T360" s="530"/>
      <c r="U360" s="530"/>
    </row>
    <row r="361" spans="1:21" s="79" customFormat="1" x14ac:dyDescent="0.3">
      <c r="A361" s="74"/>
      <c r="B361" s="78"/>
      <c r="H361" s="78"/>
      <c r="I361" s="78"/>
      <c r="J361" s="78"/>
      <c r="K361" s="78"/>
      <c r="L361" s="78"/>
      <c r="M361" s="78"/>
      <c r="N361" s="507"/>
      <c r="O361" s="507"/>
      <c r="P361" s="78"/>
      <c r="Q361" s="516"/>
      <c r="R361" s="523"/>
      <c r="T361" s="530"/>
      <c r="U361" s="530"/>
    </row>
    <row r="362" spans="1:21" s="79" customFormat="1" x14ac:dyDescent="0.3">
      <c r="A362" s="74" t="s">
        <v>268</v>
      </c>
      <c r="B362" s="78"/>
      <c r="H362" s="78"/>
      <c r="I362" s="78"/>
      <c r="J362" s="78"/>
      <c r="K362" s="78"/>
      <c r="L362" s="78"/>
      <c r="M362" s="78"/>
      <c r="N362" s="507"/>
      <c r="O362" s="507"/>
      <c r="P362" s="78"/>
      <c r="Q362" s="516"/>
      <c r="R362" s="523"/>
      <c r="T362" s="530"/>
      <c r="U362" s="530"/>
    </row>
    <row r="363" spans="1:21" s="79" customFormat="1" x14ac:dyDescent="0.3">
      <c r="A363" s="74"/>
      <c r="B363" s="685" t="s">
        <v>269</v>
      </c>
      <c r="C363" s="685"/>
      <c r="H363" s="78"/>
      <c r="I363" s="78"/>
      <c r="J363" s="78"/>
      <c r="K363" s="78"/>
      <c r="L363" s="78"/>
      <c r="M363" s="78"/>
      <c r="N363" s="507"/>
      <c r="O363" s="507"/>
      <c r="P363" s="78"/>
      <c r="Q363" s="516"/>
      <c r="R363" s="523"/>
      <c r="T363" s="530"/>
      <c r="U363" s="530"/>
    </row>
    <row r="364" spans="1:21" s="79" customFormat="1" x14ac:dyDescent="0.3">
      <c r="A364" s="74"/>
      <c r="B364" s="77"/>
      <c r="C364" s="77"/>
      <c r="H364" s="78"/>
      <c r="I364" s="78"/>
      <c r="J364" s="78"/>
      <c r="K364" s="78"/>
      <c r="L364" s="78"/>
      <c r="M364" s="78"/>
      <c r="N364" s="507"/>
      <c r="O364" s="507"/>
      <c r="P364" s="78"/>
      <c r="Q364" s="516"/>
      <c r="R364" s="523"/>
      <c r="T364" s="530"/>
      <c r="U364" s="530"/>
    </row>
    <row r="365" spans="1:21" s="79" customFormat="1" x14ac:dyDescent="0.3">
      <c r="A365" s="74"/>
      <c r="B365" s="77"/>
      <c r="C365" s="77"/>
      <c r="H365" s="78"/>
      <c r="I365" s="78"/>
      <c r="J365" s="78"/>
      <c r="K365" s="78"/>
      <c r="L365" s="78"/>
      <c r="M365" s="78"/>
      <c r="N365" s="507"/>
      <c r="O365" s="507"/>
      <c r="P365" s="78"/>
      <c r="Q365" s="516"/>
      <c r="R365" s="523"/>
      <c r="T365" s="530"/>
      <c r="U365" s="530"/>
    </row>
    <row r="366" spans="1:21" s="79" customFormat="1" x14ac:dyDescent="0.3">
      <c r="A366" s="74"/>
      <c r="B366" s="77"/>
      <c r="C366" s="77"/>
      <c r="H366" s="78"/>
      <c r="I366" s="78"/>
      <c r="J366" s="78"/>
      <c r="K366" s="78"/>
      <c r="L366" s="78"/>
      <c r="M366" s="78"/>
      <c r="N366" s="507"/>
      <c r="O366" s="507"/>
      <c r="P366" s="78"/>
      <c r="Q366" s="516"/>
      <c r="R366" s="523"/>
      <c r="T366" s="530"/>
      <c r="U366" s="530"/>
    </row>
    <row r="367" spans="1:21" s="79" customFormat="1" x14ac:dyDescent="0.3">
      <c r="A367" s="74"/>
      <c r="B367" s="242"/>
      <c r="C367" s="243"/>
      <c r="H367" s="78"/>
      <c r="I367" s="78"/>
      <c r="J367" s="78"/>
      <c r="K367" s="78"/>
      <c r="L367" s="78"/>
      <c r="M367" s="78"/>
      <c r="N367" s="507"/>
      <c r="O367" s="507"/>
      <c r="P367" s="78"/>
      <c r="Q367" s="516"/>
      <c r="R367" s="523"/>
      <c r="T367" s="530"/>
      <c r="U367" s="530"/>
    </row>
    <row r="368" spans="1:21" s="79" customFormat="1" x14ac:dyDescent="0.3">
      <c r="A368" s="74"/>
      <c r="B368" s="242"/>
      <c r="C368" s="243"/>
      <c r="H368" s="78"/>
      <c r="I368" s="78"/>
      <c r="J368" s="78"/>
      <c r="K368" s="78"/>
      <c r="L368" s="78"/>
      <c r="M368" s="78"/>
      <c r="N368" s="507"/>
      <c r="O368" s="507"/>
      <c r="P368" s="78"/>
      <c r="Q368" s="516"/>
      <c r="R368" s="523"/>
      <c r="T368" s="530"/>
      <c r="U368" s="530"/>
    </row>
    <row r="369" spans="1:21" s="79" customFormat="1" x14ac:dyDescent="0.3">
      <c r="A369" s="74"/>
      <c r="B369" s="242"/>
      <c r="C369" s="243"/>
      <c r="H369" s="78"/>
      <c r="I369" s="78"/>
      <c r="J369" s="78"/>
      <c r="K369" s="78"/>
      <c r="L369" s="78"/>
      <c r="M369" s="78"/>
      <c r="N369" s="507"/>
      <c r="O369" s="507"/>
      <c r="P369" s="78"/>
      <c r="Q369" s="516"/>
      <c r="R369" s="523"/>
      <c r="T369" s="530"/>
      <c r="U369" s="530"/>
    </row>
    <row r="370" spans="1:21" s="79" customFormat="1" x14ac:dyDescent="0.3">
      <c r="A370" s="74"/>
      <c r="B370" s="242"/>
      <c r="C370" s="243"/>
      <c r="H370" s="78"/>
      <c r="I370" s="78"/>
      <c r="J370" s="78"/>
      <c r="K370" s="78"/>
      <c r="L370" s="78"/>
      <c r="M370" s="78"/>
      <c r="N370" s="507"/>
      <c r="O370" s="507"/>
      <c r="P370" s="78"/>
      <c r="Q370" s="516"/>
      <c r="R370" s="523"/>
      <c r="T370" s="530"/>
      <c r="U370" s="530"/>
    </row>
    <row r="371" spans="1:21" s="79" customFormat="1" x14ac:dyDescent="0.3">
      <c r="A371" s="74"/>
      <c r="B371" s="242"/>
      <c r="C371" s="243"/>
      <c r="H371" s="78"/>
      <c r="I371" s="78"/>
      <c r="J371" s="78"/>
      <c r="K371" s="78"/>
      <c r="L371" s="78"/>
      <c r="M371" s="78"/>
      <c r="N371" s="507"/>
      <c r="O371" s="507"/>
      <c r="P371" s="78"/>
      <c r="Q371" s="516"/>
      <c r="R371" s="523"/>
      <c r="T371" s="530"/>
      <c r="U371" s="530"/>
    </row>
    <row r="372" spans="1:21" x14ac:dyDescent="0.3">
      <c r="B372" s="242"/>
      <c r="C372" s="243"/>
    </row>
    <row r="373" spans="1:21" s="79" customFormat="1" x14ac:dyDescent="0.3">
      <c r="B373" s="242"/>
      <c r="C373" s="243"/>
      <c r="H373" s="78"/>
      <c r="I373" s="78"/>
      <c r="J373" s="78"/>
      <c r="K373" s="78"/>
      <c r="L373" s="78"/>
      <c r="M373" s="78"/>
      <c r="N373" s="507"/>
      <c r="O373" s="507"/>
      <c r="P373" s="78"/>
      <c r="Q373" s="516"/>
      <c r="R373" s="523"/>
      <c r="T373" s="530"/>
      <c r="U373" s="530"/>
    </row>
    <row r="374" spans="1:21" x14ac:dyDescent="0.3">
      <c r="B374" s="242"/>
      <c r="C374" s="243"/>
    </row>
    <row r="375" spans="1:21" s="79" customFormat="1" x14ac:dyDescent="0.3">
      <c r="B375" s="242"/>
      <c r="C375" s="243"/>
      <c r="H375" s="78"/>
      <c r="I375" s="78"/>
      <c r="J375" s="78"/>
      <c r="K375" s="78"/>
      <c r="L375" s="78"/>
      <c r="M375" s="78"/>
      <c r="N375" s="507"/>
      <c r="O375" s="507"/>
      <c r="P375" s="78"/>
      <c r="Q375" s="516"/>
      <c r="R375" s="523"/>
      <c r="T375" s="530"/>
      <c r="U375" s="530"/>
    </row>
    <row r="376" spans="1:21" s="79" customFormat="1" x14ac:dyDescent="0.3">
      <c r="A376" s="84"/>
      <c r="B376" s="242"/>
      <c r="C376" s="243"/>
      <c r="H376" s="78"/>
      <c r="I376" s="78"/>
      <c r="J376" s="78"/>
      <c r="K376" s="78"/>
      <c r="L376" s="78"/>
      <c r="M376" s="78"/>
      <c r="N376" s="507"/>
      <c r="O376" s="507"/>
      <c r="P376" s="78"/>
      <c r="Q376" s="516"/>
      <c r="R376" s="523"/>
      <c r="T376" s="530"/>
      <c r="U376" s="530"/>
    </row>
    <row r="377" spans="1:21" s="79" customFormat="1" x14ac:dyDescent="0.3">
      <c r="A377" s="78"/>
      <c r="B377" s="242"/>
      <c r="C377" s="243"/>
      <c r="H377" s="78"/>
      <c r="I377" s="78"/>
      <c r="J377" s="78"/>
      <c r="K377" s="78"/>
      <c r="L377" s="78"/>
      <c r="M377" s="78"/>
      <c r="N377" s="507"/>
      <c r="O377" s="507"/>
      <c r="P377" s="78"/>
      <c r="Q377" s="516"/>
      <c r="R377" s="523"/>
      <c r="T377" s="530"/>
      <c r="U377" s="530"/>
    </row>
    <row r="378" spans="1:21" s="79" customFormat="1" x14ac:dyDescent="0.3">
      <c r="B378" s="242"/>
      <c r="C378" s="243"/>
      <c r="H378" s="78"/>
      <c r="I378" s="78"/>
      <c r="J378" s="78"/>
      <c r="K378" s="78"/>
      <c r="L378" s="78"/>
      <c r="M378" s="78"/>
      <c r="N378" s="507"/>
      <c r="O378" s="507"/>
      <c r="P378" s="78"/>
      <c r="Q378" s="516"/>
      <c r="R378" s="523"/>
      <c r="T378" s="530"/>
      <c r="U378" s="530"/>
    </row>
    <row r="379" spans="1:21" s="79" customFormat="1" x14ac:dyDescent="0.3">
      <c r="A379" s="84"/>
      <c r="B379" s="242"/>
      <c r="C379" s="243"/>
      <c r="H379" s="78"/>
      <c r="I379" s="78"/>
      <c r="J379" s="78"/>
      <c r="K379" s="78"/>
      <c r="L379" s="78"/>
      <c r="M379" s="78"/>
      <c r="N379" s="507"/>
      <c r="O379" s="507"/>
      <c r="P379" s="78"/>
      <c r="Q379" s="516"/>
      <c r="R379" s="523"/>
      <c r="T379" s="530"/>
      <c r="U379" s="530"/>
    </row>
    <row r="380" spans="1:21" x14ac:dyDescent="0.3">
      <c r="B380" s="242"/>
      <c r="C380" s="243"/>
    </row>
    <row r="381" spans="1:21" s="79" customFormat="1" x14ac:dyDescent="0.3">
      <c r="B381" s="242"/>
      <c r="C381" s="243"/>
      <c r="H381" s="78"/>
      <c r="I381" s="78"/>
      <c r="J381" s="78"/>
      <c r="K381" s="78"/>
      <c r="L381" s="78"/>
      <c r="M381" s="78"/>
      <c r="N381" s="507"/>
      <c r="O381" s="507"/>
      <c r="P381" s="78"/>
      <c r="Q381" s="516"/>
      <c r="R381" s="523"/>
      <c r="T381" s="530"/>
      <c r="U381" s="530"/>
    </row>
    <row r="382" spans="1:21" ht="41.4" customHeight="1" x14ac:dyDescent="0.3">
      <c r="B382" s="242"/>
      <c r="C382" s="243"/>
    </row>
    <row r="383" spans="1:21" s="79" customFormat="1" ht="12.75" customHeight="1" x14ac:dyDescent="0.3">
      <c r="A383" s="71"/>
      <c r="B383" s="242"/>
      <c r="C383" s="243"/>
      <c r="D383" s="77"/>
      <c r="E383" s="77"/>
      <c r="F383" s="77"/>
      <c r="H383" s="78"/>
      <c r="I383" s="78"/>
      <c r="J383" s="78"/>
      <c r="K383" s="78"/>
      <c r="L383" s="78"/>
      <c r="M383" s="78"/>
      <c r="N383" s="507"/>
      <c r="O383" s="507"/>
      <c r="P383" s="78"/>
      <c r="Q383" s="516"/>
      <c r="R383" s="523"/>
      <c r="T383" s="530"/>
      <c r="U383" s="530"/>
    </row>
    <row r="384" spans="1:21" s="79" customFormat="1" ht="12.75" customHeight="1" x14ac:dyDescent="0.3">
      <c r="A384" s="242"/>
      <c r="B384" s="242"/>
      <c r="C384" s="243"/>
      <c r="D384" s="77"/>
      <c r="E384" s="77"/>
      <c r="F384" s="77"/>
      <c r="H384" s="78"/>
      <c r="I384" s="78"/>
      <c r="J384" s="78"/>
      <c r="K384" s="78"/>
      <c r="L384" s="78"/>
      <c r="M384" s="78"/>
      <c r="N384" s="507"/>
      <c r="O384" s="507"/>
      <c r="P384" s="78"/>
      <c r="Q384" s="516"/>
      <c r="R384" s="523"/>
      <c r="T384" s="530"/>
      <c r="U384" s="530"/>
    </row>
    <row r="385" spans="1:21" s="79" customFormat="1" ht="12.75" customHeight="1" x14ac:dyDescent="0.3">
      <c r="A385" s="242"/>
      <c r="B385" s="242"/>
      <c r="C385" s="243"/>
      <c r="D385" s="77"/>
      <c r="E385" s="77"/>
      <c r="F385" s="77"/>
      <c r="H385" s="78"/>
      <c r="I385" s="78"/>
      <c r="J385" s="78"/>
      <c r="K385" s="78"/>
      <c r="L385" s="78"/>
      <c r="M385" s="78"/>
      <c r="N385" s="507"/>
      <c r="O385" s="507"/>
      <c r="P385" s="78"/>
      <c r="Q385" s="516"/>
      <c r="R385" s="523"/>
      <c r="T385" s="530"/>
      <c r="U385" s="530"/>
    </row>
    <row r="386" spans="1:21" s="79" customFormat="1" x14ac:dyDescent="0.3">
      <c r="A386" s="242"/>
      <c r="B386" s="242"/>
      <c r="C386" s="243"/>
      <c r="D386" s="77"/>
      <c r="E386" s="77"/>
      <c r="F386" s="77"/>
      <c r="H386" s="78"/>
      <c r="I386" s="78"/>
      <c r="J386" s="78"/>
      <c r="K386" s="78"/>
      <c r="L386" s="78"/>
      <c r="M386" s="78"/>
      <c r="N386" s="507"/>
      <c r="O386" s="507"/>
      <c r="P386" s="78"/>
      <c r="Q386" s="516"/>
      <c r="R386" s="523"/>
      <c r="T386" s="530"/>
      <c r="U386" s="530"/>
    </row>
    <row r="387" spans="1:21" s="79" customFormat="1" x14ac:dyDescent="0.3">
      <c r="A387" s="242"/>
      <c r="B387" s="242"/>
      <c r="C387" s="243"/>
      <c r="D387" s="243"/>
      <c r="E387" s="243"/>
      <c r="F387" s="243"/>
      <c r="H387" s="78"/>
      <c r="I387" s="78"/>
      <c r="J387" s="78"/>
      <c r="K387" s="78"/>
      <c r="L387" s="78"/>
      <c r="M387" s="78"/>
      <c r="N387" s="507"/>
      <c r="O387" s="507"/>
      <c r="P387" s="78"/>
      <c r="Q387" s="516"/>
      <c r="R387" s="523"/>
      <c r="T387" s="530"/>
      <c r="U387" s="530"/>
    </row>
    <row r="388" spans="1:21" s="79" customFormat="1" x14ac:dyDescent="0.3">
      <c r="A388" s="242"/>
      <c r="B388" s="242"/>
      <c r="C388" s="243"/>
      <c r="D388" s="243"/>
      <c r="E388" s="243"/>
      <c r="F388" s="243"/>
      <c r="H388" s="78"/>
      <c r="I388" s="78"/>
      <c r="J388" s="78"/>
      <c r="K388" s="78"/>
      <c r="L388" s="78"/>
      <c r="M388" s="78"/>
      <c r="N388" s="507"/>
      <c r="O388" s="507"/>
      <c r="P388" s="78"/>
      <c r="Q388" s="516"/>
      <c r="R388" s="523"/>
      <c r="T388" s="530"/>
      <c r="U388" s="530"/>
    </row>
    <row r="389" spans="1:21" s="79" customFormat="1" x14ac:dyDescent="0.3">
      <c r="A389" s="242"/>
      <c r="B389" s="242"/>
      <c r="C389" s="243"/>
      <c r="D389" s="243"/>
      <c r="E389" s="243"/>
      <c r="F389" s="243"/>
      <c r="H389" s="78"/>
      <c r="I389" s="78"/>
      <c r="J389" s="78"/>
      <c r="K389" s="78"/>
      <c r="L389" s="78"/>
      <c r="M389" s="78"/>
      <c r="N389" s="507"/>
      <c r="O389" s="507"/>
      <c r="P389" s="78"/>
      <c r="Q389" s="516"/>
      <c r="R389" s="523"/>
      <c r="T389" s="530"/>
      <c r="U389" s="530"/>
    </row>
    <row r="390" spans="1:21" s="79" customFormat="1" x14ac:dyDescent="0.3">
      <c r="A390" s="242"/>
      <c r="B390" s="242"/>
      <c r="C390" s="243"/>
      <c r="D390" s="243"/>
      <c r="E390" s="243"/>
      <c r="F390" s="243"/>
      <c r="H390" s="78"/>
      <c r="I390" s="78"/>
      <c r="J390" s="78"/>
      <c r="K390" s="78"/>
      <c r="L390" s="78"/>
      <c r="M390" s="78"/>
      <c r="N390" s="507"/>
      <c r="O390" s="507"/>
      <c r="P390" s="78"/>
      <c r="Q390" s="516"/>
      <c r="R390" s="523"/>
      <c r="T390" s="530"/>
      <c r="U390" s="530"/>
    </row>
    <row r="391" spans="1:21" s="79" customFormat="1" x14ac:dyDescent="0.3">
      <c r="A391" s="242"/>
      <c r="B391" s="242"/>
      <c r="C391" s="243"/>
      <c r="D391" s="243"/>
      <c r="E391" s="243"/>
      <c r="F391" s="243"/>
      <c r="H391" s="78"/>
      <c r="I391" s="78"/>
      <c r="J391" s="78"/>
      <c r="K391" s="78"/>
      <c r="L391" s="78"/>
      <c r="M391" s="78"/>
      <c r="N391" s="507"/>
      <c r="O391" s="507"/>
      <c r="P391" s="78"/>
      <c r="Q391" s="516"/>
      <c r="R391" s="523"/>
      <c r="T391" s="530"/>
      <c r="U391" s="530"/>
    </row>
    <row r="392" spans="1:21" s="79" customFormat="1" x14ac:dyDescent="0.3">
      <c r="A392" s="242"/>
      <c r="B392" s="242"/>
      <c r="C392" s="243"/>
      <c r="D392" s="243"/>
      <c r="E392" s="243"/>
      <c r="F392" s="243"/>
      <c r="H392" s="78"/>
      <c r="I392" s="78"/>
      <c r="J392" s="78"/>
      <c r="K392" s="78"/>
      <c r="L392" s="78"/>
      <c r="M392" s="78"/>
      <c r="N392" s="507"/>
      <c r="O392" s="507"/>
      <c r="P392" s="78"/>
      <c r="Q392" s="516"/>
      <c r="R392" s="523"/>
      <c r="T392" s="530"/>
      <c r="U392" s="530"/>
    </row>
    <row r="393" spans="1:21" s="79" customFormat="1" x14ac:dyDescent="0.3">
      <c r="A393" s="242"/>
      <c r="B393" s="242"/>
      <c r="C393" s="243"/>
      <c r="D393" s="243"/>
      <c r="E393" s="243"/>
      <c r="F393" s="243"/>
      <c r="H393" s="78"/>
      <c r="I393" s="78"/>
      <c r="J393" s="78"/>
      <c r="K393" s="78"/>
      <c r="L393" s="78"/>
      <c r="M393" s="78"/>
      <c r="N393" s="507"/>
      <c r="O393" s="507"/>
      <c r="P393" s="78"/>
      <c r="Q393" s="516"/>
      <c r="R393" s="523"/>
      <c r="T393" s="530"/>
      <c r="U393" s="530"/>
    </row>
    <row r="394" spans="1:21" s="79" customFormat="1" x14ac:dyDescent="0.3">
      <c r="A394" s="242"/>
      <c r="B394" s="242"/>
      <c r="C394" s="243"/>
      <c r="D394" s="243"/>
      <c r="E394" s="243"/>
      <c r="F394" s="243"/>
      <c r="H394" s="78"/>
      <c r="I394" s="78"/>
      <c r="J394" s="78"/>
      <c r="K394" s="78"/>
      <c r="L394" s="78"/>
      <c r="M394" s="78"/>
      <c r="N394" s="507"/>
      <c r="O394" s="507"/>
      <c r="P394" s="78"/>
      <c r="Q394" s="516"/>
      <c r="R394" s="523"/>
      <c r="T394" s="530"/>
      <c r="U394" s="530"/>
    </row>
    <row r="395" spans="1:21" s="79" customFormat="1" x14ac:dyDescent="0.3">
      <c r="A395" s="242"/>
      <c r="B395" s="242"/>
      <c r="C395" s="243"/>
      <c r="D395" s="243"/>
      <c r="E395" s="243"/>
      <c r="F395" s="243"/>
      <c r="H395" s="78"/>
      <c r="I395" s="78"/>
      <c r="J395" s="78"/>
      <c r="K395" s="78"/>
      <c r="L395" s="78"/>
      <c r="M395" s="78"/>
      <c r="N395" s="507"/>
      <c r="O395" s="507"/>
      <c r="P395" s="78"/>
      <c r="Q395" s="516"/>
      <c r="R395" s="523"/>
      <c r="T395" s="530"/>
      <c r="U395" s="530"/>
    </row>
    <row r="396" spans="1:21" s="79" customFormat="1" x14ac:dyDescent="0.3">
      <c r="A396" s="242"/>
      <c r="B396" s="242"/>
      <c r="C396" s="243"/>
      <c r="D396" s="243"/>
      <c r="E396" s="243"/>
      <c r="F396" s="243"/>
      <c r="H396" s="78"/>
      <c r="I396" s="78"/>
      <c r="J396" s="78"/>
      <c r="K396" s="78"/>
      <c r="L396" s="78"/>
      <c r="M396" s="78"/>
      <c r="N396" s="507"/>
      <c r="O396" s="507"/>
      <c r="P396" s="78"/>
      <c r="Q396" s="516"/>
      <c r="R396" s="523"/>
      <c r="T396" s="530"/>
      <c r="U396" s="530"/>
    </row>
    <row r="397" spans="1:21" s="79" customFormat="1" x14ac:dyDescent="0.3">
      <c r="A397" s="242"/>
      <c r="B397" s="242"/>
      <c r="C397" s="243"/>
      <c r="D397" s="243"/>
      <c r="E397" s="243"/>
      <c r="F397" s="243"/>
      <c r="H397" s="78"/>
      <c r="I397" s="78"/>
      <c r="J397" s="78"/>
      <c r="K397" s="78"/>
      <c r="L397" s="78"/>
      <c r="M397" s="78"/>
      <c r="N397" s="507"/>
      <c r="O397" s="507"/>
      <c r="P397" s="78"/>
      <c r="Q397" s="516"/>
      <c r="R397" s="523"/>
      <c r="T397" s="530"/>
      <c r="U397" s="530"/>
    </row>
    <row r="398" spans="1:21" s="79" customFormat="1" x14ac:dyDescent="0.3">
      <c r="A398" s="242"/>
      <c r="B398" s="242"/>
      <c r="C398" s="243"/>
      <c r="D398" s="243"/>
      <c r="E398" s="243"/>
      <c r="F398" s="243"/>
      <c r="H398" s="78"/>
      <c r="I398" s="78"/>
      <c r="J398" s="78"/>
      <c r="K398" s="78"/>
      <c r="L398" s="78"/>
      <c r="M398" s="78"/>
      <c r="N398" s="507"/>
      <c r="O398" s="507"/>
      <c r="P398" s="78"/>
      <c r="Q398" s="516"/>
      <c r="R398" s="523"/>
      <c r="T398" s="530"/>
      <c r="U398" s="530"/>
    </row>
    <row r="399" spans="1:21" s="79" customFormat="1" x14ac:dyDescent="0.3">
      <c r="A399" s="242"/>
      <c r="B399" s="242"/>
      <c r="C399" s="243"/>
      <c r="D399" s="243"/>
      <c r="E399" s="243"/>
      <c r="F399" s="243"/>
      <c r="H399" s="78"/>
      <c r="I399" s="78"/>
      <c r="J399" s="78"/>
      <c r="K399" s="78"/>
      <c r="L399" s="78"/>
      <c r="M399" s="78"/>
      <c r="N399" s="507"/>
      <c r="O399" s="507"/>
      <c r="P399" s="78"/>
      <c r="Q399" s="516"/>
      <c r="R399" s="523"/>
      <c r="T399" s="530"/>
      <c r="U399" s="530"/>
    </row>
    <row r="400" spans="1:21" s="79" customFormat="1" x14ac:dyDescent="0.3">
      <c r="A400" s="242"/>
      <c r="B400" s="78"/>
      <c r="D400" s="243"/>
      <c r="E400" s="243"/>
      <c r="F400" s="243"/>
      <c r="H400" s="78"/>
      <c r="I400" s="78"/>
      <c r="J400" s="78"/>
      <c r="K400" s="78"/>
      <c r="L400" s="78"/>
      <c r="M400" s="78"/>
      <c r="N400" s="507"/>
      <c r="O400" s="507"/>
      <c r="P400" s="78"/>
      <c r="Q400" s="516"/>
      <c r="R400" s="523"/>
      <c r="T400" s="530"/>
      <c r="U400" s="530"/>
    </row>
    <row r="401" spans="1:21" s="79" customFormat="1" x14ac:dyDescent="0.3">
      <c r="A401" s="242"/>
      <c r="B401" s="78"/>
      <c r="D401" s="243"/>
      <c r="E401" s="243"/>
      <c r="F401" s="243"/>
      <c r="H401" s="78"/>
      <c r="I401" s="78"/>
      <c r="J401" s="78"/>
      <c r="K401" s="78"/>
      <c r="L401" s="78"/>
      <c r="M401" s="78"/>
      <c r="N401" s="507"/>
      <c r="O401" s="507"/>
      <c r="P401" s="78"/>
      <c r="Q401" s="516"/>
      <c r="R401" s="523"/>
      <c r="T401" s="530"/>
      <c r="U401" s="530"/>
    </row>
    <row r="402" spans="1:21" s="79" customFormat="1" x14ac:dyDescent="0.3">
      <c r="A402" s="242"/>
      <c r="B402" s="78"/>
      <c r="D402" s="243"/>
      <c r="E402" s="243"/>
      <c r="F402" s="243"/>
      <c r="H402" s="78"/>
      <c r="I402" s="78"/>
      <c r="J402" s="78"/>
      <c r="K402" s="78"/>
      <c r="L402" s="78"/>
      <c r="M402" s="78"/>
      <c r="N402" s="507"/>
      <c r="O402" s="507"/>
      <c r="P402" s="78"/>
      <c r="Q402" s="516"/>
      <c r="R402" s="523"/>
      <c r="T402" s="530"/>
      <c r="U402" s="530"/>
    </row>
    <row r="403" spans="1:21" s="79" customFormat="1" x14ac:dyDescent="0.3">
      <c r="A403" s="242"/>
      <c r="B403" s="78"/>
      <c r="D403" s="243"/>
      <c r="E403" s="243"/>
      <c r="F403" s="243"/>
      <c r="H403" s="78"/>
      <c r="I403" s="78"/>
      <c r="J403" s="78"/>
      <c r="K403" s="78"/>
      <c r="L403" s="78"/>
      <c r="M403" s="78"/>
      <c r="N403" s="507"/>
      <c r="O403" s="507"/>
      <c r="P403" s="78"/>
      <c r="Q403" s="516"/>
      <c r="R403" s="523"/>
      <c r="T403" s="530"/>
      <c r="U403" s="530"/>
    </row>
    <row r="404" spans="1:21" s="79" customFormat="1" x14ac:dyDescent="0.3">
      <c r="A404" s="242"/>
      <c r="B404" s="78"/>
      <c r="D404" s="243"/>
      <c r="E404" s="243"/>
      <c r="F404" s="243"/>
      <c r="H404" s="78"/>
      <c r="I404" s="78"/>
      <c r="J404" s="78"/>
      <c r="K404" s="78"/>
      <c r="L404" s="78"/>
      <c r="M404" s="78"/>
      <c r="N404" s="507"/>
      <c r="O404" s="507"/>
      <c r="P404" s="78"/>
      <c r="Q404" s="516"/>
      <c r="R404" s="523"/>
      <c r="T404" s="530"/>
      <c r="U404" s="530"/>
    </row>
    <row r="405" spans="1:21" s="79" customFormat="1" x14ac:dyDescent="0.3">
      <c r="A405" s="242"/>
      <c r="B405" s="78"/>
      <c r="D405" s="243"/>
      <c r="E405" s="243"/>
      <c r="F405" s="243"/>
      <c r="H405" s="78"/>
      <c r="I405" s="78"/>
      <c r="J405" s="78"/>
      <c r="K405" s="78"/>
      <c r="L405" s="78"/>
      <c r="M405" s="78"/>
      <c r="N405" s="507"/>
      <c r="O405" s="507"/>
      <c r="P405" s="78"/>
      <c r="Q405" s="516"/>
      <c r="R405" s="523"/>
      <c r="T405" s="530"/>
      <c r="U405" s="530"/>
    </row>
    <row r="406" spans="1:21" s="79" customFormat="1" x14ac:dyDescent="0.3">
      <c r="A406" s="242"/>
      <c r="B406" s="78"/>
      <c r="D406" s="243"/>
      <c r="E406" s="243"/>
      <c r="F406" s="243"/>
      <c r="H406" s="78"/>
      <c r="I406" s="78"/>
      <c r="J406" s="78"/>
      <c r="K406" s="78"/>
      <c r="L406" s="78"/>
      <c r="M406" s="78"/>
      <c r="N406" s="507"/>
      <c r="O406" s="507"/>
      <c r="P406" s="78"/>
      <c r="Q406" s="516"/>
      <c r="R406" s="523"/>
      <c r="T406" s="530"/>
      <c r="U406" s="530"/>
    </row>
    <row r="407" spans="1:21" s="79" customFormat="1" x14ac:dyDescent="0.3">
      <c r="A407" s="242"/>
      <c r="B407" s="78"/>
      <c r="D407" s="243"/>
      <c r="E407" s="243"/>
      <c r="F407" s="243"/>
      <c r="H407" s="78"/>
      <c r="I407" s="78"/>
      <c r="J407" s="78"/>
      <c r="K407" s="78"/>
      <c r="L407" s="78"/>
      <c r="M407" s="78"/>
      <c r="N407" s="507"/>
      <c r="O407" s="507"/>
      <c r="P407" s="78"/>
      <c r="Q407" s="516"/>
      <c r="R407" s="523"/>
      <c r="T407" s="530"/>
      <c r="U407" s="530"/>
    </row>
    <row r="408" spans="1:21" s="79" customFormat="1" x14ac:dyDescent="0.3">
      <c r="A408" s="242"/>
      <c r="B408" s="78"/>
      <c r="D408" s="243"/>
      <c r="E408" s="243"/>
      <c r="F408" s="243"/>
      <c r="H408" s="78"/>
      <c r="I408" s="78"/>
      <c r="J408" s="78"/>
      <c r="K408" s="78"/>
      <c r="L408" s="78"/>
      <c r="M408" s="78"/>
      <c r="N408" s="507"/>
      <c r="O408" s="507"/>
      <c r="P408" s="78"/>
      <c r="Q408" s="516"/>
      <c r="R408" s="523"/>
      <c r="T408" s="530"/>
      <c r="U408" s="530"/>
    </row>
    <row r="409" spans="1:21" s="79" customFormat="1" x14ac:dyDescent="0.3">
      <c r="A409" s="242"/>
      <c r="B409" s="78"/>
      <c r="D409" s="243"/>
      <c r="E409" s="243"/>
      <c r="F409" s="243"/>
      <c r="H409" s="78"/>
      <c r="I409" s="78"/>
      <c r="J409" s="78"/>
      <c r="K409" s="78"/>
      <c r="L409" s="78"/>
      <c r="M409" s="78"/>
      <c r="N409" s="507"/>
      <c r="O409" s="507"/>
      <c r="P409" s="78"/>
      <c r="Q409" s="516"/>
      <c r="R409" s="523"/>
      <c r="T409" s="530"/>
      <c r="U409" s="530"/>
    </row>
    <row r="410" spans="1:21" s="79" customFormat="1" x14ac:dyDescent="0.3">
      <c r="A410" s="242"/>
      <c r="B410" s="78"/>
      <c r="D410" s="243"/>
      <c r="E410" s="243"/>
      <c r="F410" s="243"/>
      <c r="H410" s="78"/>
      <c r="I410" s="78"/>
      <c r="J410" s="78"/>
      <c r="K410" s="78"/>
      <c r="L410" s="78"/>
      <c r="M410" s="78"/>
      <c r="N410" s="507"/>
      <c r="O410" s="507"/>
      <c r="P410" s="78"/>
      <c r="Q410" s="516"/>
      <c r="R410" s="523"/>
      <c r="T410" s="530"/>
      <c r="U410" s="530"/>
    </row>
    <row r="411" spans="1:21" s="79" customFormat="1" x14ac:dyDescent="0.3">
      <c r="A411" s="242"/>
      <c r="B411" s="78"/>
      <c r="D411" s="243"/>
      <c r="E411" s="243"/>
      <c r="F411" s="243"/>
      <c r="H411" s="78"/>
      <c r="I411" s="78"/>
      <c r="J411" s="78"/>
      <c r="K411" s="78"/>
      <c r="L411" s="78"/>
      <c r="M411" s="78"/>
      <c r="N411" s="507"/>
      <c r="O411" s="507"/>
      <c r="P411" s="78"/>
      <c r="Q411" s="516"/>
      <c r="R411" s="523"/>
      <c r="T411" s="530"/>
      <c r="U411" s="530"/>
    </row>
    <row r="412" spans="1:21" s="79" customFormat="1" x14ac:dyDescent="0.3">
      <c r="A412" s="242"/>
      <c r="B412" s="78"/>
      <c r="D412" s="243"/>
      <c r="E412" s="243"/>
      <c r="F412" s="243"/>
      <c r="H412" s="78"/>
      <c r="I412" s="78"/>
      <c r="J412" s="78"/>
      <c r="K412" s="78"/>
      <c r="L412" s="78"/>
      <c r="M412" s="78"/>
      <c r="N412" s="507"/>
      <c r="O412" s="507"/>
      <c r="P412" s="78"/>
      <c r="Q412" s="516"/>
      <c r="R412" s="523"/>
      <c r="T412" s="530"/>
      <c r="U412" s="530"/>
    </row>
    <row r="413" spans="1:21" s="79" customFormat="1" x14ac:dyDescent="0.3">
      <c r="A413" s="242"/>
      <c r="B413" s="78"/>
      <c r="D413" s="243"/>
      <c r="E413" s="243"/>
      <c r="F413" s="243"/>
      <c r="H413" s="78"/>
      <c r="I413" s="78"/>
      <c r="J413" s="78"/>
      <c r="K413" s="78"/>
      <c r="L413" s="78"/>
      <c r="M413" s="78"/>
      <c r="N413" s="507"/>
      <c r="O413" s="507"/>
      <c r="P413" s="78"/>
      <c r="Q413" s="516"/>
      <c r="R413" s="523"/>
      <c r="T413" s="530"/>
      <c r="U413" s="530"/>
    </row>
    <row r="414" spans="1:21" s="79" customFormat="1" x14ac:dyDescent="0.3">
      <c r="A414" s="242"/>
      <c r="B414" s="78"/>
      <c r="D414" s="243"/>
      <c r="E414" s="243"/>
      <c r="F414" s="243"/>
      <c r="H414" s="78"/>
      <c r="I414" s="78"/>
      <c r="J414" s="78"/>
      <c r="K414" s="78"/>
      <c r="L414" s="78"/>
      <c r="M414" s="78"/>
      <c r="N414" s="507"/>
      <c r="O414" s="507"/>
      <c r="P414" s="78"/>
      <c r="Q414" s="516"/>
      <c r="R414" s="523"/>
      <c r="T414" s="530"/>
      <c r="U414" s="530"/>
    </row>
    <row r="415" spans="1:21" s="79" customFormat="1" x14ac:dyDescent="0.3">
      <c r="A415" s="242"/>
      <c r="B415" s="78"/>
      <c r="D415" s="243"/>
      <c r="E415" s="243"/>
      <c r="F415" s="243"/>
      <c r="H415" s="78"/>
      <c r="I415" s="78"/>
      <c r="J415" s="78"/>
      <c r="K415" s="78"/>
      <c r="L415" s="78"/>
      <c r="M415" s="78"/>
      <c r="N415" s="507"/>
      <c r="O415" s="507"/>
      <c r="P415" s="78"/>
      <c r="Q415" s="516"/>
      <c r="R415" s="523"/>
      <c r="T415" s="530"/>
      <c r="U415" s="530"/>
    </row>
    <row r="416" spans="1:21" s="79" customFormat="1" x14ac:dyDescent="0.3">
      <c r="A416" s="242"/>
      <c r="B416" s="78"/>
      <c r="D416" s="243"/>
      <c r="E416" s="243"/>
      <c r="F416" s="243"/>
      <c r="H416" s="78"/>
      <c r="I416" s="78"/>
      <c r="J416" s="78"/>
      <c r="K416" s="78"/>
      <c r="L416" s="78"/>
      <c r="M416" s="78"/>
      <c r="N416" s="507"/>
      <c r="O416" s="507"/>
      <c r="P416" s="78"/>
      <c r="Q416" s="516"/>
      <c r="R416" s="523"/>
      <c r="T416" s="530"/>
      <c r="U416" s="530"/>
    </row>
    <row r="417" spans="1:21" s="79" customFormat="1" x14ac:dyDescent="0.3">
      <c r="A417" s="242"/>
      <c r="B417" s="78"/>
      <c r="D417" s="243"/>
      <c r="E417" s="243"/>
      <c r="F417" s="243"/>
      <c r="H417" s="78"/>
      <c r="I417" s="78"/>
      <c r="J417" s="78"/>
      <c r="K417" s="78"/>
      <c r="L417" s="78"/>
      <c r="M417" s="78"/>
      <c r="N417" s="507"/>
      <c r="O417" s="507"/>
      <c r="P417" s="78"/>
      <c r="Q417" s="516"/>
      <c r="R417" s="523"/>
      <c r="T417" s="530"/>
      <c r="U417" s="530"/>
    </row>
    <row r="418" spans="1:21" s="79" customFormat="1" x14ac:dyDescent="0.3">
      <c r="A418" s="242"/>
      <c r="B418" s="78"/>
      <c r="D418" s="243"/>
      <c r="E418" s="243"/>
      <c r="F418" s="243"/>
      <c r="H418" s="78"/>
      <c r="I418" s="78"/>
      <c r="J418" s="78"/>
      <c r="K418" s="78"/>
      <c r="L418" s="78"/>
      <c r="M418" s="78"/>
      <c r="N418" s="507"/>
      <c r="O418" s="507"/>
      <c r="P418" s="78"/>
      <c r="Q418" s="516"/>
      <c r="R418" s="523"/>
      <c r="T418" s="530"/>
      <c r="U418" s="530"/>
    </row>
    <row r="419" spans="1:21" s="79" customFormat="1" x14ac:dyDescent="0.3">
      <c r="A419" s="242"/>
      <c r="B419" s="78"/>
      <c r="D419" s="243"/>
      <c r="E419" s="243"/>
      <c r="F419" s="243"/>
      <c r="H419" s="78"/>
      <c r="I419" s="78"/>
      <c r="J419" s="78"/>
      <c r="K419" s="78"/>
      <c r="L419" s="78"/>
      <c r="M419" s="78"/>
      <c r="N419" s="507"/>
      <c r="O419" s="507"/>
      <c r="P419" s="78"/>
      <c r="Q419" s="516"/>
      <c r="R419" s="523"/>
      <c r="T419" s="530"/>
      <c r="U419" s="530"/>
    </row>
  </sheetData>
  <sheetProtection algorithmName="SHA-512" hashValue="zJLrdlMtzh7Ol+4ax7AKAcheQa9ytr2OwFchtAzVle9DljSHb5VhYEYYY2YT7scw1YUtsOEsS0WlZYD+XchSRQ==" saltValue="Oxxd9urfwqIchlxupnzA/g==" spinCount="100000" sheet="1" objects="1" scenarios="1"/>
  <mergeCells count="81">
    <mergeCell ref="B363:C363"/>
    <mergeCell ref="D219:E219"/>
    <mergeCell ref="B222:C222"/>
    <mergeCell ref="B226:C226"/>
    <mergeCell ref="D226:E226"/>
    <mergeCell ref="B230:C230"/>
    <mergeCell ref="A196:F196"/>
    <mergeCell ref="B210:D211"/>
    <mergeCell ref="B217:C217"/>
    <mergeCell ref="D217:E217"/>
    <mergeCell ref="D218:E218"/>
    <mergeCell ref="B193:C193"/>
    <mergeCell ref="D193:E193"/>
    <mergeCell ref="B165:B166"/>
    <mergeCell ref="C165:G165"/>
    <mergeCell ref="H165:K165"/>
    <mergeCell ref="D189:E189"/>
    <mergeCell ref="D190:E190"/>
    <mergeCell ref="D191:E191"/>
    <mergeCell ref="B192:C192"/>
    <mergeCell ref="D192:E192"/>
    <mergeCell ref="L165:L166"/>
    <mergeCell ref="B188:C188"/>
    <mergeCell ref="D188:E188"/>
    <mergeCell ref="B148:E148"/>
    <mergeCell ref="B149:E149"/>
    <mergeCell ref="B152:E152"/>
    <mergeCell ref="B158:E158"/>
    <mergeCell ref="B159:E159"/>
    <mergeCell ref="A161:H161"/>
    <mergeCell ref="B120:D120"/>
    <mergeCell ref="K121:P121"/>
    <mergeCell ref="B127:D127"/>
    <mergeCell ref="B132:D132"/>
    <mergeCell ref="B144:D144"/>
    <mergeCell ref="B137:D137"/>
    <mergeCell ref="B141:D141"/>
    <mergeCell ref="A115:H115"/>
    <mergeCell ref="B104:C104"/>
    <mergeCell ref="D104:E104"/>
    <mergeCell ref="B105:C105"/>
    <mergeCell ref="D105:E105"/>
    <mergeCell ref="B106:C106"/>
    <mergeCell ref="D106:E106"/>
    <mergeCell ref="B107:C107"/>
    <mergeCell ref="D107:E107"/>
    <mergeCell ref="D109:E109"/>
    <mergeCell ref="D110:E110"/>
    <mergeCell ref="D111:E111"/>
    <mergeCell ref="B111:C111"/>
    <mergeCell ref="B109:C109"/>
    <mergeCell ref="B100:C100"/>
    <mergeCell ref="D100:E100"/>
    <mergeCell ref="B101:C101"/>
    <mergeCell ref="D101:E101"/>
    <mergeCell ref="B102:C102"/>
    <mergeCell ref="D102:E102"/>
    <mergeCell ref="A95:H95"/>
    <mergeCell ref="B97:E97"/>
    <mergeCell ref="B98:C98"/>
    <mergeCell ref="D98:E98"/>
    <mergeCell ref="B99:C99"/>
    <mergeCell ref="D99:E99"/>
    <mergeCell ref="B64:C64"/>
    <mergeCell ref="B69:F69"/>
    <mergeCell ref="B89:F89"/>
    <mergeCell ref="A31:H33"/>
    <mergeCell ref="A37:H38"/>
    <mergeCell ref="A42:H43"/>
    <mergeCell ref="A47:F47"/>
    <mergeCell ref="A48:H48"/>
    <mergeCell ref="A51:H51"/>
    <mergeCell ref="A27:H28"/>
    <mergeCell ref="A55:G55"/>
    <mergeCell ref="B62:C62"/>
    <mergeCell ref="B63:C63"/>
    <mergeCell ref="A2:H2"/>
    <mergeCell ref="A3:H3"/>
    <mergeCell ref="A6:H10"/>
    <mergeCell ref="A14:H15"/>
    <mergeCell ref="A19:H23"/>
  </mergeCells>
  <phoneticPr fontId="23" type="noConversion"/>
  <pageMargins left="0.25" right="0.25" top="0.75" bottom="0.75" header="0.3" footer="0.3"/>
  <pageSetup paperSize="9" scale="38" fitToHeight="3" orientation="portrait"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BBC09C-4AD3-4CC0-A77B-9EA31CD8CE88}">
  <sheetPr>
    <pageSetUpPr fitToPage="1"/>
  </sheetPr>
  <dimension ref="A1:T430"/>
  <sheetViews>
    <sheetView showGridLines="0" zoomScaleNormal="100" zoomScalePageLayoutView="85" workbookViewId="0">
      <selection activeCell="A19" sqref="A19:H21"/>
    </sheetView>
  </sheetViews>
  <sheetFormatPr baseColWidth="10" defaultColWidth="11.44140625" defaultRowHeight="15.6" x14ac:dyDescent="0.3"/>
  <cols>
    <col min="1" max="1" width="20.33203125" style="78" customWidth="1"/>
    <col min="2" max="2" width="59" style="78" customWidth="1"/>
    <col min="3" max="3" width="17.6640625" style="79" customWidth="1"/>
    <col min="4" max="4" width="16.109375" style="79" customWidth="1"/>
    <col min="5" max="5" width="18.77734375" style="79" customWidth="1"/>
    <col min="6" max="6" width="18.109375" style="79" bestFit="1" customWidth="1"/>
    <col min="7" max="7" width="16.88671875" style="79" customWidth="1"/>
    <col min="8" max="8" width="20.5546875" style="78" customWidth="1"/>
    <col min="9" max="9" width="12.33203125" style="78" bestFit="1" customWidth="1"/>
    <col min="10" max="10" width="18.33203125" style="78" customWidth="1"/>
    <col min="11" max="11" width="12.44140625" style="78" customWidth="1"/>
    <col min="12" max="12" width="20" style="78" customWidth="1"/>
    <col min="13" max="15" width="11.5546875" style="78"/>
    <col min="16" max="16" width="55.6640625" style="527" hidden="1" customWidth="1"/>
    <col min="17" max="17" width="14.21875" style="527" hidden="1" customWidth="1"/>
    <col min="18" max="18" width="0" style="78" hidden="1" customWidth="1"/>
    <col min="19" max="19" width="69.6640625" style="545" hidden="1" customWidth="1"/>
    <col min="20" max="20" width="13.5546875" style="545" hidden="1" customWidth="1"/>
    <col min="21" max="256" width="11.5546875" style="78"/>
    <col min="257" max="257" width="20.33203125" style="78" customWidth="1"/>
    <col min="258" max="258" width="31.109375" style="78" customWidth="1"/>
    <col min="259" max="259" width="15" style="78" customWidth="1"/>
    <col min="260" max="260" width="14.44140625" style="78" customWidth="1"/>
    <col min="261" max="261" width="14.88671875" style="78" customWidth="1"/>
    <col min="262" max="262" width="18.109375" style="78" bestFit="1" customWidth="1"/>
    <col min="263" max="263" width="16.88671875" style="78" customWidth="1"/>
    <col min="264" max="264" width="14.109375" style="78" customWidth="1"/>
    <col min="265" max="265" width="11.5546875" style="78"/>
    <col min="266" max="266" width="18.33203125" style="78" customWidth="1"/>
    <col min="267" max="267" width="12.44140625" style="78" customWidth="1"/>
    <col min="268" max="268" width="20" style="78" customWidth="1"/>
    <col min="269" max="512" width="11.5546875" style="78"/>
    <col min="513" max="513" width="20.33203125" style="78" customWidth="1"/>
    <col min="514" max="514" width="31.109375" style="78" customWidth="1"/>
    <col min="515" max="515" width="15" style="78" customWidth="1"/>
    <col min="516" max="516" width="14.44140625" style="78" customWidth="1"/>
    <col min="517" max="517" width="14.88671875" style="78" customWidth="1"/>
    <col min="518" max="518" width="18.109375" style="78" bestFit="1" customWidth="1"/>
    <col min="519" max="519" width="16.88671875" style="78" customWidth="1"/>
    <col min="520" max="520" width="14.109375" style="78" customWidth="1"/>
    <col min="521" max="521" width="11.5546875" style="78"/>
    <col min="522" max="522" width="18.33203125" style="78" customWidth="1"/>
    <col min="523" max="523" width="12.44140625" style="78" customWidth="1"/>
    <col min="524" max="524" width="20" style="78" customWidth="1"/>
    <col min="525" max="768" width="11.5546875" style="78"/>
    <col min="769" max="769" width="20.33203125" style="78" customWidth="1"/>
    <col min="770" max="770" width="31.109375" style="78" customWidth="1"/>
    <col min="771" max="771" width="15" style="78" customWidth="1"/>
    <col min="772" max="772" width="14.44140625" style="78" customWidth="1"/>
    <col min="773" max="773" width="14.88671875" style="78" customWidth="1"/>
    <col min="774" max="774" width="18.109375" style="78" bestFit="1" customWidth="1"/>
    <col min="775" max="775" width="16.88671875" style="78" customWidth="1"/>
    <col min="776" max="776" width="14.109375" style="78" customWidth="1"/>
    <col min="777" max="777" width="11.5546875" style="78"/>
    <col min="778" max="778" width="18.33203125" style="78" customWidth="1"/>
    <col min="779" max="779" width="12.44140625" style="78" customWidth="1"/>
    <col min="780" max="780" width="20" style="78" customWidth="1"/>
    <col min="781" max="1024" width="11.5546875" style="78"/>
    <col min="1025" max="1025" width="20.33203125" style="78" customWidth="1"/>
    <col min="1026" max="1026" width="31.109375" style="78" customWidth="1"/>
    <col min="1027" max="1027" width="15" style="78" customWidth="1"/>
    <col min="1028" max="1028" width="14.44140625" style="78" customWidth="1"/>
    <col min="1029" max="1029" width="14.88671875" style="78" customWidth="1"/>
    <col min="1030" max="1030" width="18.109375" style="78" bestFit="1" customWidth="1"/>
    <col min="1031" max="1031" width="16.88671875" style="78" customWidth="1"/>
    <col min="1032" max="1032" width="14.109375" style="78" customWidth="1"/>
    <col min="1033" max="1033" width="11.5546875" style="78"/>
    <col min="1034" max="1034" width="18.33203125" style="78" customWidth="1"/>
    <col min="1035" max="1035" width="12.44140625" style="78" customWidth="1"/>
    <col min="1036" max="1036" width="20" style="78" customWidth="1"/>
    <col min="1037" max="1280" width="11.5546875" style="78"/>
    <col min="1281" max="1281" width="20.33203125" style="78" customWidth="1"/>
    <col min="1282" max="1282" width="31.109375" style="78" customWidth="1"/>
    <col min="1283" max="1283" width="15" style="78" customWidth="1"/>
    <col min="1284" max="1284" width="14.44140625" style="78" customWidth="1"/>
    <col min="1285" max="1285" width="14.88671875" style="78" customWidth="1"/>
    <col min="1286" max="1286" width="18.109375" style="78" bestFit="1" customWidth="1"/>
    <col min="1287" max="1287" width="16.88671875" style="78" customWidth="1"/>
    <col min="1288" max="1288" width="14.109375" style="78" customWidth="1"/>
    <col min="1289" max="1289" width="11.5546875" style="78"/>
    <col min="1290" max="1290" width="18.33203125" style="78" customWidth="1"/>
    <col min="1291" max="1291" width="12.44140625" style="78" customWidth="1"/>
    <col min="1292" max="1292" width="20" style="78" customWidth="1"/>
    <col min="1293" max="1536" width="11.5546875" style="78"/>
    <col min="1537" max="1537" width="20.33203125" style="78" customWidth="1"/>
    <col min="1538" max="1538" width="31.109375" style="78" customWidth="1"/>
    <col min="1539" max="1539" width="15" style="78" customWidth="1"/>
    <col min="1540" max="1540" width="14.44140625" style="78" customWidth="1"/>
    <col min="1541" max="1541" width="14.88671875" style="78" customWidth="1"/>
    <col min="1542" max="1542" width="18.109375" style="78" bestFit="1" customWidth="1"/>
    <col min="1543" max="1543" width="16.88671875" style="78" customWidth="1"/>
    <col min="1544" max="1544" width="14.109375" style="78" customWidth="1"/>
    <col min="1545" max="1545" width="11.5546875" style="78"/>
    <col min="1546" max="1546" width="18.33203125" style="78" customWidth="1"/>
    <col min="1547" max="1547" width="12.44140625" style="78" customWidth="1"/>
    <col min="1548" max="1548" width="20" style="78" customWidth="1"/>
    <col min="1549" max="1792" width="11.5546875" style="78"/>
    <col min="1793" max="1793" width="20.33203125" style="78" customWidth="1"/>
    <col min="1794" max="1794" width="31.109375" style="78" customWidth="1"/>
    <col min="1795" max="1795" width="15" style="78" customWidth="1"/>
    <col min="1796" max="1796" width="14.44140625" style="78" customWidth="1"/>
    <col min="1797" max="1797" width="14.88671875" style="78" customWidth="1"/>
    <col min="1798" max="1798" width="18.109375" style="78" bestFit="1" customWidth="1"/>
    <col min="1799" max="1799" width="16.88671875" style="78" customWidth="1"/>
    <col min="1800" max="1800" width="14.109375" style="78" customWidth="1"/>
    <col min="1801" max="1801" width="11.5546875" style="78"/>
    <col min="1802" max="1802" width="18.33203125" style="78" customWidth="1"/>
    <col min="1803" max="1803" width="12.44140625" style="78" customWidth="1"/>
    <col min="1804" max="1804" width="20" style="78" customWidth="1"/>
    <col min="1805" max="2048" width="11.5546875" style="78"/>
    <col min="2049" max="2049" width="20.33203125" style="78" customWidth="1"/>
    <col min="2050" max="2050" width="31.109375" style="78" customWidth="1"/>
    <col min="2051" max="2051" width="15" style="78" customWidth="1"/>
    <col min="2052" max="2052" width="14.44140625" style="78" customWidth="1"/>
    <col min="2053" max="2053" width="14.88671875" style="78" customWidth="1"/>
    <col min="2054" max="2054" width="18.109375" style="78" bestFit="1" customWidth="1"/>
    <col min="2055" max="2055" width="16.88671875" style="78" customWidth="1"/>
    <col min="2056" max="2056" width="14.109375" style="78" customWidth="1"/>
    <col min="2057" max="2057" width="11.5546875" style="78"/>
    <col min="2058" max="2058" width="18.33203125" style="78" customWidth="1"/>
    <col min="2059" max="2059" width="12.44140625" style="78" customWidth="1"/>
    <col min="2060" max="2060" width="20" style="78" customWidth="1"/>
    <col min="2061" max="2304" width="11.5546875" style="78"/>
    <col min="2305" max="2305" width="20.33203125" style="78" customWidth="1"/>
    <col min="2306" max="2306" width="31.109375" style="78" customWidth="1"/>
    <col min="2307" max="2307" width="15" style="78" customWidth="1"/>
    <col min="2308" max="2308" width="14.44140625" style="78" customWidth="1"/>
    <col min="2309" max="2309" width="14.88671875" style="78" customWidth="1"/>
    <col min="2310" max="2310" width="18.109375" style="78" bestFit="1" customWidth="1"/>
    <col min="2311" max="2311" width="16.88671875" style="78" customWidth="1"/>
    <col min="2312" max="2312" width="14.109375" style="78" customWidth="1"/>
    <col min="2313" max="2313" width="11.5546875" style="78"/>
    <col min="2314" max="2314" width="18.33203125" style="78" customWidth="1"/>
    <col min="2315" max="2315" width="12.44140625" style="78" customWidth="1"/>
    <col min="2316" max="2316" width="20" style="78" customWidth="1"/>
    <col min="2317" max="2560" width="11.5546875" style="78"/>
    <col min="2561" max="2561" width="20.33203125" style="78" customWidth="1"/>
    <col min="2562" max="2562" width="31.109375" style="78" customWidth="1"/>
    <col min="2563" max="2563" width="15" style="78" customWidth="1"/>
    <col min="2564" max="2564" width="14.44140625" style="78" customWidth="1"/>
    <col min="2565" max="2565" width="14.88671875" style="78" customWidth="1"/>
    <col min="2566" max="2566" width="18.109375" style="78" bestFit="1" customWidth="1"/>
    <col min="2567" max="2567" width="16.88671875" style="78" customWidth="1"/>
    <col min="2568" max="2568" width="14.109375" style="78" customWidth="1"/>
    <col min="2569" max="2569" width="11.5546875" style="78"/>
    <col min="2570" max="2570" width="18.33203125" style="78" customWidth="1"/>
    <col min="2571" max="2571" width="12.44140625" style="78" customWidth="1"/>
    <col min="2572" max="2572" width="20" style="78" customWidth="1"/>
    <col min="2573" max="2816" width="11.5546875" style="78"/>
    <col min="2817" max="2817" width="20.33203125" style="78" customWidth="1"/>
    <col min="2818" max="2818" width="31.109375" style="78" customWidth="1"/>
    <col min="2819" max="2819" width="15" style="78" customWidth="1"/>
    <col min="2820" max="2820" width="14.44140625" style="78" customWidth="1"/>
    <col min="2821" max="2821" width="14.88671875" style="78" customWidth="1"/>
    <col min="2822" max="2822" width="18.109375" style="78" bestFit="1" customWidth="1"/>
    <col min="2823" max="2823" width="16.88671875" style="78" customWidth="1"/>
    <col min="2824" max="2824" width="14.109375" style="78" customWidth="1"/>
    <col min="2825" max="2825" width="11.5546875" style="78"/>
    <col min="2826" max="2826" width="18.33203125" style="78" customWidth="1"/>
    <col min="2827" max="2827" width="12.44140625" style="78" customWidth="1"/>
    <col min="2828" max="2828" width="20" style="78" customWidth="1"/>
    <col min="2829" max="3072" width="11.5546875" style="78"/>
    <col min="3073" max="3073" width="20.33203125" style="78" customWidth="1"/>
    <col min="3074" max="3074" width="31.109375" style="78" customWidth="1"/>
    <col min="3075" max="3075" width="15" style="78" customWidth="1"/>
    <col min="3076" max="3076" width="14.44140625" style="78" customWidth="1"/>
    <col min="3077" max="3077" width="14.88671875" style="78" customWidth="1"/>
    <col min="3078" max="3078" width="18.109375" style="78" bestFit="1" customWidth="1"/>
    <col min="3079" max="3079" width="16.88671875" style="78" customWidth="1"/>
    <col min="3080" max="3080" width="14.109375" style="78" customWidth="1"/>
    <col min="3081" max="3081" width="11.5546875" style="78"/>
    <col min="3082" max="3082" width="18.33203125" style="78" customWidth="1"/>
    <col min="3083" max="3083" width="12.44140625" style="78" customWidth="1"/>
    <col min="3084" max="3084" width="20" style="78" customWidth="1"/>
    <col min="3085" max="3328" width="11.5546875" style="78"/>
    <col min="3329" max="3329" width="20.33203125" style="78" customWidth="1"/>
    <col min="3330" max="3330" width="31.109375" style="78" customWidth="1"/>
    <col min="3331" max="3331" width="15" style="78" customWidth="1"/>
    <col min="3332" max="3332" width="14.44140625" style="78" customWidth="1"/>
    <col min="3333" max="3333" width="14.88671875" style="78" customWidth="1"/>
    <col min="3334" max="3334" width="18.109375" style="78" bestFit="1" customWidth="1"/>
    <col min="3335" max="3335" width="16.88671875" style="78" customWidth="1"/>
    <col min="3336" max="3336" width="14.109375" style="78" customWidth="1"/>
    <col min="3337" max="3337" width="11.5546875" style="78"/>
    <col min="3338" max="3338" width="18.33203125" style="78" customWidth="1"/>
    <col min="3339" max="3339" width="12.44140625" style="78" customWidth="1"/>
    <col min="3340" max="3340" width="20" style="78" customWidth="1"/>
    <col min="3341" max="3584" width="11.5546875" style="78"/>
    <col min="3585" max="3585" width="20.33203125" style="78" customWidth="1"/>
    <col min="3586" max="3586" width="31.109375" style="78" customWidth="1"/>
    <col min="3587" max="3587" width="15" style="78" customWidth="1"/>
    <col min="3588" max="3588" width="14.44140625" style="78" customWidth="1"/>
    <col min="3589" max="3589" width="14.88671875" style="78" customWidth="1"/>
    <col min="3590" max="3590" width="18.109375" style="78" bestFit="1" customWidth="1"/>
    <col min="3591" max="3591" width="16.88671875" style="78" customWidth="1"/>
    <col min="3592" max="3592" width="14.109375" style="78" customWidth="1"/>
    <col min="3593" max="3593" width="11.5546875" style="78"/>
    <col min="3594" max="3594" width="18.33203125" style="78" customWidth="1"/>
    <col min="3595" max="3595" width="12.44140625" style="78" customWidth="1"/>
    <col min="3596" max="3596" width="20" style="78" customWidth="1"/>
    <col min="3597" max="3840" width="11.5546875" style="78"/>
    <col min="3841" max="3841" width="20.33203125" style="78" customWidth="1"/>
    <col min="3842" max="3842" width="31.109375" style="78" customWidth="1"/>
    <col min="3843" max="3843" width="15" style="78" customWidth="1"/>
    <col min="3844" max="3844" width="14.44140625" style="78" customWidth="1"/>
    <col min="3845" max="3845" width="14.88671875" style="78" customWidth="1"/>
    <col min="3846" max="3846" width="18.109375" style="78" bestFit="1" customWidth="1"/>
    <col min="3847" max="3847" width="16.88671875" style="78" customWidth="1"/>
    <col min="3848" max="3848" width="14.109375" style="78" customWidth="1"/>
    <col min="3849" max="3849" width="11.5546875" style="78"/>
    <col min="3850" max="3850" width="18.33203125" style="78" customWidth="1"/>
    <col min="3851" max="3851" width="12.44140625" style="78" customWidth="1"/>
    <col min="3852" max="3852" width="20" style="78" customWidth="1"/>
    <col min="3853" max="4096" width="11.5546875" style="78"/>
    <col min="4097" max="4097" width="20.33203125" style="78" customWidth="1"/>
    <col min="4098" max="4098" width="31.109375" style="78" customWidth="1"/>
    <col min="4099" max="4099" width="15" style="78" customWidth="1"/>
    <col min="4100" max="4100" width="14.44140625" style="78" customWidth="1"/>
    <col min="4101" max="4101" width="14.88671875" style="78" customWidth="1"/>
    <col min="4102" max="4102" width="18.109375" style="78" bestFit="1" customWidth="1"/>
    <col min="4103" max="4103" width="16.88671875" style="78" customWidth="1"/>
    <col min="4104" max="4104" width="14.109375" style="78" customWidth="1"/>
    <col min="4105" max="4105" width="11.5546875" style="78"/>
    <col min="4106" max="4106" width="18.33203125" style="78" customWidth="1"/>
    <col min="4107" max="4107" width="12.44140625" style="78" customWidth="1"/>
    <col min="4108" max="4108" width="20" style="78" customWidth="1"/>
    <col min="4109" max="4352" width="11.5546875" style="78"/>
    <col min="4353" max="4353" width="20.33203125" style="78" customWidth="1"/>
    <col min="4354" max="4354" width="31.109375" style="78" customWidth="1"/>
    <col min="4355" max="4355" width="15" style="78" customWidth="1"/>
    <col min="4356" max="4356" width="14.44140625" style="78" customWidth="1"/>
    <col min="4357" max="4357" width="14.88671875" style="78" customWidth="1"/>
    <col min="4358" max="4358" width="18.109375" style="78" bestFit="1" customWidth="1"/>
    <col min="4359" max="4359" width="16.88671875" style="78" customWidth="1"/>
    <col min="4360" max="4360" width="14.109375" style="78" customWidth="1"/>
    <col min="4361" max="4361" width="11.5546875" style="78"/>
    <col min="4362" max="4362" width="18.33203125" style="78" customWidth="1"/>
    <col min="4363" max="4363" width="12.44140625" style="78" customWidth="1"/>
    <col min="4364" max="4364" width="20" style="78" customWidth="1"/>
    <col min="4365" max="4608" width="11.5546875" style="78"/>
    <col min="4609" max="4609" width="20.33203125" style="78" customWidth="1"/>
    <col min="4610" max="4610" width="31.109375" style="78" customWidth="1"/>
    <col min="4611" max="4611" width="15" style="78" customWidth="1"/>
    <col min="4612" max="4612" width="14.44140625" style="78" customWidth="1"/>
    <col min="4613" max="4613" width="14.88671875" style="78" customWidth="1"/>
    <col min="4614" max="4614" width="18.109375" style="78" bestFit="1" customWidth="1"/>
    <col min="4615" max="4615" width="16.88671875" style="78" customWidth="1"/>
    <col min="4616" max="4616" width="14.109375" style="78" customWidth="1"/>
    <col min="4617" max="4617" width="11.5546875" style="78"/>
    <col min="4618" max="4618" width="18.33203125" style="78" customWidth="1"/>
    <col min="4619" max="4619" width="12.44140625" style="78" customWidth="1"/>
    <col min="4620" max="4620" width="20" style="78" customWidth="1"/>
    <col min="4621" max="4864" width="11.5546875" style="78"/>
    <col min="4865" max="4865" width="20.33203125" style="78" customWidth="1"/>
    <col min="4866" max="4866" width="31.109375" style="78" customWidth="1"/>
    <col min="4867" max="4867" width="15" style="78" customWidth="1"/>
    <col min="4868" max="4868" width="14.44140625" style="78" customWidth="1"/>
    <col min="4869" max="4869" width="14.88671875" style="78" customWidth="1"/>
    <col min="4870" max="4870" width="18.109375" style="78" bestFit="1" customWidth="1"/>
    <col min="4871" max="4871" width="16.88671875" style="78" customWidth="1"/>
    <col min="4872" max="4872" width="14.109375" style="78" customWidth="1"/>
    <col min="4873" max="4873" width="11.5546875" style="78"/>
    <col min="4874" max="4874" width="18.33203125" style="78" customWidth="1"/>
    <col min="4875" max="4875" width="12.44140625" style="78" customWidth="1"/>
    <col min="4876" max="4876" width="20" style="78" customWidth="1"/>
    <col min="4877" max="5120" width="11.5546875" style="78"/>
    <col min="5121" max="5121" width="20.33203125" style="78" customWidth="1"/>
    <col min="5122" max="5122" width="31.109375" style="78" customWidth="1"/>
    <col min="5123" max="5123" width="15" style="78" customWidth="1"/>
    <col min="5124" max="5124" width="14.44140625" style="78" customWidth="1"/>
    <col min="5125" max="5125" width="14.88671875" style="78" customWidth="1"/>
    <col min="5126" max="5126" width="18.109375" style="78" bestFit="1" customWidth="1"/>
    <col min="5127" max="5127" width="16.88671875" style="78" customWidth="1"/>
    <col min="5128" max="5128" width="14.109375" style="78" customWidth="1"/>
    <col min="5129" max="5129" width="11.5546875" style="78"/>
    <col min="5130" max="5130" width="18.33203125" style="78" customWidth="1"/>
    <col min="5131" max="5131" width="12.44140625" style="78" customWidth="1"/>
    <col min="5132" max="5132" width="20" style="78" customWidth="1"/>
    <col min="5133" max="5376" width="11.5546875" style="78"/>
    <col min="5377" max="5377" width="20.33203125" style="78" customWidth="1"/>
    <col min="5378" max="5378" width="31.109375" style="78" customWidth="1"/>
    <col min="5379" max="5379" width="15" style="78" customWidth="1"/>
    <col min="5380" max="5380" width="14.44140625" style="78" customWidth="1"/>
    <col min="5381" max="5381" width="14.88671875" style="78" customWidth="1"/>
    <col min="5382" max="5382" width="18.109375" style="78" bestFit="1" customWidth="1"/>
    <col min="5383" max="5383" width="16.88671875" style="78" customWidth="1"/>
    <col min="5384" max="5384" width="14.109375" style="78" customWidth="1"/>
    <col min="5385" max="5385" width="11.5546875" style="78"/>
    <col min="5386" max="5386" width="18.33203125" style="78" customWidth="1"/>
    <col min="5387" max="5387" width="12.44140625" style="78" customWidth="1"/>
    <col min="5388" max="5388" width="20" style="78" customWidth="1"/>
    <col min="5389" max="5632" width="11.5546875" style="78"/>
    <col min="5633" max="5633" width="20.33203125" style="78" customWidth="1"/>
    <col min="5634" max="5634" width="31.109375" style="78" customWidth="1"/>
    <col min="5635" max="5635" width="15" style="78" customWidth="1"/>
    <col min="5636" max="5636" width="14.44140625" style="78" customWidth="1"/>
    <col min="5637" max="5637" width="14.88671875" style="78" customWidth="1"/>
    <col min="5638" max="5638" width="18.109375" style="78" bestFit="1" customWidth="1"/>
    <col min="5639" max="5639" width="16.88671875" style="78" customWidth="1"/>
    <col min="5640" max="5640" width="14.109375" style="78" customWidth="1"/>
    <col min="5641" max="5641" width="11.5546875" style="78"/>
    <col min="5642" max="5642" width="18.33203125" style="78" customWidth="1"/>
    <col min="5643" max="5643" width="12.44140625" style="78" customWidth="1"/>
    <col min="5644" max="5644" width="20" style="78" customWidth="1"/>
    <col min="5645" max="5888" width="11.5546875" style="78"/>
    <col min="5889" max="5889" width="20.33203125" style="78" customWidth="1"/>
    <col min="5890" max="5890" width="31.109375" style="78" customWidth="1"/>
    <col min="5891" max="5891" width="15" style="78" customWidth="1"/>
    <col min="5892" max="5892" width="14.44140625" style="78" customWidth="1"/>
    <col min="5893" max="5893" width="14.88671875" style="78" customWidth="1"/>
    <col min="5894" max="5894" width="18.109375" style="78" bestFit="1" customWidth="1"/>
    <col min="5895" max="5895" width="16.88671875" style="78" customWidth="1"/>
    <col min="5896" max="5896" width="14.109375" style="78" customWidth="1"/>
    <col min="5897" max="5897" width="11.5546875" style="78"/>
    <col min="5898" max="5898" width="18.33203125" style="78" customWidth="1"/>
    <col min="5899" max="5899" width="12.44140625" style="78" customWidth="1"/>
    <col min="5900" max="5900" width="20" style="78" customWidth="1"/>
    <col min="5901" max="6144" width="11.5546875" style="78"/>
    <col min="6145" max="6145" width="20.33203125" style="78" customWidth="1"/>
    <col min="6146" max="6146" width="31.109375" style="78" customWidth="1"/>
    <col min="6147" max="6147" width="15" style="78" customWidth="1"/>
    <col min="6148" max="6148" width="14.44140625" style="78" customWidth="1"/>
    <col min="6149" max="6149" width="14.88671875" style="78" customWidth="1"/>
    <col min="6150" max="6150" width="18.109375" style="78" bestFit="1" customWidth="1"/>
    <col min="6151" max="6151" width="16.88671875" style="78" customWidth="1"/>
    <col min="6152" max="6152" width="14.109375" style="78" customWidth="1"/>
    <col min="6153" max="6153" width="11.5546875" style="78"/>
    <col min="6154" max="6154" width="18.33203125" style="78" customWidth="1"/>
    <col min="6155" max="6155" width="12.44140625" style="78" customWidth="1"/>
    <col min="6156" max="6156" width="20" style="78" customWidth="1"/>
    <col min="6157" max="6400" width="11.5546875" style="78"/>
    <col min="6401" max="6401" width="20.33203125" style="78" customWidth="1"/>
    <col min="6402" max="6402" width="31.109375" style="78" customWidth="1"/>
    <col min="6403" max="6403" width="15" style="78" customWidth="1"/>
    <col min="6404" max="6404" width="14.44140625" style="78" customWidth="1"/>
    <col min="6405" max="6405" width="14.88671875" style="78" customWidth="1"/>
    <col min="6406" max="6406" width="18.109375" style="78" bestFit="1" customWidth="1"/>
    <col min="6407" max="6407" width="16.88671875" style="78" customWidth="1"/>
    <col min="6408" max="6408" width="14.109375" style="78" customWidth="1"/>
    <col min="6409" max="6409" width="11.5546875" style="78"/>
    <col min="6410" max="6410" width="18.33203125" style="78" customWidth="1"/>
    <col min="6411" max="6411" width="12.44140625" style="78" customWidth="1"/>
    <col min="6412" max="6412" width="20" style="78" customWidth="1"/>
    <col min="6413" max="6656" width="11.5546875" style="78"/>
    <col min="6657" max="6657" width="20.33203125" style="78" customWidth="1"/>
    <col min="6658" max="6658" width="31.109375" style="78" customWidth="1"/>
    <col min="6659" max="6659" width="15" style="78" customWidth="1"/>
    <col min="6660" max="6660" width="14.44140625" style="78" customWidth="1"/>
    <col min="6661" max="6661" width="14.88671875" style="78" customWidth="1"/>
    <col min="6662" max="6662" width="18.109375" style="78" bestFit="1" customWidth="1"/>
    <col min="6663" max="6663" width="16.88671875" style="78" customWidth="1"/>
    <col min="6664" max="6664" width="14.109375" style="78" customWidth="1"/>
    <col min="6665" max="6665" width="11.5546875" style="78"/>
    <col min="6666" max="6666" width="18.33203125" style="78" customWidth="1"/>
    <col min="6667" max="6667" width="12.44140625" style="78" customWidth="1"/>
    <col min="6668" max="6668" width="20" style="78" customWidth="1"/>
    <col min="6669" max="6912" width="11.5546875" style="78"/>
    <col min="6913" max="6913" width="20.33203125" style="78" customWidth="1"/>
    <col min="6914" max="6914" width="31.109375" style="78" customWidth="1"/>
    <col min="6915" max="6915" width="15" style="78" customWidth="1"/>
    <col min="6916" max="6916" width="14.44140625" style="78" customWidth="1"/>
    <col min="6917" max="6917" width="14.88671875" style="78" customWidth="1"/>
    <col min="6918" max="6918" width="18.109375" style="78" bestFit="1" customWidth="1"/>
    <col min="6919" max="6919" width="16.88671875" style="78" customWidth="1"/>
    <col min="6920" max="6920" width="14.109375" style="78" customWidth="1"/>
    <col min="6921" max="6921" width="11.5546875" style="78"/>
    <col min="6922" max="6922" width="18.33203125" style="78" customWidth="1"/>
    <col min="6923" max="6923" width="12.44140625" style="78" customWidth="1"/>
    <col min="6924" max="6924" width="20" style="78" customWidth="1"/>
    <col min="6925" max="7168" width="11.5546875" style="78"/>
    <col min="7169" max="7169" width="20.33203125" style="78" customWidth="1"/>
    <col min="7170" max="7170" width="31.109375" style="78" customWidth="1"/>
    <col min="7171" max="7171" width="15" style="78" customWidth="1"/>
    <col min="7172" max="7172" width="14.44140625" style="78" customWidth="1"/>
    <col min="7173" max="7173" width="14.88671875" style="78" customWidth="1"/>
    <col min="7174" max="7174" width="18.109375" style="78" bestFit="1" customWidth="1"/>
    <col min="7175" max="7175" width="16.88671875" style="78" customWidth="1"/>
    <col min="7176" max="7176" width="14.109375" style="78" customWidth="1"/>
    <col min="7177" max="7177" width="11.5546875" style="78"/>
    <col min="7178" max="7178" width="18.33203125" style="78" customWidth="1"/>
    <col min="7179" max="7179" width="12.44140625" style="78" customWidth="1"/>
    <col min="7180" max="7180" width="20" style="78" customWidth="1"/>
    <col min="7181" max="7424" width="11.5546875" style="78"/>
    <col min="7425" max="7425" width="20.33203125" style="78" customWidth="1"/>
    <col min="7426" max="7426" width="31.109375" style="78" customWidth="1"/>
    <col min="7427" max="7427" width="15" style="78" customWidth="1"/>
    <col min="7428" max="7428" width="14.44140625" style="78" customWidth="1"/>
    <col min="7429" max="7429" width="14.88671875" style="78" customWidth="1"/>
    <col min="7430" max="7430" width="18.109375" style="78" bestFit="1" customWidth="1"/>
    <col min="7431" max="7431" width="16.88671875" style="78" customWidth="1"/>
    <col min="7432" max="7432" width="14.109375" style="78" customWidth="1"/>
    <col min="7433" max="7433" width="11.5546875" style="78"/>
    <col min="7434" max="7434" width="18.33203125" style="78" customWidth="1"/>
    <col min="7435" max="7435" width="12.44140625" style="78" customWidth="1"/>
    <col min="7436" max="7436" width="20" style="78" customWidth="1"/>
    <col min="7437" max="7680" width="11.5546875" style="78"/>
    <col min="7681" max="7681" width="20.33203125" style="78" customWidth="1"/>
    <col min="7682" max="7682" width="31.109375" style="78" customWidth="1"/>
    <col min="7683" max="7683" width="15" style="78" customWidth="1"/>
    <col min="7684" max="7684" width="14.44140625" style="78" customWidth="1"/>
    <col min="7685" max="7685" width="14.88671875" style="78" customWidth="1"/>
    <col min="7686" max="7686" width="18.109375" style="78" bestFit="1" customWidth="1"/>
    <col min="7687" max="7687" width="16.88671875" style="78" customWidth="1"/>
    <col min="7688" max="7688" width="14.109375" style="78" customWidth="1"/>
    <col min="7689" max="7689" width="11.5546875" style="78"/>
    <col min="7690" max="7690" width="18.33203125" style="78" customWidth="1"/>
    <col min="7691" max="7691" width="12.44140625" style="78" customWidth="1"/>
    <col min="7692" max="7692" width="20" style="78" customWidth="1"/>
    <col min="7693" max="7936" width="11.5546875" style="78"/>
    <col min="7937" max="7937" width="20.33203125" style="78" customWidth="1"/>
    <col min="7938" max="7938" width="31.109375" style="78" customWidth="1"/>
    <col min="7939" max="7939" width="15" style="78" customWidth="1"/>
    <col min="7940" max="7940" width="14.44140625" style="78" customWidth="1"/>
    <col min="7941" max="7941" width="14.88671875" style="78" customWidth="1"/>
    <col min="7942" max="7942" width="18.109375" style="78" bestFit="1" customWidth="1"/>
    <col min="7943" max="7943" width="16.88671875" style="78" customWidth="1"/>
    <col min="7944" max="7944" width="14.109375" style="78" customWidth="1"/>
    <col min="7945" max="7945" width="11.5546875" style="78"/>
    <col min="7946" max="7946" width="18.33203125" style="78" customWidth="1"/>
    <col min="7947" max="7947" width="12.44140625" style="78" customWidth="1"/>
    <col min="7948" max="7948" width="20" style="78" customWidth="1"/>
    <col min="7949" max="8192" width="11.5546875" style="78"/>
    <col min="8193" max="8193" width="20.33203125" style="78" customWidth="1"/>
    <col min="8194" max="8194" width="31.109375" style="78" customWidth="1"/>
    <col min="8195" max="8195" width="15" style="78" customWidth="1"/>
    <col min="8196" max="8196" width="14.44140625" style="78" customWidth="1"/>
    <col min="8197" max="8197" width="14.88671875" style="78" customWidth="1"/>
    <col min="8198" max="8198" width="18.109375" style="78" bestFit="1" customWidth="1"/>
    <col min="8199" max="8199" width="16.88671875" style="78" customWidth="1"/>
    <col min="8200" max="8200" width="14.109375" style="78" customWidth="1"/>
    <col min="8201" max="8201" width="11.5546875" style="78"/>
    <col min="8202" max="8202" width="18.33203125" style="78" customWidth="1"/>
    <col min="8203" max="8203" width="12.44140625" style="78" customWidth="1"/>
    <col min="8204" max="8204" width="20" style="78" customWidth="1"/>
    <col min="8205" max="8448" width="11.5546875" style="78"/>
    <col min="8449" max="8449" width="20.33203125" style="78" customWidth="1"/>
    <col min="8450" max="8450" width="31.109375" style="78" customWidth="1"/>
    <col min="8451" max="8451" width="15" style="78" customWidth="1"/>
    <col min="8452" max="8452" width="14.44140625" style="78" customWidth="1"/>
    <col min="8453" max="8453" width="14.88671875" style="78" customWidth="1"/>
    <col min="8454" max="8454" width="18.109375" style="78" bestFit="1" customWidth="1"/>
    <col min="8455" max="8455" width="16.88671875" style="78" customWidth="1"/>
    <col min="8456" max="8456" width="14.109375" style="78" customWidth="1"/>
    <col min="8457" max="8457" width="11.5546875" style="78"/>
    <col min="8458" max="8458" width="18.33203125" style="78" customWidth="1"/>
    <col min="8459" max="8459" width="12.44140625" style="78" customWidth="1"/>
    <col min="8460" max="8460" width="20" style="78" customWidth="1"/>
    <col min="8461" max="8704" width="11.5546875" style="78"/>
    <col min="8705" max="8705" width="20.33203125" style="78" customWidth="1"/>
    <col min="8706" max="8706" width="31.109375" style="78" customWidth="1"/>
    <col min="8707" max="8707" width="15" style="78" customWidth="1"/>
    <col min="8708" max="8708" width="14.44140625" style="78" customWidth="1"/>
    <col min="8709" max="8709" width="14.88671875" style="78" customWidth="1"/>
    <col min="8710" max="8710" width="18.109375" style="78" bestFit="1" customWidth="1"/>
    <col min="8711" max="8711" width="16.88671875" style="78" customWidth="1"/>
    <col min="8712" max="8712" width="14.109375" style="78" customWidth="1"/>
    <col min="8713" max="8713" width="11.5546875" style="78"/>
    <col min="8714" max="8714" width="18.33203125" style="78" customWidth="1"/>
    <col min="8715" max="8715" width="12.44140625" style="78" customWidth="1"/>
    <col min="8716" max="8716" width="20" style="78" customWidth="1"/>
    <col min="8717" max="8960" width="11.5546875" style="78"/>
    <col min="8961" max="8961" width="20.33203125" style="78" customWidth="1"/>
    <col min="8962" max="8962" width="31.109375" style="78" customWidth="1"/>
    <col min="8963" max="8963" width="15" style="78" customWidth="1"/>
    <col min="8964" max="8964" width="14.44140625" style="78" customWidth="1"/>
    <col min="8965" max="8965" width="14.88671875" style="78" customWidth="1"/>
    <col min="8966" max="8966" width="18.109375" style="78" bestFit="1" customWidth="1"/>
    <col min="8967" max="8967" width="16.88671875" style="78" customWidth="1"/>
    <col min="8968" max="8968" width="14.109375" style="78" customWidth="1"/>
    <col min="8969" max="8969" width="11.5546875" style="78"/>
    <col min="8970" max="8970" width="18.33203125" style="78" customWidth="1"/>
    <col min="8971" max="8971" width="12.44140625" style="78" customWidth="1"/>
    <col min="8972" max="8972" width="20" style="78" customWidth="1"/>
    <col min="8973" max="9216" width="11.5546875" style="78"/>
    <col min="9217" max="9217" width="20.33203125" style="78" customWidth="1"/>
    <col min="9218" max="9218" width="31.109375" style="78" customWidth="1"/>
    <col min="9219" max="9219" width="15" style="78" customWidth="1"/>
    <col min="9220" max="9220" width="14.44140625" style="78" customWidth="1"/>
    <col min="9221" max="9221" width="14.88671875" style="78" customWidth="1"/>
    <col min="9222" max="9222" width="18.109375" style="78" bestFit="1" customWidth="1"/>
    <col min="9223" max="9223" width="16.88671875" style="78" customWidth="1"/>
    <col min="9224" max="9224" width="14.109375" style="78" customWidth="1"/>
    <col min="9225" max="9225" width="11.5546875" style="78"/>
    <col min="9226" max="9226" width="18.33203125" style="78" customWidth="1"/>
    <col min="9227" max="9227" width="12.44140625" style="78" customWidth="1"/>
    <col min="9228" max="9228" width="20" style="78" customWidth="1"/>
    <col min="9229" max="9472" width="11.5546875" style="78"/>
    <col min="9473" max="9473" width="20.33203125" style="78" customWidth="1"/>
    <col min="9474" max="9474" width="31.109375" style="78" customWidth="1"/>
    <col min="9475" max="9475" width="15" style="78" customWidth="1"/>
    <col min="9476" max="9476" width="14.44140625" style="78" customWidth="1"/>
    <col min="9477" max="9477" width="14.88671875" style="78" customWidth="1"/>
    <col min="9478" max="9478" width="18.109375" style="78" bestFit="1" customWidth="1"/>
    <col min="9479" max="9479" width="16.88671875" style="78" customWidth="1"/>
    <col min="9480" max="9480" width="14.109375" style="78" customWidth="1"/>
    <col min="9481" max="9481" width="11.5546875" style="78"/>
    <col min="9482" max="9482" width="18.33203125" style="78" customWidth="1"/>
    <col min="9483" max="9483" width="12.44140625" style="78" customWidth="1"/>
    <col min="9484" max="9484" width="20" style="78" customWidth="1"/>
    <col min="9485" max="9728" width="11.5546875" style="78"/>
    <col min="9729" max="9729" width="20.33203125" style="78" customWidth="1"/>
    <col min="9730" max="9730" width="31.109375" style="78" customWidth="1"/>
    <col min="9731" max="9731" width="15" style="78" customWidth="1"/>
    <col min="9732" max="9732" width="14.44140625" style="78" customWidth="1"/>
    <col min="9733" max="9733" width="14.88671875" style="78" customWidth="1"/>
    <col min="9734" max="9734" width="18.109375" style="78" bestFit="1" customWidth="1"/>
    <col min="9735" max="9735" width="16.88671875" style="78" customWidth="1"/>
    <col min="9736" max="9736" width="14.109375" style="78" customWidth="1"/>
    <col min="9737" max="9737" width="11.5546875" style="78"/>
    <col min="9738" max="9738" width="18.33203125" style="78" customWidth="1"/>
    <col min="9739" max="9739" width="12.44140625" style="78" customWidth="1"/>
    <col min="9740" max="9740" width="20" style="78" customWidth="1"/>
    <col min="9741" max="9984" width="11.5546875" style="78"/>
    <col min="9985" max="9985" width="20.33203125" style="78" customWidth="1"/>
    <col min="9986" max="9986" width="31.109375" style="78" customWidth="1"/>
    <col min="9987" max="9987" width="15" style="78" customWidth="1"/>
    <col min="9988" max="9988" width="14.44140625" style="78" customWidth="1"/>
    <col min="9989" max="9989" width="14.88671875" style="78" customWidth="1"/>
    <col min="9990" max="9990" width="18.109375" style="78" bestFit="1" customWidth="1"/>
    <col min="9991" max="9991" width="16.88671875" style="78" customWidth="1"/>
    <col min="9992" max="9992" width="14.109375" style="78" customWidth="1"/>
    <col min="9993" max="9993" width="11.5546875" style="78"/>
    <col min="9994" max="9994" width="18.33203125" style="78" customWidth="1"/>
    <col min="9995" max="9995" width="12.44140625" style="78" customWidth="1"/>
    <col min="9996" max="9996" width="20" style="78" customWidth="1"/>
    <col min="9997" max="10240" width="11.5546875" style="78"/>
    <col min="10241" max="10241" width="20.33203125" style="78" customWidth="1"/>
    <col min="10242" max="10242" width="31.109375" style="78" customWidth="1"/>
    <col min="10243" max="10243" width="15" style="78" customWidth="1"/>
    <col min="10244" max="10244" width="14.44140625" style="78" customWidth="1"/>
    <col min="10245" max="10245" width="14.88671875" style="78" customWidth="1"/>
    <col min="10246" max="10246" width="18.109375" style="78" bestFit="1" customWidth="1"/>
    <col min="10247" max="10247" width="16.88671875" style="78" customWidth="1"/>
    <col min="10248" max="10248" width="14.109375" style="78" customWidth="1"/>
    <col min="10249" max="10249" width="11.5546875" style="78"/>
    <col min="10250" max="10250" width="18.33203125" style="78" customWidth="1"/>
    <col min="10251" max="10251" width="12.44140625" style="78" customWidth="1"/>
    <col min="10252" max="10252" width="20" style="78" customWidth="1"/>
    <col min="10253" max="10496" width="11.5546875" style="78"/>
    <col min="10497" max="10497" width="20.33203125" style="78" customWidth="1"/>
    <col min="10498" max="10498" width="31.109375" style="78" customWidth="1"/>
    <col min="10499" max="10499" width="15" style="78" customWidth="1"/>
    <col min="10500" max="10500" width="14.44140625" style="78" customWidth="1"/>
    <col min="10501" max="10501" width="14.88671875" style="78" customWidth="1"/>
    <col min="10502" max="10502" width="18.109375" style="78" bestFit="1" customWidth="1"/>
    <col min="10503" max="10503" width="16.88671875" style="78" customWidth="1"/>
    <col min="10504" max="10504" width="14.109375" style="78" customWidth="1"/>
    <col min="10505" max="10505" width="11.5546875" style="78"/>
    <col min="10506" max="10506" width="18.33203125" style="78" customWidth="1"/>
    <col min="10507" max="10507" width="12.44140625" style="78" customWidth="1"/>
    <col min="10508" max="10508" width="20" style="78" customWidth="1"/>
    <col min="10509" max="10752" width="11.5546875" style="78"/>
    <col min="10753" max="10753" width="20.33203125" style="78" customWidth="1"/>
    <col min="10754" max="10754" width="31.109375" style="78" customWidth="1"/>
    <col min="10755" max="10755" width="15" style="78" customWidth="1"/>
    <col min="10756" max="10756" width="14.44140625" style="78" customWidth="1"/>
    <col min="10757" max="10757" width="14.88671875" style="78" customWidth="1"/>
    <col min="10758" max="10758" width="18.109375" style="78" bestFit="1" customWidth="1"/>
    <col min="10759" max="10759" width="16.88671875" style="78" customWidth="1"/>
    <col min="10760" max="10760" width="14.109375" style="78" customWidth="1"/>
    <col min="10761" max="10761" width="11.5546875" style="78"/>
    <col min="10762" max="10762" width="18.33203125" style="78" customWidth="1"/>
    <col min="10763" max="10763" width="12.44140625" style="78" customWidth="1"/>
    <col min="10764" max="10764" width="20" style="78" customWidth="1"/>
    <col min="10765" max="11008" width="11.5546875" style="78"/>
    <col min="11009" max="11009" width="20.33203125" style="78" customWidth="1"/>
    <col min="11010" max="11010" width="31.109375" style="78" customWidth="1"/>
    <col min="11011" max="11011" width="15" style="78" customWidth="1"/>
    <col min="11012" max="11012" width="14.44140625" style="78" customWidth="1"/>
    <col min="11013" max="11013" width="14.88671875" style="78" customWidth="1"/>
    <col min="11014" max="11014" width="18.109375" style="78" bestFit="1" customWidth="1"/>
    <col min="11015" max="11015" width="16.88671875" style="78" customWidth="1"/>
    <col min="11016" max="11016" width="14.109375" style="78" customWidth="1"/>
    <col min="11017" max="11017" width="11.5546875" style="78"/>
    <col min="11018" max="11018" width="18.33203125" style="78" customWidth="1"/>
    <col min="11019" max="11019" width="12.44140625" style="78" customWidth="1"/>
    <col min="11020" max="11020" width="20" style="78" customWidth="1"/>
    <col min="11021" max="11264" width="11.5546875" style="78"/>
    <col min="11265" max="11265" width="20.33203125" style="78" customWidth="1"/>
    <col min="11266" max="11266" width="31.109375" style="78" customWidth="1"/>
    <col min="11267" max="11267" width="15" style="78" customWidth="1"/>
    <col min="11268" max="11268" width="14.44140625" style="78" customWidth="1"/>
    <col min="11269" max="11269" width="14.88671875" style="78" customWidth="1"/>
    <col min="11270" max="11270" width="18.109375" style="78" bestFit="1" customWidth="1"/>
    <col min="11271" max="11271" width="16.88671875" style="78" customWidth="1"/>
    <col min="11272" max="11272" width="14.109375" style="78" customWidth="1"/>
    <col min="11273" max="11273" width="11.5546875" style="78"/>
    <col min="11274" max="11274" width="18.33203125" style="78" customWidth="1"/>
    <col min="11275" max="11275" width="12.44140625" style="78" customWidth="1"/>
    <col min="11276" max="11276" width="20" style="78" customWidth="1"/>
    <col min="11277" max="11520" width="11.5546875" style="78"/>
    <col min="11521" max="11521" width="20.33203125" style="78" customWidth="1"/>
    <col min="11522" max="11522" width="31.109375" style="78" customWidth="1"/>
    <col min="11523" max="11523" width="15" style="78" customWidth="1"/>
    <col min="11524" max="11524" width="14.44140625" style="78" customWidth="1"/>
    <col min="11525" max="11525" width="14.88671875" style="78" customWidth="1"/>
    <col min="11526" max="11526" width="18.109375" style="78" bestFit="1" customWidth="1"/>
    <col min="11527" max="11527" width="16.88671875" style="78" customWidth="1"/>
    <col min="11528" max="11528" width="14.109375" style="78" customWidth="1"/>
    <col min="11529" max="11529" width="11.5546875" style="78"/>
    <col min="11530" max="11530" width="18.33203125" style="78" customWidth="1"/>
    <col min="11531" max="11531" width="12.44140625" style="78" customWidth="1"/>
    <col min="11532" max="11532" width="20" style="78" customWidth="1"/>
    <col min="11533" max="11776" width="11.5546875" style="78"/>
    <col min="11777" max="11777" width="20.33203125" style="78" customWidth="1"/>
    <col min="11778" max="11778" width="31.109375" style="78" customWidth="1"/>
    <col min="11779" max="11779" width="15" style="78" customWidth="1"/>
    <col min="11780" max="11780" width="14.44140625" style="78" customWidth="1"/>
    <col min="11781" max="11781" width="14.88671875" style="78" customWidth="1"/>
    <col min="11782" max="11782" width="18.109375" style="78" bestFit="1" customWidth="1"/>
    <col min="11783" max="11783" width="16.88671875" style="78" customWidth="1"/>
    <col min="11784" max="11784" width="14.109375" style="78" customWidth="1"/>
    <col min="11785" max="11785" width="11.5546875" style="78"/>
    <col min="11786" max="11786" width="18.33203125" style="78" customWidth="1"/>
    <col min="11787" max="11787" width="12.44140625" style="78" customWidth="1"/>
    <col min="11788" max="11788" width="20" style="78" customWidth="1"/>
    <col min="11789" max="12032" width="11.5546875" style="78"/>
    <col min="12033" max="12033" width="20.33203125" style="78" customWidth="1"/>
    <col min="12034" max="12034" width="31.109375" style="78" customWidth="1"/>
    <col min="12035" max="12035" width="15" style="78" customWidth="1"/>
    <col min="12036" max="12036" width="14.44140625" style="78" customWidth="1"/>
    <col min="12037" max="12037" width="14.88671875" style="78" customWidth="1"/>
    <col min="12038" max="12038" width="18.109375" style="78" bestFit="1" customWidth="1"/>
    <col min="12039" max="12039" width="16.88671875" style="78" customWidth="1"/>
    <col min="12040" max="12040" width="14.109375" style="78" customWidth="1"/>
    <col min="12041" max="12041" width="11.5546875" style="78"/>
    <col min="12042" max="12042" width="18.33203125" style="78" customWidth="1"/>
    <col min="12043" max="12043" width="12.44140625" style="78" customWidth="1"/>
    <col min="12044" max="12044" width="20" style="78" customWidth="1"/>
    <col min="12045" max="12288" width="11.5546875" style="78"/>
    <col min="12289" max="12289" width="20.33203125" style="78" customWidth="1"/>
    <col min="12290" max="12290" width="31.109375" style="78" customWidth="1"/>
    <col min="12291" max="12291" width="15" style="78" customWidth="1"/>
    <col min="12292" max="12292" width="14.44140625" style="78" customWidth="1"/>
    <col min="12293" max="12293" width="14.88671875" style="78" customWidth="1"/>
    <col min="12294" max="12294" width="18.109375" style="78" bestFit="1" customWidth="1"/>
    <col min="12295" max="12295" width="16.88671875" style="78" customWidth="1"/>
    <col min="12296" max="12296" width="14.109375" style="78" customWidth="1"/>
    <col min="12297" max="12297" width="11.5546875" style="78"/>
    <col min="12298" max="12298" width="18.33203125" style="78" customWidth="1"/>
    <col min="12299" max="12299" width="12.44140625" style="78" customWidth="1"/>
    <col min="12300" max="12300" width="20" style="78" customWidth="1"/>
    <col min="12301" max="12544" width="11.5546875" style="78"/>
    <col min="12545" max="12545" width="20.33203125" style="78" customWidth="1"/>
    <col min="12546" max="12546" width="31.109375" style="78" customWidth="1"/>
    <col min="12547" max="12547" width="15" style="78" customWidth="1"/>
    <col min="12548" max="12548" width="14.44140625" style="78" customWidth="1"/>
    <col min="12549" max="12549" width="14.88671875" style="78" customWidth="1"/>
    <col min="12550" max="12550" width="18.109375" style="78" bestFit="1" customWidth="1"/>
    <col min="12551" max="12551" width="16.88671875" style="78" customWidth="1"/>
    <col min="12552" max="12552" width="14.109375" style="78" customWidth="1"/>
    <col min="12553" max="12553" width="11.5546875" style="78"/>
    <col min="12554" max="12554" width="18.33203125" style="78" customWidth="1"/>
    <col min="12555" max="12555" width="12.44140625" style="78" customWidth="1"/>
    <col min="12556" max="12556" width="20" style="78" customWidth="1"/>
    <col min="12557" max="12800" width="11.5546875" style="78"/>
    <col min="12801" max="12801" width="20.33203125" style="78" customWidth="1"/>
    <col min="12802" max="12802" width="31.109375" style="78" customWidth="1"/>
    <col min="12803" max="12803" width="15" style="78" customWidth="1"/>
    <col min="12804" max="12804" width="14.44140625" style="78" customWidth="1"/>
    <col min="12805" max="12805" width="14.88671875" style="78" customWidth="1"/>
    <col min="12806" max="12806" width="18.109375" style="78" bestFit="1" customWidth="1"/>
    <col min="12807" max="12807" width="16.88671875" style="78" customWidth="1"/>
    <col min="12808" max="12808" width="14.109375" style="78" customWidth="1"/>
    <col min="12809" max="12809" width="11.5546875" style="78"/>
    <col min="12810" max="12810" width="18.33203125" style="78" customWidth="1"/>
    <col min="12811" max="12811" width="12.44140625" style="78" customWidth="1"/>
    <col min="12812" max="12812" width="20" style="78" customWidth="1"/>
    <col min="12813" max="13056" width="11.5546875" style="78"/>
    <col min="13057" max="13057" width="20.33203125" style="78" customWidth="1"/>
    <col min="13058" max="13058" width="31.109375" style="78" customWidth="1"/>
    <col min="13059" max="13059" width="15" style="78" customWidth="1"/>
    <col min="13060" max="13060" width="14.44140625" style="78" customWidth="1"/>
    <col min="13061" max="13061" width="14.88671875" style="78" customWidth="1"/>
    <col min="13062" max="13062" width="18.109375" style="78" bestFit="1" customWidth="1"/>
    <col min="13063" max="13063" width="16.88671875" style="78" customWidth="1"/>
    <col min="13064" max="13064" width="14.109375" style="78" customWidth="1"/>
    <col min="13065" max="13065" width="11.5546875" style="78"/>
    <col min="13066" max="13066" width="18.33203125" style="78" customWidth="1"/>
    <col min="13067" max="13067" width="12.44140625" style="78" customWidth="1"/>
    <col min="13068" max="13068" width="20" style="78" customWidth="1"/>
    <col min="13069" max="13312" width="11.5546875" style="78"/>
    <col min="13313" max="13313" width="20.33203125" style="78" customWidth="1"/>
    <col min="13314" max="13314" width="31.109375" style="78" customWidth="1"/>
    <col min="13315" max="13315" width="15" style="78" customWidth="1"/>
    <col min="13316" max="13316" width="14.44140625" style="78" customWidth="1"/>
    <col min="13317" max="13317" width="14.88671875" style="78" customWidth="1"/>
    <col min="13318" max="13318" width="18.109375" style="78" bestFit="1" customWidth="1"/>
    <col min="13319" max="13319" width="16.88671875" style="78" customWidth="1"/>
    <col min="13320" max="13320" width="14.109375" style="78" customWidth="1"/>
    <col min="13321" max="13321" width="11.5546875" style="78"/>
    <col min="13322" max="13322" width="18.33203125" style="78" customWidth="1"/>
    <col min="13323" max="13323" width="12.44140625" style="78" customWidth="1"/>
    <col min="13324" max="13324" width="20" style="78" customWidth="1"/>
    <col min="13325" max="13568" width="11.5546875" style="78"/>
    <col min="13569" max="13569" width="20.33203125" style="78" customWidth="1"/>
    <col min="13570" max="13570" width="31.109375" style="78" customWidth="1"/>
    <col min="13571" max="13571" width="15" style="78" customWidth="1"/>
    <col min="13572" max="13572" width="14.44140625" style="78" customWidth="1"/>
    <col min="13573" max="13573" width="14.88671875" style="78" customWidth="1"/>
    <col min="13574" max="13574" width="18.109375" style="78" bestFit="1" customWidth="1"/>
    <col min="13575" max="13575" width="16.88671875" style="78" customWidth="1"/>
    <col min="13576" max="13576" width="14.109375" style="78" customWidth="1"/>
    <col min="13577" max="13577" width="11.5546875" style="78"/>
    <col min="13578" max="13578" width="18.33203125" style="78" customWidth="1"/>
    <col min="13579" max="13579" width="12.44140625" style="78" customWidth="1"/>
    <col min="13580" max="13580" width="20" style="78" customWidth="1"/>
    <col min="13581" max="13824" width="11.5546875" style="78"/>
    <col min="13825" max="13825" width="20.33203125" style="78" customWidth="1"/>
    <col min="13826" max="13826" width="31.109375" style="78" customWidth="1"/>
    <col min="13827" max="13827" width="15" style="78" customWidth="1"/>
    <col min="13828" max="13828" width="14.44140625" style="78" customWidth="1"/>
    <col min="13829" max="13829" width="14.88671875" style="78" customWidth="1"/>
    <col min="13830" max="13830" width="18.109375" style="78" bestFit="1" customWidth="1"/>
    <col min="13831" max="13831" width="16.88671875" style="78" customWidth="1"/>
    <col min="13832" max="13832" width="14.109375" style="78" customWidth="1"/>
    <col min="13833" max="13833" width="11.5546875" style="78"/>
    <col min="13834" max="13834" width="18.33203125" style="78" customWidth="1"/>
    <col min="13835" max="13835" width="12.44140625" style="78" customWidth="1"/>
    <col min="13836" max="13836" width="20" style="78" customWidth="1"/>
    <col min="13837" max="14080" width="11.5546875" style="78"/>
    <col min="14081" max="14081" width="20.33203125" style="78" customWidth="1"/>
    <col min="14082" max="14082" width="31.109375" style="78" customWidth="1"/>
    <col min="14083" max="14083" width="15" style="78" customWidth="1"/>
    <col min="14084" max="14084" width="14.44140625" style="78" customWidth="1"/>
    <col min="14085" max="14085" width="14.88671875" style="78" customWidth="1"/>
    <col min="14086" max="14086" width="18.109375" style="78" bestFit="1" customWidth="1"/>
    <col min="14087" max="14087" width="16.88671875" style="78" customWidth="1"/>
    <col min="14088" max="14088" width="14.109375" style="78" customWidth="1"/>
    <col min="14089" max="14089" width="11.5546875" style="78"/>
    <col min="14090" max="14090" width="18.33203125" style="78" customWidth="1"/>
    <col min="14091" max="14091" width="12.44140625" style="78" customWidth="1"/>
    <col min="14092" max="14092" width="20" style="78" customWidth="1"/>
    <col min="14093" max="14336" width="11.5546875" style="78"/>
    <col min="14337" max="14337" width="20.33203125" style="78" customWidth="1"/>
    <col min="14338" max="14338" width="31.109375" style="78" customWidth="1"/>
    <col min="14339" max="14339" width="15" style="78" customWidth="1"/>
    <col min="14340" max="14340" width="14.44140625" style="78" customWidth="1"/>
    <col min="14341" max="14341" width="14.88671875" style="78" customWidth="1"/>
    <col min="14342" max="14342" width="18.109375" style="78" bestFit="1" customWidth="1"/>
    <col min="14343" max="14343" width="16.88671875" style="78" customWidth="1"/>
    <col min="14344" max="14344" width="14.109375" style="78" customWidth="1"/>
    <col min="14345" max="14345" width="11.5546875" style="78"/>
    <col min="14346" max="14346" width="18.33203125" style="78" customWidth="1"/>
    <col min="14347" max="14347" width="12.44140625" style="78" customWidth="1"/>
    <col min="14348" max="14348" width="20" style="78" customWidth="1"/>
    <col min="14349" max="14592" width="11.5546875" style="78"/>
    <col min="14593" max="14593" width="20.33203125" style="78" customWidth="1"/>
    <col min="14594" max="14594" width="31.109375" style="78" customWidth="1"/>
    <col min="14595" max="14595" width="15" style="78" customWidth="1"/>
    <col min="14596" max="14596" width="14.44140625" style="78" customWidth="1"/>
    <col min="14597" max="14597" width="14.88671875" style="78" customWidth="1"/>
    <col min="14598" max="14598" width="18.109375" style="78" bestFit="1" customWidth="1"/>
    <col min="14599" max="14599" width="16.88671875" style="78" customWidth="1"/>
    <col min="14600" max="14600" width="14.109375" style="78" customWidth="1"/>
    <col min="14601" max="14601" width="11.5546875" style="78"/>
    <col min="14602" max="14602" width="18.33203125" style="78" customWidth="1"/>
    <col min="14603" max="14603" width="12.44140625" style="78" customWidth="1"/>
    <col min="14604" max="14604" width="20" style="78" customWidth="1"/>
    <col min="14605" max="14848" width="11.5546875" style="78"/>
    <col min="14849" max="14849" width="20.33203125" style="78" customWidth="1"/>
    <col min="14850" max="14850" width="31.109375" style="78" customWidth="1"/>
    <col min="14851" max="14851" width="15" style="78" customWidth="1"/>
    <col min="14852" max="14852" width="14.44140625" style="78" customWidth="1"/>
    <col min="14853" max="14853" width="14.88671875" style="78" customWidth="1"/>
    <col min="14854" max="14854" width="18.109375" style="78" bestFit="1" customWidth="1"/>
    <col min="14855" max="14855" width="16.88671875" style="78" customWidth="1"/>
    <col min="14856" max="14856" width="14.109375" style="78" customWidth="1"/>
    <col min="14857" max="14857" width="11.5546875" style="78"/>
    <col min="14858" max="14858" width="18.33203125" style="78" customWidth="1"/>
    <col min="14859" max="14859" width="12.44140625" style="78" customWidth="1"/>
    <col min="14860" max="14860" width="20" style="78" customWidth="1"/>
    <col min="14861" max="15104" width="11.5546875" style="78"/>
    <col min="15105" max="15105" width="20.33203125" style="78" customWidth="1"/>
    <col min="15106" max="15106" width="31.109375" style="78" customWidth="1"/>
    <col min="15107" max="15107" width="15" style="78" customWidth="1"/>
    <col min="15108" max="15108" width="14.44140625" style="78" customWidth="1"/>
    <col min="15109" max="15109" width="14.88671875" style="78" customWidth="1"/>
    <col min="15110" max="15110" width="18.109375" style="78" bestFit="1" customWidth="1"/>
    <col min="15111" max="15111" width="16.88671875" style="78" customWidth="1"/>
    <col min="15112" max="15112" width="14.109375" style="78" customWidth="1"/>
    <col min="15113" max="15113" width="11.5546875" style="78"/>
    <col min="15114" max="15114" width="18.33203125" style="78" customWidth="1"/>
    <col min="15115" max="15115" width="12.44140625" style="78" customWidth="1"/>
    <col min="15116" max="15116" width="20" style="78" customWidth="1"/>
    <col min="15117" max="15360" width="11.5546875" style="78"/>
    <col min="15361" max="15361" width="20.33203125" style="78" customWidth="1"/>
    <col min="15362" max="15362" width="31.109375" style="78" customWidth="1"/>
    <col min="15363" max="15363" width="15" style="78" customWidth="1"/>
    <col min="15364" max="15364" width="14.44140625" style="78" customWidth="1"/>
    <col min="15365" max="15365" width="14.88671875" style="78" customWidth="1"/>
    <col min="15366" max="15366" width="18.109375" style="78" bestFit="1" customWidth="1"/>
    <col min="15367" max="15367" width="16.88671875" style="78" customWidth="1"/>
    <col min="15368" max="15368" width="14.109375" style="78" customWidth="1"/>
    <col min="15369" max="15369" width="11.5546875" style="78"/>
    <col min="15370" max="15370" width="18.33203125" style="78" customWidth="1"/>
    <col min="15371" max="15371" width="12.44140625" style="78" customWidth="1"/>
    <col min="15372" max="15372" width="20" style="78" customWidth="1"/>
    <col min="15373" max="15616" width="11.5546875" style="78"/>
    <col min="15617" max="15617" width="20.33203125" style="78" customWidth="1"/>
    <col min="15618" max="15618" width="31.109375" style="78" customWidth="1"/>
    <col min="15619" max="15619" width="15" style="78" customWidth="1"/>
    <col min="15620" max="15620" width="14.44140625" style="78" customWidth="1"/>
    <col min="15621" max="15621" width="14.88671875" style="78" customWidth="1"/>
    <col min="15622" max="15622" width="18.109375" style="78" bestFit="1" customWidth="1"/>
    <col min="15623" max="15623" width="16.88671875" style="78" customWidth="1"/>
    <col min="15624" max="15624" width="14.109375" style="78" customWidth="1"/>
    <col min="15625" max="15625" width="11.5546875" style="78"/>
    <col min="15626" max="15626" width="18.33203125" style="78" customWidth="1"/>
    <col min="15627" max="15627" width="12.44140625" style="78" customWidth="1"/>
    <col min="15628" max="15628" width="20" style="78" customWidth="1"/>
    <col min="15629" max="15872" width="11.5546875" style="78"/>
    <col min="15873" max="15873" width="20.33203125" style="78" customWidth="1"/>
    <col min="15874" max="15874" width="31.109375" style="78" customWidth="1"/>
    <col min="15875" max="15875" width="15" style="78" customWidth="1"/>
    <col min="15876" max="15876" width="14.44140625" style="78" customWidth="1"/>
    <col min="15877" max="15877" width="14.88671875" style="78" customWidth="1"/>
    <col min="15878" max="15878" width="18.109375" style="78" bestFit="1" customWidth="1"/>
    <col min="15879" max="15879" width="16.88671875" style="78" customWidth="1"/>
    <col min="15880" max="15880" width="14.109375" style="78" customWidth="1"/>
    <col min="15881" max="15881" width="11.5546875" style="78"/>
    <col min="15882" max="15882" width="18.33203125" style="78" customWidth="1"/>
    <col min="15883" max="15883" width="12.44140625" style="78" customWidth="1"/>
    <col min="15884" max="15884" width="20" style="78" customWidth="1"/>
    <col min="15885" max="16128" width="11.5546875" style="78"/>
    <col min="16129" max="16129" width="20.33203125" style="78" customWidth="1"/>
    <col min="16130" max="16130" width="31.109375" style="78" customWidth="1"/>
    <col min="16131" max="16131" width="15" style="78" customWidth="1"/>
    <col min="16132" max="16132" width="14.44140625" style="78" customWidth="1"/>
    <col min="16133" max="16133" width="14.88671875" style="78" customWidth="1"/>
    <col min="16134" max="16134" width="18.109375" style="78" bestFit="1" customWidth="1"/>
    <col min="16135" max="16135" width="16.88671875" style="78" customWidth="1"/>
    <col min="16136" max="16136" width="14.109375" style="78" customWidth="1"/>
    <col min="16137" max="16137" width="11.5546875" style="78"/>
    <col min="16138" max="16138" width="18.33203125" style="78" customWidth="1"/>
    <col min="16139" max="16139" width="12.44140625" style="78" customWidth="1"/>
    <col min="16140" max="16140" width="20" style="78" customWidth="1"/>
    <col min="16141" max="16384" width="11.5546875" style="78"/>
  </cols>
  <sheetData>
    <row r="1" spans="1:20" ht="19.5" customHeight="1" x14ac:dyDescent="0.3">
      <c r="P1" s="525" t="s">
        <v>284</v>
      </c>
      <c r="Q1" s="532" t="s">
        <v>523</v>
      </c>
      <c r="S1" s="543" t="s">
        <v>284</v>
      </c>
      <c r="T1" s="549" t="s">
        <v>523</v>
      </c>
    </row>
    <row r="2" spans="1:20" x14ac:dyDescent="0.3">
      <c r="A2" s="689" t="s">
        <v>52</v>
      </c>
      <c r="B2" s="689"/>
      <c r="C2" s="689"/>
      <c r="D2" s="689"/>
      <c r="E2" s="689"/>
      <c r="F2" s="689"/>
      <c r="G2" s="689"/>
      <c r="H2" s="689"/>
      <c r="P2" s="526" t="s">
        <v>524</v>
      </c>
      <c r="Q2" s="533">
        <v>8814690050</v>
      </c>
      <c r="S2" s="544" t="s">
        <v>27</v>
      </c>
      <c r="T2" s="550">
        <v>5380237250</v>
      </c>
    </row>
    <row r="3" spans="1:20" x14ac:dyDescent="0.3">
      <c r="A3" s="690" t="s">
        <v>276</v>
      </c>
      <c r="B3" s="690"/>
      <c r="C3" s="690"/>
      <c r="D3" s="690"/>
      <c r="E3" s="690"/>
      <c r="F3" s="690"/>
      <c r="G3" s="690"/>
      <c r="H3" s="690"/>
      <c r="P3" s="526" t="s">
        <v>525</v>
      </c>
      <c r="Q3" s="533">
        <v>4111997764</v>
      </c>
      <c r="S3" s="544" t="s">
        <v>28</v>
      </c>
      <c r="T3" s="550">
        <v>2801238131</v>
      </c>
    </row>
    <row r="4" spans="1:20" ht="9.75" customHeight="1" x14ac:dyDescent="0.3">
      <c r="A4" s="67"/>
      <c r="H4" s="80"/>
      <c r="I4" s="80"/>
      <c r="P4" s="526" t="s">
        <v>526</v>
      </c>
      <c r="Q4" s="533">
        <v>224761174</v>
      </c>
      <c r="S4" s="544" t="s">
        <v>242</v>
      </c>
      <c r="T4" s="550">
        <v>210000000</v>
      </c>
    </row>
    <row r="5" spans="1:20" x14ac:dyDescent="0.3">
      <c r="A5" s="68" t="s">
        <v>54</v>
      </c>
      <c r="H5" s="80"/>
      <c r="P5" s="526" t="s">
        <v>527</v>
      </c>
      <c r="Q5" s="533">
        <v>4380000</v>
      </c>
      <c r="S5" s="544" t="s">
        <v>243</v>
      </c>
      <c r="T5" s="550">
        <v>210000000</v>
      </c>
    </row>
    <row r="6" spans="1:20" ht="15" customHeight="1" x14ac:dyDescent="0.3">
      <c r="A6" s="685" t="s">
        <v>435</v>
      </c>
      <c r="B6" s="685"/>
      <c r="C6" s="685"/>
      <c r="D6" s="685"/>
      <c r="E6" s="685"/>
      <c r="F6" s="685"/>
      <c r="G6" s="685"/>
      <c r="H6" s="685"/>
      <c r="P6" s="526" t="s">
        <v>572</v>
      </c>
      <c r="Q6" s="533">
        <v>4380000</v>
      </c>
      <c r="S6" s="544" t="s">
        <v>244</v>
      </c>
      <c r="T6" s="550">
        <v>2591238131</v>
      </c>
    </row>
    <row r="7" spans="1:20" ht="15" customHeight="1" x14ac:dyDescent="0.3">
      <c r="A7" s="685"/>
      <c r="B7" s="685"/>
      <c r="C7" s="685"/>
      <c r="D7" s="685"/>
      <c r="E7" s="685"/>
      <c r="F7" s="685"/>
      <c r="G7" s="685"/>
      <c r="H7" s="685"/>
      <c r="P7" s="526" t="s">
        <v>92</v>
      </c>
      <c r="Q7" s="533">
        <v>220381174</v>
      </c>
      <c r="S7" s="544" t="s">
        <v>245</v>
      </c>
      <c r="T7" s="550">
        <v>1125022725</v>
      </c>
    </row>
    <row r="8" spans="1:20" ht="15" customHeight="1" x14ac:dyDescent="0.3">
      <c r="A8" s="685"/>
      <c r="B8" s="685"/>
      <c r="C8" s="685"/>
      <c r="D8" s="685"/>
      <c r="E8" s="685"/>
      <c r="F8" s="685"/>
      <c r="G8" s="685"/>
      <c r="H8" s="685"/>
      <c r="P8" s="526" t="s">
        <v>589</v>
      </c>
      <c r="Q8" s="533">
        <v>202510541</v>
      </c>
      <c r="S8" s="544" t="s">
        <v>644</v>
      </c>
      <c r="T8" s="550">
        <v>1466215406</v>
      </c>
    </row>
    <row r="9" spans="1:20" x14ac:dyDescent="0.3">
      <c r="A9" s="685"/>
      <c r="B9" s="685"/>
      <c r="C9" s="685"/>
      <c r="D9" s="685"/>
      <c r="E9" s="685"/>
      <c r="F9" s="685"/>
      <c r="G9" s="685"/>
      <c r="H9" s="685"/>
      <c r="P9" s="526" t="s">
        <v>590</v>
      </c>
      <c r="Q9" s="533">
        <v>17870633</v>
      </c>
      <c r="S9" s="544" t="s">
        <v>29</v>
      </c>
      <c r="T9" s="550">
        <v>2039471616</v>
      </c>
    </row>
    <row r="10" spans="1:20" x14ac:dyDescent="0.3">
      <c r="A10" s="685"/>
      <c r="B10" s="685"/>
      <c r="C10" s="685"/>
      <c r="D10" s="685"/>
      <c r="E10" s="685"/>
      <c r="F10" s="685"/>
      <c r="G10" s="685"/>
      <c r="H10" s="685"/>
      <c r="P10" s="526" t="s">
        <v>591</v>
      </c>
      <c r="Q10" s="533">
        <v>-1287277063</v>
      </c>
      <c r="S10" s="544" t="s">
        <v>30</v>
      </c>
      <c r="T10" s="550">
        <v>2039471616</v>
      </c>
    </row>
    <row r="11" spans="1:20" x14ac:dyDescent="0.3">
      <c r="I11" s="76"/>
      <c r="P11" s="526" t="s">
        <v>592</v>
      </c>
      <c r="Q11" s="533">
        <v>-1287277063</v>
      </c>
      <c r="S11" s="544" t="s">
        <v>246</v>
      </c>
      <c r="T11" s="550">
        <v>16250832</v>
      </c>
    </row>
    <row r="12" spans="1:20" x14ac:dyDescent="0.3">
      <c r="A12" s="67" t="s">
        <v>55</v>
      </c>
      <c r="H12" s="80"/>
      <c r="I12" s="80"/>
      <c r="P12" s="526" t="s">
        <v>593</v>
      </c>
      <c r="Q12" s="533">
        <v>-19</v>
      </c>
      <c r="S12" s="544" t="s">
        <v>645</v>
      </c>
      <c r="T12" s="550">
        <v>28637260</v>
      </c>
    </row>
    <row r="13" spans="1:20" x14ac:dyDescent="0.3">
      <c r="A13" s="67"/>
      <c r="H13" s="80"/>
      <c r="I13" s="80"/>
      <c r="P13" s="526" t="s">
        <v>594</v>
      </c>
      <c r="Q13" s="533">
        <v>-1287277044</v>
      </c>
      <c r="S13" s="544" t="s">
        <v>646</v>
      </c>
      <c r="T13" s="550">
        <v>1170248349</v>
      </c>
    </row>
    <row r="14" spans="1:20" ht="15" customHeight="1" x14ac:dyDescent="0.3">
      <c r="A14" s="685" t="s">
        <v>583</v>
      </c>
      <c r="B14" s="685"/>
      <c r="C14" s="685"/>
      <c r="D14" s="685"/>
      <c r="E14" s="685"/>
      <c r="F14" s="685"/>
      <c r="G14" s="685"/>
      <c r="H14" s="685"/>
      <c r="I14" s="80"/>
      <c r="P14" s="526" t="s">
        <v>528</v>
      </c>
      <c r="Q14" s="533">
        <v>3659723565</v>
      </c>
      <c r="S14" s="544" t="s">
        <v>647</v>
      </c>
      <c r="T14" s="550">
        <v>721481644</v>
      </c>
    </row>
    <row r="15" spans="1:20" ht="13.2" customHeight="1" x14ac:dyDescent="0.3">
      <c r="A15" s="685"/>
      <c r="B15" s="685"/>
      <c r="C15" s="685"/>
      <c r="D15" s="685"/>
      <c r="E15" s="685"/>
      <c r="F15" s="685"/>
      <c r="G15" s="685"/>
      <c r="H15" s="685"/>
      <c r="I15" s="80"/>
      <c r="P15" s="526" t="s">
        <v>529</v>
      </c>
      <c r="Q15" s="533">
        <v>451500000</v>
      </c>
      <c r="S15" s="544" t="s">
        <v>648</v>
      </c>
      <c r="T15" s="550">
        <v>102853531</v>
      </c>
    </row>
    <row r="16" spans="1:20" ht="12.75" customHeight="1" x14ac:dyDescent="0.3">
      <c r="A16" s="69"/>
      <c r="B16" s="69"/>
      <c r="C16" s="81"/>
      <c r="D16" s="81"/>
      <c r="E16" s="81"/>
      <c r="F16" s="81"/>
      <c r="G16" s="81"/>
      <c r="H16" s="69"/>
      <c r="I16" s="80"/>
      <c r="P16" s="526" t="s">
        <v>574</v>
      </c>
      <c r="Q16" s="533">
        <v>451500000</v>
      </c>
      <c r="S16" s="544" t="s">
        <v>649</v>
      </c>
      <c r="T16" s="550">
        <v>536746205</v>
      </c>
    </row>
    <row r="17" spans="1:20" ht="12.75" customHeight="1" x14ac:dyDescent="0.3">
      <c r="A17" s="67" t="s">
        <v>56</v>
      </c>
      <c r="B17" s="69"/>
      <c r="C17" s="81"/>
      <c r="D17" s="81"/>
      <c r="E17" s="81"/>
      <c r="F17" s="81"/>
      <c r="G17" s="81"/>
      <c r="H17" s="69"/>
      <c r="I17" s="80"/>
      <c r="P17" s="526" t="s">
        <v>595</v>
      </c>
      <c r="Q17" s="533">
        <v>2126396331</v>
      </c>
      <c r="S17" s="544" t="s">
        <v>650</v>
      </c>
      <c r="T17" s="550">
        <v>17323950</v>
      </c>
    </row>
    <row r="18" spans="1:20" x14ac:dyDescent="0.3">
      <c r="I18" s="80"/>
      <c r="P18" s="526" t="s">
        <v>596</v>
      </c>
      <c r="Q18" s="533">
        <v>2124371785</v>
      </c>
      <c r="S18" s="544" t="s">
        <v>651</v>
      </c>
      <c r="T18" s="550">
        <v>519422255</v>
      </c>
    </row>
    <row r="19" spans="1:20" ht="20.399999999999999" customHeight="1" x14ac:dyDescent="0.3">
      <c r="A19" s="685" t="s">
        <v>522</v>
      </c>
      <c r="B19" s="685"/>
      <c r="C19" s="685"/>
      <c r="D19" s="685"/>
      <c r="E19" s="685"/>
      <c r="F19" s="685"/>
      <c r="G19" s="685"/>
      <c r="H19" s="685"/>
      <c r="I19" s="80"/>
      <c r="P19" s="526" t="s">
        <v>597</v>
      </c>
      <c r="Q19" s="533">
        <v>2024546</v>
      </c>
      <c r="S19" s="544" t="s">
        <v>369</v>
      </c>
      <c r="T19" s="550">
        <v>2781299</v>
      </c>
    </row>
    <row r="20" spans="1:20" ht="20.399999999999999" customHeight="1" x14ac:dyDescent="0.3">
      <c r="A20" s="685"/>
      <c r="B20" s="685"/>
      <c r="C20" s="685"/>
      <c r="D20" s="685"/>
      <c r="E20" s="685"/>
      <c r="F20" s="685"/>
      <c r="G20" s="685"/>
      <c r="H20" s="685"/>
      <c r="I20" s="80"/>
      <c r="P20" s="526" t="s">
        <v>530</v>
      </c>
      <c r="Q20" s="533">
        <v>96309314</v>
      </c>
      <c r="S20" s="544" t="s">
        <v>370</v>
      </c>
      <c r="T20" s="550">
        <v>2781299</v>
      </c>
    </row>
    <row r="21" spans="1:20" ht="19.8" customHeight="1" x14ac:dyDescent="0.3">
      <c r="A21" s="685"/>
      <c r="B21" s="685"/>
      <c r="C21" s="685"/>
      <c r="D21" s="685"/>
      <c r="E21" s="685"/>
      <c r="F21" s="685"/>
      <c r="G21" s="685"/>
      <c r="H21" s="685"/>
      <c r="I21" s="80"/>
      <c r="P21" s="526" t="s">
        <v>576</v>
      </c>
      <c r="Q21" s="533">
        <v>52854794</v>
      </c>
      <c r="S21" s="544" t="s">
        <v>371</v>
      </c>
      <c r="T21" s="550">
        <v>2781299</v>
      </c>
    </row>
    <row r="22" spans="1:20" x14ac:dyDescent="0.3">
      <c r="A22" s="70" t="s">
        <v>57</v>
      </c>
      <c r="I22" s="80"/>
      <c r="P22" s="526" t="s">
        <v>577</v>
      </c>
      <c r="Q22" s="533">
        <v>43454520</v>
      </c>
      <c r="S22" s="544" t="s">
        <v>31</v>
      </c>
      <c r="T22" s="550">
        <v>4021226199</v>
      </c>
    </row>
    <row r="23" spans="1:20" x14ac:dyDescent="0.3">
      <c r="H23" s="80"/>
      <c r="I23" s="80"/>
      <c r="P23" s="526" t="s">
        <v>598</v>
      </c>
      <c r="Q23" s="533">
        <v>3323548</v>
      </c>
      <c r="S23" s="544" t="s">
        <v>32</v>
      </c>
      <c r="T23" s="550">
        <v>2782936319</v>
      </c>
    </row>
    <row r="24" spans="1:20" ht="15" customHeight="1" x14ac:dyDescent="0.3">
      <c r="A24" s="685" t="s">
        <v>213</v>
      </c>
      <c r="B24" s="685"/>
      <c r="C24" s="685"/>
      <c r="D24" s="685"/>
      <c r="E24" s="685"/>
      <c r="F24" s="685"/>
      <c r="G24" s="685"/>
      <c r="H24" s="685"/>
      <c r="I24" s="80"/>
      <c r="P24" s="526" t="s">
        <v>599</v>
      </c>
      <c r="Q24" s="533">
        <v>3323548</v>
      </c>
      <c r="S24" s="544" t="s">
        <v>652</v>
      </c>
      <c r="T24" s="550">
        <v>2518751587</v>
      </c>
    </row>
    <row r="25" spans="1:20" ht="15" customHeight="1" x14ac:dyDescent="0.3">
      <c r="A25" s="685"/>
      <c r="B25" s="685"/>
      <c r="C25" s="685"/>
      <c r="D25" s="685"/>
      <c r="E25" s="685"/>
      <c r="F25" s="685"/>
      <c r="G25" s="685"/>
      <c r="H25" s="685"/>
      <c r="I25" s="80"/>
      <c r="P25" s="526" t="s">
        <v>600</v>
      </c>
      <c r="Q25" s="533">
        <v>982194372</v>
      </c>
      <c r="S25" s="544" t="s">
        <v>653</v>
      </c>
      <c r="T25" s="550">
        <v>700000000</v>
      </c>
    </row>
    <row r="26" spans="1:20" x14ac:dyDescent="0.3">
      <c r="A26" s="70" t="s">
        <v>59</v>
      </c>
      <c r="H26" s="80"/>
      <c r="I26" s="80"/>
      <c r="P26" s="526" t="s">
        <v>601</v>
      </c>
      <c r="Q26" s="533">
        <v>978891818</v>
      </c>
      <c r="S26" s="544" t="s">
        <v>654</v>
      </c>
      <c r="T26" s="550">
        <v>1818751587</v>
      </c>
    </row>
    <row r="27" spans="1:20" x14ac:dyDescent="0.3">
      <c r="A27" s="78" t="s">
        <v>60</v>
      </c>
      <c r="H27" s="80"/>
      <c r="I27" s="80"/>
      <c r="P27" s="526" t="s">
        <v>602</v>
      </c>
      <c r="Q27" s="533">
        <v>3302554</v>
      </c>
      <c r="S27" s="544" t="s">
        <v>655</v>
      </c>
      <c r="T27" s="550">
        <v>218475000</v>
      </c>
    </row>
    <row r="28" spans="1:20" ht="15" customHeight="1" x14ac:dyDescent="0.3">
      <c r="A28" s="685" t="s">
        <v>214</v>
      </c>
      <c r="B28" s="685"/>
      <c r="C28" s="685"/>
      <c r="D28" s="685"/>
      <c r="E28" s="685"/>
      <c r="F28" s="685"/>
      <c r="G28" s="685"/>
      <c r="H28" s="685"/>
      <c r="I28" s="80"/>
      <c r="P28" s="526" t="s">
        <v>603</v>
      </c>
      <c r="Q28" s="533">
        <v>1511590088</v>
      </c>
      <c r="S28" s="544" t="s">
        <v>656</v>
      </c>
      <c r="T28" s="550">
        <v>210000000</v>
      </c>
    </row>
    <row r="29" spans="1:20" ht="15" customHeight="1" x14ac:dyDescent="0.3">
      <c r="A29" s="685"/>
      <c r="B29" s="685"/>
      <c r="C29" s="685"/>
      <c r="D29" s="685"/>
      <c r="E29" s="685"/>
      <c r="F29" s="685"/>
      <c r="G29" s="685"/>
      <c r="H29" s="685"/>
      <c r="I29" s="80"/>
      <c r="P29" s="526" t="s">
        <v>604</v>
      </c>
      <c r="Q29" s="533">
        <v>1448104350</v>
      </c>
      <c r="S29" s="544" t="s">
        <v>657</v>
      </c>
      <c r="T29" s="550">
        <v>8475000</v>
      </c>
    </row>
    <row r="30" spans="1:20" x14ac:dyDescent="0.3">
      <c r="A30" s="685"/>
      <c r="B30" s="685"/>
      <c r="C30" s="685"/>
      <c r="D30" s="685"/>
      <c r="E30" s="685"/>
      <c r="F30" s="685"/>
      <c r="G30" s="685"/>
      <c r="H30" s="685"/>
      <c r="I30" s="80"/>
      <c r="P30" s="526" t="s">
        <v>605</v>
      </c>
      <c r="Q30" s="533">
        <v>914998225</v>
      </c>
      <c r="S30" s="544" t="s">
        <v>658</v>
      </c>
      <c r="T30" s="550">
        <v>45709732</v>
      </c>
    </row>
    <row r="31" spans="1:20" x14ac:dyDescent="0.3">
      <c r="I31" s="80"/>
      <c r="P31" s="526" t="s">
        <v>606</v>
      </c>
      <c r="Q31" s="533">
        <v>524257175</v>
      </c>
      <c r="S31" s="544" t="s">
        <v>659</v>
      </c>
      <c r="T31" s="550">
        <v>45709732</v>
      </c>
    </row>
    <row r="32" spans="1:20" x14ac:dyDescent="0.3">
      <c r="A32" s="70" t="s">
        <v>61</v>
      </c>
      <c r="H32" s="80"/>
      <c r="I32" s="80"/>
      <c r="P32" s="526" t="s">
        <v>607</v>
      </c>
      <c r="Q32" s="533">
        <v>17323950</v>
      </c>
      <c r="S32" s="544" t="s">
        <v>33</v>
      </c>
      <c r="T32" s="550">
        <v>2103100</v>
      </c>
    </row>
    <row r="33" spans="1:20" x14ac:dyDescent="0.3">
      <c r="H33" s="80"/>
      <c r="I33" s="80"/>
      <c r="P33" s="526" t="s">
        <v>608</v>
      </c>
      <c r="Q33" s="533">
        <v>-8475000</v>
      </c>
      <c r="S33" s="544" t="s">
        <v>248</v>
      </c>
      <c r="T33" s="550">
        <v>2103100</v>
      </c>
    </row>
    <row r="34" spans="1:20" ht="15" customHeight="1" x14ac:dyDescent="0.3">
      <c r="A34" s="685" t="s">
        <v>313</v>
      </c>
      <c r="B34" s="685"/>
      <c r="C34" s="685"/>
      <c r="D34" s="685"/>
      <c r="E34" s="685"/>
      <c r="F34" s="685"/>
      <c r="G34" s="685"/>
      <c r="H34" s="685"/>
      <c r="I34" s="80"/>
      <c r="P34" s="526" t="s">
        <v>609</v>
      </c>
      <c r="Q34" s="533">
        <v>63485738</v>
      </c>
      <c r="S34" s="544" t="s">
        <v>249</v>
      </c>
      <c r="T34" s="550">
        <v>2103100</v>
      </c>
    </row>
    <row r="35" spans="1:20" ht="13.2" customHeight="1" x14ac:dyDescent="0.3">
      <c r="A35" s="685"/>
      <c r="B35" s="685"/>
      <c r="C35" s="685"/>
      <c r="D35" s="685"/>
      <c r="E35" s="685"/>
      <c r="F35" s="685"/>
      <c r="G35" s="685"/>
      <c r="H35" s="685"/>
      <c r="I35" s="80"/>
      <c r="P35" s="526" t="s">
        <v>610</v>
      </c>
      <c r="Q35" s="533">
        <v>31106553</v>
      </c>
      <c r="S35" s="544" t="s">
        <v>35</v>
      </c>
      <c r="T35" s="550">
        <v>1050574858</v>
      </c>
    </row>
    <row r="36" spans="1:20" x14ac:dyDescent="0.3">
      <c r="A36" s="70" t="s">
        <v>62</v>
      </c>
      <c r="H36" s="80"/>
      <c r="I36" s="80"/>
      <c r="P36" s="526" t="s">
        <v>611</v>
      </c>
      <c r="Q36" s="533">
        <v>4184818</v>
      </c>
      <c r="S36" s="544" t="s">
        <v>565</v>
      </c>
      <c r="T36" s="550">
        <v>425454222</v>
      </c>
    </row>
    <row r="37" spans="1:20" x14ac:dyDescent="0.3">
      <c r="H37" s="80"/>
      <c r="I37" s="80"/>
      <c r="P37" s="526" t="s">
        <v>612</v>
      </c>
      <c r="Q37" s="533">
        <v>1295091</v>
      </c>
      <c r="S37" s="544" t="s">
        <v>250</v>
      </c>
      <c r="T37" s="550">
        <v>312540103</v>
      </c>
    </row>
    <row r="38" spans="1:20" ht="15.75" customHeight="1" x14ac:dyDescent="0.3">
      <c r="A38" s="686" t="s">
        <v>215</v>
      </c>
      <c r="B38" s="686"/>
      <c r="C38" s="686"/>
      <c r="D38" s="686"/>
      <c r="E38" s="686"/>
      <c r="F38" s="686"/>
      <c r="G38" s="686"/>
      <c r="H38" s="686"/>
      <c r="I38" s="80"/>
      <c r="P38" s="526" t="s">
        <v>613</v>
      </c>
      <c r="Q38" s="533">
        <v>2294772</v>
      </c>
      <c r="S38" s="544" t="s">
        <v>251</v>
      </c>
      <c r="T38" s="550">
        <v>51569118</v>
      </c>
    </row>
    <row r="39" spans="1:20" x14ac:dyDescent="0.3">
      <c r="A39" s="686"/>
      <c r="B39" s="686"/>
      <c r="C39" s="686"/>
      <c r="D39" s="686"/>
      <c r="E39" s="686"/>
      <c r="F39" s="686"/>
      <c r="G39" s="686"/>
      <c r="H39" s="686"/>
      <c r="I39" s="80"/>
      <c r="P39" s="526" t="s">
        <v>614</v>
      </c>
      <c r="Q39" s="533">
        <v>66825275</v>
      </c>
      <c r="S39" s="544" t="s">
        <v>305</v>
      </c>
      <c r="T39" s="550">
        <v>2189091</v>
      </c>
    </row>
    <row r="40" spans="1:20" x14ac:dyDescent="0.3">
      <c r="A40" s="80"/>
      <c r="H40" s="80"/>
      <c r="I40" s="80"/>
      <c r="P40" s="526" t="s">
        <v>615</v>
      </c>
      <c r="Q40" s="533">
        <v>3488961</v>
      </c>
      <c r="S40" s="544" t="s">
        <v>396</v>
      </c>
      <c r="T40" s="550">
        <v>24812050</v>
      </c>
    </row>
    <row r="41" spans="1:20" x14ac:dyDescent="0.3">
      <c r="A41" s="70" t="s">
        <v>63</v>
      </c>
      <c r="H41" s="80"/>
      <c r="I41" s="80"/>
      <c r="P41" s="526" t="s">
        <v>616</v>
      </c>
      <c r="Q41" s="533">
        <v>-45709732</v>
      </c>
      <c r="S41" s="544" t="s">
        <v>660</v>
      </c>
      <c r="T41" s="550">
        <v>32323520</v>
      </c>
    </row>
    <row r="42" spans="1:20" x14ac:dyDescent="0.3">
      <c r="H42" s="80"/>
      <c r="I42" s="80"/>
      <c r="P42" s="526" t="s">
        <v>617</v>
      </c>
      <c r="Q42" s="533">
        <v>3200000</v>
      </c>
      <c r="S42" s="544" t="s">
        <v>661</v>
      </c>
      <c r="T42" s="550">
        <v>2020340</v>
      </c>
    </row>
    <row r="43" spans="1:20" ht="12.75" customHeight="1" x14ac:dyDescent="0.3">
      <c r="A43" s="686" t="s">
        <v>584</v>
      </c>
      <c r="B43" s="686"/>
      <c r="C43" s="686"/>
      <c r="D43" s="686"/>
      <c r="E43" s="686"/>
      <c r="F43" s="686"/>
      <c r="G43" s="82"/>
      <c r="H43" s="71"/>
      <c r="I43" s="80"/>
      <c r="P43" s="526" t="s">
        <v>618</v>
      </c>
      <c r="Q43" s="533">
        <v>3200000</v>
      </c>
      <c r="S43" s="544" t="s">
        <v>36</v>
      </c>
      <c r="T43" s="550">
        <v>344696967</v>
      </c>
    </row>
    <row r="44" spans="1:20" x14ac:dyDescent="0.3">
      <c r="A44" s="693"/>
      <c r="B44" s="693"/>
      <c r="C44" s="693"/>
      <c r="D44" s="693"/>
      <c r="E44" s="693"/>
      <c r="F44" s="693"/>
      <c r="G44" s="693"/>
      <c r="H44" s="693"/>
      <c r="I44" s="80"/>
      <c r="P44" s="526" t="s">
        <v>531</v>
      </c>
      <c r="Q44" s="533">
        <v>4702692286</v>
      </c>
      <c r="S44" s="544" t="s">
        <v>36</v>
      </c>
      <c r="T44" s="550">
        <v>344696967</v>
      </c>
    </row>
    <row r="45" spans="1:20" x14ac:dyDescent="0.3">
      <c r="A45" s="72" t="s">
        <v>65</v>
      </c>
      <c r="I45" s="80"/>
      <c r="P45" s="526" t="s">
        <v>619</v>
      </c>
      <c r="Q45" s="533">
        <v>4455566933</v>
      </c>
      <c r="S45" s="544" t="s">
        <v>37</v>
      </c>
      <c r="T45" s="550">
        <v>280423669</v>
      </c>
    </row>
    <row r="46" spans="1:20" x14ac:dyDescent="0.3">
      <c r="A46" s="80"/>
      <c r="H46" s="80"/>
      <c r="I46" s="80"/>
      <c r="P46" s="526" t="s">
        <v>620</v>
      </c>
      <c r="Q46" s="533">
        <v>4455566933</v>
      </c>
      <c r="S46" s="544" t="s">
        <v>252</v>
      </c>
      <c r="T46" s="550">
        <v>47860115</v>
      </c>
    </row>
    <row r="47" spans="1:20" ht="19.5" customHeight="1" x14ac:dyDescent="0.3">
      <c r="A47" s="685" t="s">
        <v>414</v>
      </c>
      <c r="B47" s="685"/>
      <c r="C47" s="685"/>
      <c r="D47" s="685"/>
      <c r="E47" s="685"/>
      <c r="F47" s="685"/>
      <c r="G47" s="685"/>
      <c r="H47" s="685"/>
      <c r="I47" s="80"/>
      <c r="P47" s="526" t="s">
        <v>621</v>
      </c>
      <c r="Q47" s="533">
        <v>4455566933</v>
      </c>
      <c r="S47" s="544" t="s">
        <v>253</v>
      </c>
      <c r="T47" s="550">
        <v>10418121</v>
      </c>
    </row>
    <row r="48" spans="1:20" x14ac:dyDescent="0.3">
      <c r="I48" s="76"/>
      <c r="P48" s="526" t="s">
        <v>622</v>
      </c>
      <c r="Q48" s="533">
        <v>2992000000</v>
      </c>
      <c r="S48" s="544" t="s">
        <v>254</v>
      </c>
      <c r="T48" s="550">
        <v>26072730</v>
      </c>
    </row>
    <row r="49" spans="1:20" ht="12.75" customHeight="1" x14ac:dyDescent="0.3">
      <c r="A49" s="67" t="s">
        <v>67</v>
      </c>
      <c r="I49" s="80"/>
      <c r="P49" s="526" t="s">
        <v>623</v>
      </c>
      <c r="Q49" s="533">
        <v>1369012727</v>
      </c>
      <c r="S49" s="544" t="s">
        <v>255</v>
      </c>
      <c r="T49" s="550">
        <v>4610616</v>
      </c>
    </row>
    <row r="50" spans="1:20" x14ac:dyDescent="0.3">
      <c r="H50" s="80"/>
      <c r="I50" s="80"/>
      <c r="P50" s="526" t="s">
        <v>624</v>
      </c>
      <c r="Q50" s="533">
        <v>-37445794</v>
      </c>
      <c r="S50" s="544" t="s">
        <v>256</v>
      </c>
      <c r="T50" s="550">
        <v>38477168</v>
      </c>
    </row>
    <row r="51" spans="1:20" x14ac:dyDescent="0.3">
      <c r="A51" s="686" t="s">
        <v>217</v>
      </c>
      <c r="B51" s="686"/>
      <c r="C51" s="686"/>
      <c r="D51" s="686"/>
      <c r="E51" s="686"/>
      <c r="F51" s="686"/>
      <c r="G51" s="686"/>
      <c r="H51" s="71"/>
      <c r="I51" s="80"/>
      <c r="P51" s="526" t="s">
        <v>625</v>
      </c>
      <c r="Q51" s="533">
        <v>132000000</v>
      </c>
      <c r="S51" s="544" t="s">
        <v>258</v>
      </c>
      <c r="T51" s="550">
        <v>51945115</v>
      </c>
    </row>
    <row r="52" spans="1:20" ht="13.5" customHeight="1" x14ac:dyDescent="0.3">
      <c r="A52" s="71"/>
      <c r="B52" s="71"/>
      <c r="C52" s="82"/>
      <c r="D52" s="82"/>
      <c r="E52" s="82"/>
      <c r="F52" s="82"/>
      <c r="G52" s="82"/>
      <c r="H52" s="71"/>
      <c r="I52" s="80"/>
      <c r="P52" s="526" t="s">
        <v>532</v>
      </c>
      <c r="Q52" s="533">
        <v>236556440</v>
      </c>
      <c r="S52" s="544" t="s">
        <v>259</v>
      </c>
      <c r="T52" s="550">
        <v>9436364</v>
      </c>
    </row>
    <row r="53" spans="1:20" ht="13.5" customHeight="1" x14ac:dyDescent="0.3">
      <c r="A53" s="67" t="s">
        <v>415</v>
      </c>
      <c r="B53" s="73"/>
      <c r="C53" s="83"/>
      <c r="D53" s="83"/>
      <c r="E53" s="83"/>
      <c r="F53" s="83"/>
      <c r="G53" s="83"/>
      <c r="H53" s="73"/>
      <c r="I53" s="80"/>
      <c r="P53" s="526" t="s">
        <v>626</v>
      </c>
      <c r="Q53" s="533">
        <v>255181437</v>
      </c>
      <c r="S53" s="544" t="s">
        <v>260</v>
      </c>
      <c r="T53" s="550">
        <v>927272</v>
      </c>
    </row>
    <row r="54" spans="1:20" ht="13.5" customHeight="1" x14ac:dyDescent="0.3">
      <c r="A54" s="73"/>
      <c r="B54" s="73"/>
      <c r="C54" s="83"/>
      <c r="D54" s="83"/>
      <c r="E54" s="83"/>
      <c r="F54" s="83"/>
      <c r="G54" s="83"/>
      <c r="H54" s="73"/>
      <c r="I54" s="80"/>
      <c r="P54" s="526" t="s">
        <v>533</v>
      </c>
      <c r="Q54" s="533">
        <v>1159091</v>
      </c>
      <c r="S54" s="544" t="s">
        <v>261</v>
      </c>
      <c r="T54" s="550">
        <v>2931269</v>
      </c>
    </row>
    <row r="55" spans="1:20" ht="13.5" customHeight="1" x14ac:dyDescent="0.3">
      <c r="A55" s="74" t="s">
        <v>416</v>
      </c>
      <c r="B55" s="73"/>
      <c r="C55" s="83"/>
      <c r="D55" s="83"/>
      <c r="E55" s="83"/>
      <c r="F55" s="83"/>
      <c r="G55" s="83"/>
      <c r="H55" s="73"/>
      <c r="I55" s="80"/>
      <c r="P55" s="526" t="s">
        <v>316</v>
      </c>
      <c r="Q55" s="533">
        <v>21934159</v>
      </c>
      <c r="S55" s="544" t="s">
        <v>280</v>
      </c>
      <c r="T55" s="550">
        <v>8462057</v>
      </c>
    </row>
    <row r="56" spans="1:20" ht="13.5" customHeight="1" x14ac:dyDescent="0.3">
      <c r="A56" s="74"/>
      <c r="B56" s="73"/>
      <c r="C56" s="83"/>
      <c r="D56" s="83"/>
      <c r="E56" s="83"/>
      <c r="F56" s="83"/>
      <c r="G56" s="83"/>
      <c r="H56" s="73"/>
      <c r="I56" s="80"/>
      <c r="P56" s="526" t="s">
        <v>627</v>
      </c>
      <c r="Q56" s="533">
        <v>1590909</v>
      </c>
      <c r="S56" s="544" t="s">
        <v>662</v>
      </c>
      <c r="T56" s="550">
        <v>1073287</v>
      </c>
    </row>
    <row r="57" spans="1:20" x14ac:dyDescent="0.3">
      <c r="A57" s="84"/>
      <c r="B57" s="69"/>
      <c r="C57" s="81"/>
      <c r="D57" s="81"/>
      <c r="E57" s="81"/>
      <c r="F57" s="81"/>
      <c r="G57" s="81"/>
      <c r="H57" s="69"/>
      <c r="I57" s="80"/>
      <c r="P57" s="526" t="s">
        <v>628</v>
      </c>
      <c r="Q57" s="533">
        <v>3000000</v>
      </c>
      <c r="S57" s="544" t="s">
        <v>663</v>
      </c>
      <c r="T57" s="550">
        <v>370910</v>
      </c>
    </row>
    <row r="58" spans="1:20" x14ac:dyDescent="0.3">
      <c r="B58" s="687"/>
      <c r="C58" s="688"/>
      <c r="D58" s="85" t="s">
        <v>218</v>
      </c>
      <c r="E58" s="85" t="s">
        <v>219</v>
      </c>
      <c r="G58" s="81"/>
      <c r="H58" s="69"/>
      <c r="I58" s="80"/>
      <c r="P58" s="526" t="s">
        <v>629</v>
      </c>
      <c r="Q58" s="533">
        <v>-46309156</v>
      </c>
      <c r="S58" s="544" t="s">
        <v>281</v>
      </c>
      <c r="T58" s="550">
        <v>3287272</v>
      </c>
    </row>
    <row r="59" spans="1:20" x14ac:dyDescent="0.3">
      <c r="B59" s="687" t="s">
        <v>69</v>
      </c>
      <c r="C59" s="688"/>
      <c r="D59" s="86">
        <f>+Indice!F5</f>
        <v>6870.81</v>
      </c>
      <c r="E59" s="244">
        <v>6891.96</v>
      </c>
      <c r="G59" s="81"/>
      <c r="H59" s="69"/>
      <c r="I59" s="80"/>
      <c r="P59" s="526" t="s">
        <v>630</v>
      </c>
      <c r="Q59" s="533">
        <v>-46309156</v>
      </c>
      <c r="S59" s="544" t="s">
        <v>262</v>
      </c>
      <c r="T59" s="550">
        <v>13529030</v>
      </c>
    </row>
    <row r="60" spans="1:20" x14ac:dyDescent="0.3">
      <c r="B60" s="687" t="s">
        <v>70</v>
      </c>
      <c r="C60" s="688"/>
      <c r="D60" s="86">
        <f>+Indice!G5</f>
        <v>6887.4</v>
      </c>
      <c r="E60" s="244">
        <v>6941.65</v>
      </c>
      <c r="G60" s="81"/>
      <c r="H60" s="69"/>
      <c r="I60" s="80"/>
      <c r="P60" s="526" t="s">
        <v>535</v>
      </c>
      <c r="Q60" s="533">
        <v>2428999</v>
      </c>
      <c r="S60" s="544" t="s">
        <v>263</v>
      </c>
      <c r="T60" s="550">
        <v>834902</v>
      </c>
    </row>
    <row r="61" spans="1:20" ht="13.5" customHeight="1" x14ac:dyDescent="0.3">
      <c r="A61" s="69"/>
      <c r="B61" s="69"/>
      <c r="C61" s="81"/>
      <c r="D61" s="81"/>
      <c r="E61" s="81"/>
      <c r="F61" s="81"/>
      <c r="G61" s="81"/>
      <c r="H61" s="69"/>
      <c r="I61" s="80"/>
      <c r="P61" s="526" t="s">
        <v>319</v>
      </c>
      <c r="Q61" s="533">
        <v>4048331</v>
      </c>
      <c r="S61" s="544" t="s">
        <v>264</v>
      </c>
      <c r="T61" s="550">
        <v>1743400</v>
      </c>
    </row>
    <row r="62" spans="1:20" ht="13.5" customHeight="1" x14ac:dyDescent="0.3">
      <c r="A62" s="74" t="s">
        <v>417</v>
      </c>
      <c r="B62" s="69"/>
      <c r="C62" s="81"/>
      <c r="D62" s="81"/>
      <c r="E62" s="81"/>
      <c r="F62" s="81"/>
      <c r="G62" s="81"/>
      <c r="H62" s="69"/>
      <c r="I62" s="80"/>
      <c r="P62" s="526" t="s">
        <v>537</v>
      </c>
      <c r="Q62" s="533">
        <v>-1619332</v>
      </c>
      <c r="S62" s="544" t="s">
        <v>282</v>
      </c>
      <c r="T62" s="550">
        <v>8030</v>
      </c>
    </row>
    <row r="63" spans="1:20" ht="13.5" customHeight="1" x14ac:dyDescent="0.3">
      <c r="A63" s="74"/>
      <c r="B63" s="73"/>
      <c r="C63" s="83"/>
      <c r="D63" s="83"/>
      <c r="E63" s="83"/>
      <c r="F63" s="83"/>
      <c r="G63" s="83"/>
      <c r="H63" s="73"/>
      <c r="I63" s="80"/>
      <c r="P63" s="526" t="s">
        <v>538</v>
      </c>
      <c r="Q63" s="533">
        <v>8139914</v>
      </c>
      <c r="S63" s="544" t="s">
        <v>569</v>
      </c>
      <c r="T63" s="550">
        <v>3730032</v>
      </c>
    </row>
    <row r="64" spans="1:20" ht="13.5" customHeight="1" x14ac:dyDescent="0.3">
      <c r="A64" s="84"/>
      <c r="B64" s="73"/>
      <c r="C64" s="83"/>
      <c r="D64" s="83"/>
      <c r="E64" s="83"/>
      <c r="F64" s="83"/>
      <c r="G64" s="83"/>
      <c r="H64" s="73"/>
      <c r="I64" s="80"/>
      <c r="P64" s="526" t="s">
        <v>321</v>
      </c>
      <c r="Q64" s="533">
        <v>10325758</v>
      </c>
      <c r="S64" s="544" t="s">
        <v>664</v>
      </c>
      <c r="T64" s="550">
        <v>162955</v>
      </c>
    </row>
    <row r="65" spans="1:20" ht="13.5" customHeight="1" x14ac:dyDescent="0.3">
      <c r="A65" s="74"/>
      <c r="B65" s="689" t="s">
        <v>71</v>
      </c>
      <c r="C65" s="689"/>
      <c r="D65" s="689"/>
      <c r="E65" s="689"/>
      <c r="F65" s="689"/>
      <c r="G65" s="83"/>
      <c r="H65" s="73"/>
      <c r="I65" s="80"/>
      <c r="P65" s="526" t="s">
        <v>537</v>
      </c>
      <c r="Q65" s="533">
        <v>-2185844</v>
      </c>
      <c r="S65" s="544" t="s">
        <v>265</v>
      </c>
      <c r="T65" s="550">
        <v>19148259</v>
      </c>
    </row>
    <row r="66" spans="1:20" s="90" customFormat="1" ht="46.8" x14ac:dyDescent="0.3">
      <c r="A66" s="75"/>
      <c r="B66" s="87" t="s">
        <v>72</v>
      </c>
      <c r="C66" s="85" t="s">
        <v>73</v>
      </c>
      <c r="D66" s="85" t="s">
        <v>74</v>
      </c>
      <c r="E66" s="85" t="s">
        <v>75</v>
      </c>
      <c r="F66" s="85" t="s">
        <v>418</v>
      </c>
      <c r="G66" s="88"/>
      <c r="H66" s="89"/>
      <c r="I66" s="77"/>
      <c r="P66" s="526" t="s">
        <v>539</v>
      </c>
      <c r="Q66" s="533">
        <v>1932112174</v>
      </c>
      <c r="S66" s="544" t="s">
        <v>275</v>
      </c>
      <c r="T66" s="550">
        <v>234909</v>
      </c>
    </row>
    <row r="67" spans="1:20" ht="13.5" customHeight="1" x14ac:dyDescent="0.3">
      <c r="A67" s="67"/>
      <c r="B67" s="91" t="s">
        <v>76</v>
      </c>
      <c r="C67" s="92"/>
      <c r="D67" s="93"/>
      <c r="E67" s="93"/>
      <c r="F67" s="93"/>
      <c r="G67" s="94"/>
      <c r="H67" s="95"/>
      <c r="I67" s="80"/>
      <c r="P67" s="526" t="s">
        <v>540</v>
      </c>
      <c r="Q67" s="533">
        <v>1932112174</v>
      </c>
      <c r="S67" s="544" t="s">
        <v>665</v>
      </c>
      <c r="T67" s="550">
        <v>18468419</v>
      </c>
    </row>
    <row r="68" spans="1:20" ht="13.5" customHeight="1" x14ac:dyDescent="0.3">
      <c r="A68" s="67"/>
      <c r="B68" s="91" t="s">
        <v>78</v>
      </c>
      <c r="C68" s="96" t="s">
        <v>77</v>
      </c>
      <c r="D68" s="97">
        <f>2057.25+545.54-189328</f>
        <v>-186725.21</v>
      </c>
      <c r="E68" s="98">
        <f>+D59</f>
        <v>6870.81</v>
      </c>
      <c r="F68" s="99">
        <f>+D68*E68</f>
        <v>-1282953440.1201</v>
      </c>
      <c r="G68" s="100"/>
      <c r="H68" s="101"/>
      <c r="I68" s="80"/>
      <c r="P68" s="526" t="s">
        <v>541</v>
      </c>
      <c r="Q68" s="533">
        <v>957008856</v>
      </c>
      <c r="S68" s="544" t="s">
        <v>283</v>
      </c>
      <c r="T68" s="550">
        <v>16691437</v>
      </c>
    </row>
    <row r="69" spans="1:20" ht="28.5" customHeight="1" x14ac:dyDescent="0.3">
      <c r="A69" s="67"/>
      <c r="B69" s="102" t="s">
        <v>79</v>
      </c>
      <c r="C69" s="96" t="s">
        <v>77</v>
      </c>
      <c r="D69" s="97">
        <v>0</v>
      </c>
      <c r="E69" s="98">
        <f>+D59</f>
        <v>6870.81</v>
      </c>
      <c r="F69" s="99">
        <f t="shared" ref="F69:F75" si="0">+D69*E69</f>
        <v>0</v>
      </c>
      <c r="G69" s="100"/>
      <c r="H69" s="101"/>
      <c r="I69" s="80"/>
      <c r="P69" s="526" t="s">
        <v>542</v>
      </c>
      <c r="Q69" s="533">
        <v>937025262</v>
      </c>
      <c r="S69" s="544" t="s">
        <v>38</v>
      </c>
      <c r="T69" s="550">
        <v>10681574</v>
      </c>
    </row>
    <row r="70" spans="1:20" ht="13.5" customHeight="1" x14ac:dyDescent="0.3">
      <c r="A70" s="67"/>
      <c r="B70" s="91" t="s">
        <v>80</v>
      </c>
      <c r="C70" s="92"/>
      <c r="D70" s="99"/>
      <c r="E70" s="103"/>
      <c r="F70" s="99">
        <f t="shared" si="0"/>
        <v>0</v>
      </c>
      <c r="G70" s="100"/>
      <c r="H70" s="95"/>
      <c r="I70" s="80"/>
      <c r="P70" s="526" t="s">
        <v>631</v>
      </c>
      <c r="Q70" s="533">
        <v>18595980</v>
      </c>
      <c r="S70" s="544" t="s">
        <v>39</v>
      </c>
      <c r="T70" s="550">
        <v>10681574</v>
      </c>
    </row>
    <row r="71" spans="1:20" ht="13.5" customHeight="1" x14ac:dyDescent="0.3">
      <c r="A71" s="67"/>
      <c r="B71" s="91" t="s">
        <v>81</v>
      </c>
      <c r="C71" s="92"/>
      <c r="D71" s="93"/>
      <c r="E71" s="104"/>
      <c r="F71" s="99">
        <f t="shared" si="0"/>
        <v>0</v>
      </c>
      <c r="G71" s="94"/>
      <c r="H71" s="95"/>
      <c r="I71" s="80"/>
      <c r="P71" s="526" t="s">
        <v>632</v>
      </c>
      <c r="Q71" s="533">
        <v>1387614</v>
      </c>
      <c r="S71" s="544" t="s">
        <v>38</v>
      </c>
      <c r="T71" s="550">
        <v>910517</v>
      </c>
    </row>
    <row r="72" spans="1:20" ht="13.5" customHeight="1" x14ac:dyDescent="0.3">
      <c r="A72" s="67"/>
      <c r="B72" s="91" t="s">
        <v>82</v>
      </c>
      <c r="C72" s="96" t="s">
        <v>77</v>
      </c>
      <c r="D72" s="97">
        <v>2700</v>
      </c>
      <c r="E72" s="98">
        <f>+D60</f>
        <v>6887.4</v>
      </c>
      <c r="F72" s="99">
        <f t="shared" si="0"/>
        <v>18595980</v>
      </c>
      <c r="G72" s="100"/>
      <c r="H72" s="101"/>
      <c r="I72" s="80"/>
      <c r="P72" s="526" t="s">
        <v>633</v>
      </c>
      <c r="Q72" s="533">
        <v>738326301</v>
      </c>
      <c r="S72" s="544" t="s">
        <v>666</v>
      </c>
      <c r="T72" s="550">
        <v>9771057</v>
      </c>
    </row>
    <row r="73" spans="1:20" ht="13.5" customHeight="1" x14ac:dyDescent="0.3">
      <c r="A73" s="67"/>
      <c r="B73" s="91" t="s">
        <v>81</v>
      </c>
      <c r="C73" s="93"/>
      <c r="D73" s="93"/>
      <c r="E73" s="104"/>
      <c r="F73" s="99">
        <f t="shared" si="0"/>
        <v>0</v>
      </c>
      <c r="G73" s="94"/>
      <c r="H73" s="95"/>
      <c r="I73" s="80"/>
      <c r="P73" s="526" t="s">
        <v>634</v>
      </c>
      <c r="Q73" s="533">
        <v>735126301</v>
      </c>
      <c r="S73" s="544" t="s">
        <v>40</v>
      </c>
      <c r="T73" s="550">
        <v>-8982943</v>
      </c>
    </row>
    <row r="74" spans="1:20" ht="13.5" customHeight="1" x14ac:dyDescent="0.3">
      <c r="A74" s="67"/>
      <c r="B74" s="91" t="s">
        <v>83</v>
      </c>
      <c r="C74" s="93"/>
      <c r="D74" s="93"/>
      <c r="E74" s="104"/>
      <c r="F74" s="99">
        <f t="shared" si="0"/>
        <v>0</v>
      </c>
      <c r="G74" s="94"/>
      <c r="H74" s="95"/>
      <c r="I74" s="80"/>
      <c r="P74" s="526" t="s">
        <v>635</v>
      </c>
      <c r="Q74" s="533">
        <v>735126301</v>
      </c>
      <c r="S74" s="544" t="s">
        <v>40</v>
      </c>
      <c r="T74" s="550">
        <v>-8982943</v>
      </c>
    </row>
    <row r="75" spans="1:20" ht="13.5" customHeight="1" x14ac:dyDescent="0.3">
      <c r="A75" s="67"/>
      <c r="B75" s="91" t="s">
        <v>81</v>
      </c>
      <c r="C75" s="93"/>
      <c r="D75" s="93"/>
      <c r="E75" s="104"/>
      <c r="F75" s="99">
        <f t="shared" si="0"/>
        <v>0</v>
      </c>
      <c r="G75" s="94"/>
      <c r="H75" s="95"/>
      <c r="I75" s="80"/>
      <c r="P75" s="526" t="s">
        <v>636</v>
      </c>
      <c r="Q75" s="533">
        <v>3200000</v>
      </c>
      <c r="S75" s="544" t="s">
        <v>266</v>
      </c>
      <c r="T75" s="550">
        <v>-15989223</v>
      </c>
    </row>
    <row r="76" spans="1:20" ht="13.5" customHeight="1" x14ac:dyDescent="0.3">
      <c r="A76" s="67"/>
      <c r="B76" s="105"/>
      <c r="C76" s="106"/>
      <c r="D76" s="106"/>
      <c r="E76" s="106"/>
      <c r="F76" s="106"/>
      <c r="G76" s="106"/>
      <c r="H76" s="76"/>
      <c r="I76" s="80"/>
      <c r="P76" s="526" t="s">
        <v>637</v>
      </c>
      <c r="Q76" s="533">
        <v>3200000</v>
      </c>
      <c r="S76" s="544" t="s">
        <v>267</v>
      </c>
      <c r="T76" s="550">
        <v>7006280</v>
      </c>
    </row>
    <row r="77" spans="1:20" ht="13.5" customHeight="1" x14ac:dyDescent="0.3">
      <c r="A77" s="74" t="s">
        <v>220</v>
      </c>
      <c r="B77" s="105"/>
      <c r="C77" s="106"/>
      <c r="D77" s="106"/>
      <c r="E77" s="106"/>
      <c r="F77" s="106"/>
      <c r="G77" s="106"/>
      <c r="H77" s="76"/>
      <c r="I77" s="80"/>
      <c r="P77" s="526" t="s">
        <v>545</v>
      </c>
      <c r="Q77" s="533">
        <v>7764224</v>
      </c>
      <c r="S77" s="544" t="s">
        <v>570</v>
      </c>
      <c r="T77" s="550">
        <v>48184642</v>
      </c>
    </row>
    <row r="78" spans="1:20" ht="13.5" customHeight="1" x14ac:dyDescent="0.3">
      <c r="A78" s="74"/>
      <c r="B78" s="105"/>
      <c r="C78" s="106"/>
      <c r="D78" s="106"/>
      <c r="E78" s="106"/>
      <c r="F78" s="106"/>
      <c r="G78" s="106"/>
      <c r="H78" s="76"/>
      <c r="I78" s="80"/>
      <c r="P78" s="526" t="s">
        <v>546</v>
      </c>
      <c r="Q78" s="533">
        <v>7764224</v>
      </c>
      <c r="S78" s="544" t="s">
        <v>570</v>
      </c>
      <c r="T78" s="550">
        <v>48184642</v>
      </c>
    </row>
    <row r="79" spans="1:20" ht="13.5" customHeight="1" x14ac:dyDescent="0.3">
      <c r="A79" s="84"/>
      <c r="B79" s="105"/>
      <c r="C79" s="106"/>
      <c r="D79" s="106"/>
      <c r="E79" s="106"/>
      <c r="F79" s="106"/>
      <c r="G79" s="106"/>
      <c r="H79" s="76"/>
      <c r="I79" s="80"/>
      <c r="P79" s="526" t="s">
        <v>638</v>
      </c>
      <c r="Q79" s="533">
        <v>7764224</v>
      </c>
      <c r="S79" s="544" t="s">
        <v>667</v>
      </c>
      <c r="T79" s="550">
        <v>45309824</v>
      </c>
    </row>
    <row r="80" spans="1:20" ht="62.4" x14ac:dyDescent="0.3">
      <c r="A80" s="67"/>
      <c r="B80" s="87" t="s">
        <v>84</v>
      </c>
      <c r="C80" s="85" t="s">
        <v>85</v>
      </c>
      <c r="D80" s="85" t="s">
        <v>419</v>
      </c>
      <c r="E80" s="88"/>
      <c r="F80" s="88"/>
      <c r="G80" s="106"/>
      <c r="H80" s="76"/>
      <c r="I80" s="80"/>
      <c r="P80" s="526" t="s">
        <v>547</v>
      </c>
      <c r="Q80" s="533">
        <v>30685578</v>
      </c>
      <c r="S80" s="544" t="s">
        <v>571</v>
      </c>
      <c r="T80" s="550">
        <v>2874818</v>
      </c>
    </row>
    <row r="81" spans="1:20" ht="31.2" x14ac:dyDescent="0.3">
      <c r="A81" s="67"/>
      <c r="B81" s="107" t="s">
        <v>420</v>
      </c>
      <c r="C81" s="108">
        <f>+D59</f>
        <v>6870.81</v>
      </c>
      <c r="D81" s="108">
        <f>+T75</f>
        <v>-15989223</v>
      </c>
      <c r="E81" s="109"/>
      <c r="F81" s="109"/>
      <c r="G81" s="106"/>
      <c r="H81" s="76"/>
      <c r="I81" s="80"/>
      <c r="P81" s="526" t="s">
        <v>363</v>
      </c>
      <c r="Q81" s="533">
        <v>17690866</v>
      </c>
      <c r="S81" s="544" t="s">
        <v>41</v>
      </c>
      <c r="T81" s="550">
        <v>37445794</v>
      </c>
    </row>
    <row r="82" spans="1:20" ht="31.2" x14ac:dyDescent="0.3">
      <c r="A82" s="67"/>
      <c r="B82" s="107" t="s">
        <v>421</v>
      </c>
      <c r="C82" s="108">
        <f>+D60</f>
        <v>6887.4</v>
      </c>
      <c r="D82" s="108"/>
      <c r="E82" s="109"/>
      <c r="F82" s="109"/>
      <c r="G82" s="106"/>
      <c r="H82" s="76"/>
      <c r="I82" s="80"/>
      <c r="P82" s="526" t="s">
        <v>364</v>
      </c>
      <c r="Q82" s="533">
        <v>12994712</v>
      </c>
      <c r="S82" s="544" t="s">
        <v>42</v>
      </c>
      <c r="T82" s="550">
        <v>37445794</v>
      </c>
    </row>
    <row r="83" spans="1:20" ht="31.2" x14ac:dyDescent="0.3">
      <c r="A83" s="67"/>
      <c r="B83" s="107" t="s">
        <v>422</v>
      </c>
      <c r="C83" s="108">
        <f>+C81</f>
        <v>6870.81</v>
      </c>
      <c r="D83" s="108">
        <f>+T76</f>
        <v>7006280</v>
      </c>
      <c r="E83" s="109"/>
      <c r="F83" s="109"/>
      <c r="G83" s="106"/>
      <c r="H83" s="76"/>
      <c r="I83" s="80"/>
      <c r="P83" s="526" t="s">
        <v>639</v>
      </c>
      <c r="Q83" s="533">
        <v>198327215</v>
      </c>
      <c r="S83" s="544" t="s">
        <v>668</v>
      </c>
      <c r="T83" s="550">
        <v>37445794</v>
      </c>
    </row>
    <row r="84" spans="1:20" ht="31.2" x14ac:dyDescent="0.3">
      <c r="A84" s="67"/>
      <c r="B84" s="107" t="s">
        <v>423</v>
      </c>
      <c r="C84" s="108">
        <f>+C82</f>
        <v>6887.4</v>
      </c>
      <c r="D84" s="108"/>
      <c r="E84" s="245">
        <f>+D81-D83</f>
        <v>-22995503</v>
      </c>
      <c r="F84" s="109"/>
      <c r="G84" s="106"/>
      <c r="H84" s="76"/>
      <c r="I84" s="80"/>
      <c r="P84" s="526" t="s">
        <v>640</v>
      </c>
      <c r="Q84" s="533">
        <v>10244000</v>
      </c>
      <c r="S84" s="544" t="s">
        <v>669</v>
      </c>
      <c r="T84" s="550">
        <v>26755958</v>
      </c>
    </row>
    <row r="85" spans="1:20" x14ac:dyDescent="0.3">
      <c r="A85" s="67"/>
      <c r="B85" s="691"/>
      <c r="C85" s="691"/>
      <c r="D85" s="691"/>
      <c r="E85" s="692"/>
      <c r="F85" s="692"/>
      <c r="G85" s="106"/>
      <c r="H85" s="76"/>
      <c r="I85" s="80"/>
      <c r="P85" s="526" t="s">
        <v>641</v>
      </c>
      <c r="Q85" s="533">
        <v>10244000</v>
      </c>
      <c r="S85" s="544" t="s">
        <v>669</v>
      </c>
      <c r="T85" s="550">
        <v>26755958</v>
      </c>
    </row>
    <row r="86" spans="1:20" x14ac:dyDescent="0.3">
      <c r="A86" s="80"/>
      <c r="H86" s="80"/>
      <c r="I86" s="80"/>
      <c r="P86" s="526" t="s">
        <v>642</v>
      </c>
      <c r="Q86" s="533">
        <v>188083215</v>
      </c>
      <c r="S86" s="544" t="s">
        <v>669</v>
      </c>
      <c r="T86" s="550">
        <v>26755958</v>
      </c>
    </row>
    <row r="87" spans="1:20" x14ac:dyDescent="0.3">
      <c r="A87" s="70" t="s">
        <v>424</v>
      </c>
      <c r="H87" s="80"/>
      <c r="I87" s="80"/>
      <c r="P87" s="526" t="s">
        <v>643</v>
      </c>
      <c r="Q87" s="533">
        <v>188083215</v>
      </c>
      <c r="S87" s="544" t="s">
        <v>26</v>
      </c>
      <c r="T87" s="550">
        <v>71526897</v>
      </c>
    </row>
    <row r="88" spans="1:20" x14ac:dyDescent="0.3">
      <c r="A88" s="80"/>
      <c r="H88" s="80"/>
      <c r="I88" s="80"/>
      <c r="P88" s="526" t="s">
        <v>548</v>
      </c>
      <c r="Q88" s="533">
        <v>6882347875.3800001</v>
      </c>
      <c r="S88" s="544" t="s">
        <v>670</v>
      </c>
      <c r="T88" s="550">
        <v>71526897</v>
      </c>
    </row>
    <row r="89" spans="1:20" x14ac:dyDescent="0.3">
      <c r="A89" s="74" t="s">
        <v>221</v>
      </c>
      <c r="H89" s="80"/>
      <c r="I89" s="80"/>
      <c r="P89" s="526" t="s">
        <v>549</v>
      </c>
      <c r="Q89" s="533">
        <v>5406000000</v>
      </c>
      <c r="S89" s="544" t="s">
        <v>670</v>
      </c>
      <c r="T89" s="550">
        <v>71526897</v>
      </c>
    </row>
    <row r="90" spans="1:20" x14ac:dyDescent="0.3">
      <c r="A90" s="80"/>
      <c r="H90" s="80"/>
      <c r="I90" s="80"/>
      <c r="P90" s="526" t="s">
        <v>24</v>
      </c>
      <c r="Q90" s="533">
        <v>5406000000</v>
      </c>
    </row>
    <row r="91" spans="1:20" ht="15" customHeight="1" x14ac:dyDescent="0.3">
      <c r="A91" s="685" t="s">
        <v>88</v>
      </c>
      <c r="B91" s="685"/>
      <c r="C91" s="685"/>
      <c r="D91" s="685"/>
      <c r="E91" s="685"/>
      <c r="F91" s="685"/>
      <c r="G91" s="685"/>
      <c r="H91" s="685"/>
      <c r="I91" s="80"/>
      <c r="P91" s="526" t="s">
        <v>550</v>
      </c>
      <c r="Q91" s="533">
        <v>5406000000</v>
      </c>
    </row>
    <row r="92" spans="1:20" x14ac:dyDescent="0.3">
      <c r="A92" s="80"/>
      <c r="H92" s="80"/>
      <c r="I92" s="80"/>
      <c r="P92" s="526" t="s">
        <v>25</v>
      </c>
      <c r="Q92" s="533">
        <v>117336824</v>
      </c>
    </row>
    <row r="93" spans="1:20" ht="23.25" customHeight="1" x14ac:dyDescent="0.3">
      <c r="A93" s="80"/>
      <c r="B93" s="694" t="s">
        <v>89</v>
      </c>
      <c r="C93" s="695"/>
      <c r="D93" s="695"/>
      <c r="E93" s="696"/>
      <c r="G93" s="110"/>
      <c r="H93" s="80"/>
      <c r="P93" s="526" t="s">
        <v>26</v>
      </c>
      <c r="Q93" s="533">
        <v>117336824</v>
      </c>
    </row>
    <row r="94" spans="1:20" ht="43.5" customHeight="1" x14ac:dyDescent="0.3">
      <c r="A94" s="80"/>
      <c r="B94" s="697" t="s">
        <v>89</v>
      </c>
      <c r="C94" s="698"/>
      <c r="D94" s="699">
        <f>+Indice!H2</f>
        <v>44561</v>
      </c>
      <c r="E94" s="698"/>
      <c r="G94" s="110"/>
      <c r="H94" s="80"/>
      <c r="P94" s="526" t="s">
        <v>26</v>
      </c>
      <c r="Q94" s="533">
        <v>117336824</v>
      </c>
    </row>
    <row r="95" spans="1:20" x14ac:dyDescent="0.3">
      <c r="A95" s="80"/>
      <c r="B95" s="700" t="s">
        <v>91</v>
      </c>
      <c r="C95" s="701"/>
      <c r="D95" s="141">
        <f>+Q5</f>
        <v>4380000</v>
      </c>
      <c r="E95" s="117"/>
      <c r="G95" s="110"/>
      <c r="H95" s="80"/>
      <c r="P95" s="526" t="s">
        <v>551</v>
      </c>
      <c r="Q95" s="533">
        <v>1359011051.3800001</v>
      </c>
    </row>
    <row r="96" spans="1:20" x14ac:dyDescent="0.3">
      <c r="A96" s="80"/>
      <c r="B96" s="704" t="s">
        <v>92</v>
      </c>
      <c r="C96" s="705"/>
      <c r="D96" s="141">
        <f>+Q7</f>
        <v>220381174</v>
      </c>
      <c r="E96" s="117"/>
      <c r="G96" s="110"/>
      <c r="H96" s="80"/>
      <c r="P96" s="526" t="s">
        <v>554</v>
      </c>
      <c r="Q96" s="533">
        <v>1359011051.3800001</v>
      </c>
    </row>
    <row r="97" spans="1:10" x14ac:dyDescent="0.3">
      <c r="A97" s="80"/>
      <c r="B97" s="706" t="s">
        <v>93</v>
      </c>
      <c r="C97" s="707"/>
      <c r="D97" s="141">
        <f>+Q10</f>
        <v>-1287277063</v>
      </c>
      <c r="E97" s="117"/>
      <c r="G97" s="110"/>
      <c r="H97" s="80"/>
    </row>
    <row r="98" spans="1:10" x14ac:dyDescent="0.3">
      <c r="A98" s="80"/>
      <c r="B98" s="697" t="s">
        <v>51</v>
      </c>
      <c r="C98" s="698"/>
      <c r="D98" s="708">
        <f>SUM(D95:D97)</f>
        <v>-1062515889</v>
      </c>
      <c r="E98" s="709"/>
      <c r="G98" s="110"/>
      <c r="H98" s="80"/>
    </row>
    <row r="99" spans="1:10" x14ac:dyDescent="0.3">
      <c r="A99" s="80"/>
      <c r="B99" s="111"/>
      <c r="C99" s="112"/>
      <c r="D99" s="113"/>
      <c r="E99" s="112"/>
      <c r="G99" s="110"/>
      <c r="H99" s="80"/>
    </row>
    <row r="100" spans="1:10" ht="33.75" customHeight="1" x14ac:dyDescent="0.3">
      <c r="A100" s="80"/>
      <c r="B100" s="697" t="s">
        <v>94</v>
      </c>
      <c r="C100" s="698"/>
      <c r="D100" s="699">
        <f>+D94</f>
        <v>44561</v>
      </c>
      <c r="E100" s="698"/>
      <c r="G100" s="110"/>
      <c r="H100" s="80"/>
    </row>
    <row r="101" spans="1:10" x14ac:dyDescent="0.3">
      <c r="A101" s="80"/>
      <c r="B101" s="704" t="s">
        <v>222</v>
      </c>
      <c r="C101" s="705"/>
      <c r="D101" s="141">
        <f>14134974-12643</f>
        <v>14122331</v>
      </c>
      <c r="E101" s="117"/>
      <c r="G101" s="110"/>
      <c r="H101" s="80"/>
    </row>
    <row r="102" spans="1:10" x14ac:dyDescent="0.3">
      <c r="A102" s="80"/>
      <c r="B102" s="704" t="s">
        <v>96</v>
      </c>
      <c r="C102" s="705"/>
      <c r="D102" s="141">
        <v>104563750</v>
      </c>
      <c r="E102" s="117"/>
      <c r="H102" s="80"/>
    </row>
    <row r="103" spans="1:10" x14ac:dyDescent="0.3">
      <c r="A103" s="80"/>
      <c r="B103" s="704" t="s">
        <v>672</v>
      </c>
      <c r="C103" s="705"/>
      <c r="D103" s="141">
        <v>3748302</v>
      </c>
      <c r="E103" s="117"/>
      <c r="H103" s="555"/>
      <c r="J103" s="177"/>
    </row>
    <row r="104" spans="1:10" x14ac:dyDescent="0.3">
      <c r="A104" s="80"/>
      <c r="B104" s="706" t="s">
        <v>673</v>
      </c>
      <c r="C104" s="707"/>
      <c r="D104" s="141">
        <v>97946791</v>
      </c>
      <c r="E104" s="117"/>
      <c r="H104" s="555"/>
    </row>
    <row r="105" spans="1:10" x14ac:dyDescent="0.3">
      <c r="A105" s="80"/>
      <c r="B105" s="697" t="s">
        <v>51</v>
      </c>
      <c r="C105" s="698"/>
      <c r="D105" s="708">
        <f>SUM(D101:D104)</f>
        <v>220381174</v>
      </c>
      <c r="E105" s="709"/>
      <c r="G105" s="110"/>
      <c r="H105" s="80"/>
    </row>
    <row r="106" spans="1:10" x14ac:dyDescent="0.3">
      <c r="A106" s="80"/>
      <c r="G106" s="110"/>
      <c r="H106" s="80"/>
    </row>
    <row r="107" spans="1:10" x14ac:dyDescent="0.3">
      <c r="A107" s="80"/>
      <c r="H107" s="80"/>
      <c r="I107" s="80"/>
    </row>
    <row r="108" spans="1:10" x14ac:dyDescent="0.3">
      <c r="A108" s="74" t="s">
        <v>98</v>
      </c>
      <c r="H108" s="80"/>
      <c r="I108" s="80"/>
    </row>
    <row r="109" spans="1:10" x14ac:dyDescent="0.3">
      <c r="A109" s="80"/>
      <c r="H109" s="80"/>
      <c r="I109" s="80"/>
    </row>
    <row r="110" spans="1:10" ht="14.25" customHeight="1" x14ac:dyDescent="0.3">
      <c r="A110" s="685" t="s">
        <v>99</v>
      </c>
      <c r="B110" s="685"/>
      <c r="C110" s="685"/>
      <c r="D110" s="685"/>
      <c r="E110" s="685"/>
      <c r="F110" s="685"/>
      <c r="G110" s="685"/>
      <c r="H110" s="685"/>
      <c r="I110" s="80"/>
    </row>
    <row r="111" spans="1:10" ht="14.25" customHeight="1" x14ac:dyDescent="0.3">
      <c r="A111" s="77"/>
      <c r="B111" s="77"/>
      <c r="C111" s="77"/>
      <c r="D111" s="77"/>
      <c r="E111" s="77"/>
      <c r="F111" s="77"/>
      <c r="G111" s="77"/>
      <c r="H111" s="77"/>
      <c r="I111" s="80"/>
    </row>
    <row r="112" spans="1:10" ht="14.25" customHeight="1" x14ac:dyDescent="0.3">
      <c r="A112" s="77"/>
      <c r="B112" s="246"/>
      <c r="C112" s="247"/>
      <c r="D112" s="248"/>
      <c r="E112" s="247"/>
      <c r="F112" s="77"/>
      <c r="G112" s="77"/>
      <c r="H112" s="77"/>
      <c r="I112" s="80"/>
    </row>
    <row r="113" spans="1:16" ht="14.25" customHeight="1" x14ac:dyDescent="0.3">
      <c r="A113" s="77"/>
      <c r="B113" s="249" t="s">
        <v>350</v>
      </c>
      <c r="C113" s="250"/>
      <c r="D113" s="737">
        <f>+D100</f>
        <v>44561</v>
      </c>
      <c r="E113" s="738"/>
      <c r="F113" s="77"/>
      <c r="G113" s="77"/>
      <c r="H113" s="77"/>
      <c r="I113" s="80"/>
    </row>
    <row r="114" spans="1:16" ht="14.25" customHeight="1" x14ac:dyDescent="0.3">
      <c r="A114" s="77"/>
      <c r="B114" s="116" t="s">
        <v>348</v>
      </c>
      <c r="C114" s="115"/>
      <c r="D114" s="141">
        <f>+Q12</f>
        <v>-19</v>
      </c>
      <c r="E114" s="251"/>
      <c r="F114" s="77"/>
      <c r="G114" s="77"/>
      <c r="H114" s="77"/>
      <c r="I114" s="80"/>
    </row>
    <row r="115" spans="1:16" ht="14.25" customHeight="1" x14ac:dyDescent="0.3">
      <c r="A115" s="77"/>
      <c r="B115" s="116" t="s">
        <v>349</v>
      </c>
      <c r="C115" s="117"/>
      <c r="D115" s="141">
        <f>+Q13</f>
        <v>-1287277044</v>
      </c>
      <c r="E115" s="117"/>
      <c r="F115" s="77"/>
      <c r="G115" s="77"/>
      <c r="H115" s="77"/>
      <c r="I115" s="80"/>
    </row>
    <row r="116" spans="1:16" ht="14.25" customHeight="1" x14ac:dyDescent="0.3">
      <c r="A116" s="77"/>
      <c r="B116" s="252" t="s">
        <v>51</v>
      </c>
      <c r="C116" s="197"/>
      <c r="D116" s="708">
        <f>+D115+D114</f>
        <v>-1287277063</v>
      </c>
      <c r="E116" s="709"/>
      <c r="F116" s="77"/>
      <c r="G116" s="77"/>
      <c r="H116" s="77"/>
      <c r="I116" s="80"/>
    </row>
    <row r="117" spans="1:16" ht="14.25" customHeight="1" x14ac:dyDescent="0.3">
      <c r="A117" s="77"/>
      <c r="B117" s="77"/>
      <c r="C117" s="77"/>
      <c r="D117" s="77"/>
      <c r="E117" s="77"/>
      <c r="F117" s="77"/>
      <c r="G117" s="77"/>
      <c r="H117" s="77"/>
      <c r="I117" s="80"/>
    </row>
    <row r="118" spans="1:16" ht="13.5" customHeight="1" x14ac:dyDescent="0.3">
      <c r="A118" s="77"/>
      <c r="B118" s="77"/>
      <c r="C118" s="121"/>
      <c r="D118" s="121"/>
      <c r="E118" s="121"/>
      <c r="F118" s="121"/>
      <c r="G118" s="121"/>
      <c r="H118" s="77"/>
      <c r="I118" s="80"/>
    </row>
    <row r="119" spans="1:16" x14ac:dyDescent="0.3">
      <c r="A119" s="74" t="s">
        <v>409</v>
      </c>
    </row>
    <row r="120" spans="1:16" x14ac:dyDescent="0.3">
      <c r="A120" s="80"/>
    </row>
    <row r="121" spans="1:16" x14ac:dyDescent="0.3">
      <c r="B121" s="712" t="s">
        <v>223</v>
      </c>
      <c r="C121" s="712"/>
      <c r="D121" s="712"/>
      <c r="E121" s="551">
        <f>+D113</f>
        <v>44561</v>
      </c>
      <c r="F121" s="122" t="s">
        <v>141</v>
      </c>
      <c r="G121" s="122" t="s">
        <v>142</v>
      </c>
      <c r="J121" s="84"/>
    </row>
    <row r="122" spans="1:16" x14ac:dyDescent="0.3">
      <c r="B122" s="123" t="s">
        <v>324</v>
      </c>
      <c r="C122" s="124"/>
      <c r="D122" s="125"/>
      <c r="E122" s="126">
        <v>0</v>
      </c>
      <c r="F122" s="126"/>
      <c r="G122" s="126"/>
      <c r="K122" s="713"/>
      <c r="L122" s="713"/>
      <c r="M122" s="713"/>
      <c r="N122" s="713"/>
      <c r="O122" s="713"/>
    </row>
    <row r="123" spans="1:16" x14ac:dyDescent="0.3">
      <c r="B123" s="116" t="s">
        <v>325</v>
      </c>
      <c r="C123" s="138"/>
      <c r="D123" s="128"/>
      <c r="E123" s="129">
        <v>0</v>
      </c>
      <c r="F123" s="129"/>
      <c r="G123" s="129"/>
      <c r="K123" s="130"/>
      <c r="L123" s="130"/>
      <c r="M123" s="130"/>
      <c r="N123" s="130"/>
      <c r="O123" s="130"/>
      <c r="P123" s="541"/>
    </row>
    <row r="124" spans="1:16" x14ac:dyDescent="0.3">
      <c r="B124" s="116" t="s">
        <v>326</v>
      </c>
      <c r="C124" s="138"/>
      <c r="D124" s="128"/>
      <c r="E124" s="129">
        <v>0</v>
      </c>
      <c r="F124" s="129"/>
      <c r="G124" s="129"/>
    </row>
    <row r="125" spans="1:16" x14ac:dyDescent="0.3">
      <c r="B125" s="116" t="s">
        <v>327</v>
      </c>
      <c r="C125" s="138"/>
      <c r="D125" s="128"/>
      <c r="E125" s="129">
        <v>0</v>
      </c>
      <c r="F125" s="129"/>
      <c r="G125" s="129"/>
    </row>
    <row r="126" spans="1:16" x14ac:dyDescent="0.3">
      <c r="B126" s="131" t="s">
        <v>356</v>
      </c>
      <c r="C126" s="132"/>
      <c r="D126" s="133"/>
      <c r="E126" s="129">
        <v>0</v>
      </c>
      <c r="F126" s="129">
        <f>+E126</f>
        <v>0</v>
      </c>
      <c r="G126" s="129"/>
    </row>
    <row r="127" spans="1:16" x14ac:dyDescent="0.3">
      <c r="B127" s="131" t="s">
        <v>357</v>
      </c>
      <c r="C127" s="132"/>
      <c r="D127" s="133"/>
      <c r="E127" s="129">
        <v>0</v>
      </c>
      <c r="F127" s="134">
        <f>+E127</f>
        <v>0</v>
      </c>
      <c r="G127" s="134"/>
    </row>
    <row r="128" spans="1:16" x14ac:dyDescent="0.3">
      <c r="B128" s="712" t="s">
        <v>224</v>
      </c>
      <c r="C128" s="712"/>
      <c r="D128" s="712"/>
      <c r="E128" s="135">
        <f>SUM(E122:E127)</f>
        <v>0</v>
      </c>
      <c r="F128" s="135">
        <f>SUM(F122:F127)</f>
        <v>0</v>
      </c>
      <c r="G128" s="135">
        <f>SUM(G122:G127)</f>
        <v>0</v>
      </c>
    </row>
    <row r="129" spans="1:9" x14ac:dyDescent="0.3">
      <c r="A129" s="80"/>
    </row>
    <row r="130" spans="1:9" x14ac:dyDescent="0.3">
      <c r="B130" s="136"/>
      <c r="C130" s="137"/>
      <c r="D130" s="137"/>
      <c r="E130" s="137"/>
      <c r="F130" s="137"/>
      <c r="G130" s="137"/>
      <c r="I130" s="78" t="str">
        <f t="shared" ref="I130:I152" si="1">PROPER(B130)</f>
        <v/>
      </c>
    </row>
    <row r="131" spans="1:9" x14ac:dyDescent="0.3">
      <c r="A131" s="74" t="s">
        <v>410</v>
      </c>
      <c r="I131" s="78" t="str">
        <f t="shared" si="1"/>
        <v/>
      </c>
    </row>
    <row r="132" spans="1:9" x14ac:dyDescent="0.3">
      <c r="A132" s="80"/>
      <c r="I132" s="78" t="str">
        <f t="shared" si="1"/>
        <v/>
      </c>
    </row>
    <row r="133" spans="1:9" x14ac:dyDescent="0.3">
      <c r="B133" s="712" t="s">
        <v>223</v>
      </c>
      <c r="C133" s="712"/>
      <c r="D133" s="712"/>
      <c r="E133" s="551">
        <f>+E121</f>
        <v>44561</v>
      </c>
      <c r="F133" s="122" t="s">
        <v>141</v>
      </c>
      <c r="G133" s="122" t="s">
        <v>142</v>
      </c>
    </row>
    <row r="134" spans="1:9" x14ac:dyDescent="0.3">
      <c r="B134" s="123" t="s">
        <v>330</v>
      </c>
      <c r="C134" s="124"/>
      <c r="D134" s="125"/>
      <c r="E134" s="126">
        <v>0</v>
      </c>
      <c r="F134" s="126"/>
      <c r="G134" s="126"/>
    </row>
    <row r="135" spans="1:9" x14ac:dyDescent="0.3">
      <c r="B135" s="116" t="s">
        <v>330</v>
      </c>
      <c r="C135" s="138"/>
      <c r="D135" s="128"/>
      <c r="E135" s="129">
        <v>0</v>
      </c>
      <c r="F135" s="129"/>
      <c r="G135" s="129"/>
    </row>
    <row r="136" spans="1:9" x14ac:dyDescent="0.3">
      <c r="B136" s="116" t="s">
        <v>330</v>
      </c>
      <c r="C136" s="138"/>
      <c r="D136" s="128"/>
      <c r="E136" s="129">
        <v>0</v>
      </c>
      <c r="F136" s="129"/>
      <c r="G136" s="129"/>
    </row>
    <row r="137" spans="1:9" x14ac:dyDescent="0.3">
      <c r="B137" s="131" t="s">
        <v>329</v>
      </c>
      <c r="C137" s="132"/>
      <c r="D137" s="133"/>
      <c r="E137" s="129">
        <v>0</v>
      </c>
      <c r="F137" s="134"/>
      <c r="G137" s="134"/>
    </row>
    <row r="138" spans="1:9" x14ac:dyDescent="0.3">
      <c r="B138" s="712" t="s">
        <v>225</v>
      </c>
      <c r="C138" s="712"/>
      <c r="D138" s="712"/>
      <c r="E138" s="135">
        <f>SUM(E134:E137)</f>
        <v>0</v>
      </c>
      <c r="F138" s="135">
        <f>SUM(F134:F137)</f>
        <v>0</v>
      </c>
      <c r="G138" s="135">
        <f>SUM(G134:G137)</f>
        <v>0</v>
      </c>
    </row>
    <row r="139" spans="1:9" x14ac:dyDescent="0.3">
      <c r="B139" s="136"/>
      <c r="C139" s="137"/>
      <c r="D139" s="137"/>
      <c r="E139" s="137"/>
      <c r="F139" s="137"/>
      <c r="G139" s="137"/>
      <c r="I139" s="78" t="str">
        <f t="shared" si="1"/>
        <v/>
      </c>
    </row>
    <row r="140" spans="1:9" x14ac:dyDescent="0.3">
      <c r="A140" s="74" t="s">
        <v>411</v>
      </c>
      <c r="I140" s="78" t="str">
        <f t="shared" si="1"/>
        <v/>
      </c>
    </row>
    <row r="141" spans="1:9" x14ac:dyDescent="0.3">
      <c r="A141" s="80"/>
      <c r="I141" s="78" t="str">
        <f t="shared" si="1"/>
        <v/>
      </c>
    </row>
    <row r="142" spans="1:9" x14ac:dyDescent="0.3">
      <c r="B142" s="712" t="s">
        <v>223</v>
      </c>
      <c r="C142" s="712"/>
      <c r="D142" s="712"/>
      <c r="E142" s="551">
        <f>+E133</f>
        <v>44561</v>
      </c>
      <c r="F142" s="122" t="s">
        <v>141</v>
      </c>
      <c r="G142" s="122" t="s">
        <v>142</v>
      </c>
    </row>
    <row r="143" spans="1:9" x14ac:dyDescent="0.3">
      <c r="B143" s="123" t="s">
        <v>355</v>
      </c>
      <c r="C143" s="124"/>
      <c r="D143" s="125"/>
      <c r="E143" s="126">
        <v>2992000000</v>
      </c>
      <c r="F143" s="126"/>
      <c r="G143" s="126">
        <f>+E143</f>
        <v>2992000000</v>
      </c>
    </row>
    <row r="144" spans="1:9" x14ac:dyDescent="0.3">
      <c r="B144" s="116" t="s">
        <v>427</v>
      </c>
      <c r="C144" s="138"/>
      <c r="D144" s="128"/>
      <c r="E144" s="129">
        <f>+Q49</f>
        <v>1369012727</v>
      </c>
      <c r="F144" s="129"/>
      <c r="G144" s="129">
        <f>+E144</f>
        <v>1369012727</v>
      </c>
    </row>
    <row r="145" spans="1:9" x14ac:dyDescent="0.3">
      <c r="B145" s="116" t="s">
        <v>674</v>
      </c>
      <c r="C145" s="138"/>
      <c r="D145" s="128"/>
      <c r="E145" s="129">
        <f>+Q50</f>
        <v>-37445794</v>
      </c>
      <c r="F145" s="129"/>
      <c r="G145" s="129">
        <f t="shared" ref="G145:G148" si="2">+E145</f>
        <v>-37445794</v>
      </c>
    </row>
    <row r="146" spans="1:9" x14ac:dyDescent="0.3">
      <c r="B146" s="116" t="s">
        <v>675</v>
      </c>
      <c r="C146" s="138"/>
      <c r="D146" s="128"/>
      <c r="E146" s="129">
        <f>+Q51</f>
        <v>132000000</v>
      </c>
      <c r="F146" s="129"/>
      <c r="G146" s="129">
        <f t="shared" si="2"/>
        <v>132000000</v>
      </c>
    </row>
    <row r="147" spans="1:9" x14ac:dyDescent="0.3">
      <c r="B147" s="116"/>
      <c r="C147" s="138"/>
      <c r="D147" s="128"/>
      <c r="E147" s="129"/>
      <c r="F147" s="129"/>
      <c r="G147" s="129">
        <f t="shared" si="2"/>
        <v>0</v>
      </c>
    </row>
    <row r="148" spans="1:9" x14ac:dyDescent="0.3">
      <c r="B148" s="131"/>
      <c r="C148" s="132"/>
      <c r="D148" s="133"/>
      <c r="E148" s="129"/>
      <c r="F148" s="134"/>
      <c r="G148" s="129">
        <f t="shared" si="2"/>
        <v>0</v>
      </c>
    </row>
    <row r="149" spans="1:9" x14ac:dyDescent="0.3">
      <c r="B149" s="712" t="s">
        <v>224</v>
      </c>
      <c r="C149" s="712"/>
      <c r="D149" s="712"/>
      <c r="E149" s="135">
        <f>SUM(E143:E148)</f>
        <v>4455566933</v>
      </c>
      <c r="F149" s="135">
        <f>SUM(F143:F148)</f>
        <v>0</v>
      </c>
      <c r="G149" s="135">
        <f>SUM(G143:G148)</f>
        <v>4455566933</v>
      </c>
      <c r="H149" s="80"/>
    </row>
    <row r="150" spans="1:9" x14ac:dyDescent="0.3">
      <c r="A150" s="80"/>
      <c r="H150" s="80"/>
      <c r="I150" s="78" t="str">
        <f t="shared" si="1"/>
        <v/>
      </c>
    </row>
    <row r="151" spans="1:9" ht="13.95" customHeight="1" x14ac:dyDescent="0.3">
      <c r="A151" s="74" t="s">
        <v>226</v>
      </c>
      <c r="B151" s="74"/>
      <c r="C151" s="74"/>
      <c r="D151" s="74"/>
      <c r="E151" s="74"/>
      <c r="F151" s="74"/>
      <c r="G151" s="74"/>
      <c r="H151" s="74"/>
      <c r="I151" s="78" t="str">
        <f t="shared" si="1"/>
        <v/>
      </c>
    </row>
    <row r="152" spans="1:9" x14ac:dyDescent="0.3">
      <c r="A152" s="80"/>
      <c r="H152" s="80"/>
      <c r="I152" s="78" t="str">
        <f t="shared" si="1"/>
        <v/>
      </c>
    </row>
    <row r="153" spans="1:9" x14ac:dyDescent="0.3">
      <c r="A153" s="80"/>
      <c r="B153" s="712" t="s">
        <v>102</v>
      </c>
      <c r="C153" s="712"/>
      <c r="D153" s="712"/>
      <c r="E153" s="712"/>
      <c r="F153" s="551">
        <f>+E142</f>
        <v>44561</v>
      </c>
      <c r="G153" s="139"/>
      <c r="H153" s="80"/>
    </row>
    <row r="154" spans="1:9" x14ac:dyDescent="0.3">
      <c r="A154" s="80"/>
      <c r="B154" s="123" t="s">
        <v>227</v>
      </c>
      <c r="C154" s="124"/>
      <c r="D154" s="124"/>
      <c r="E154" s="125"/>
      <c r="F154" s="140">
        <f>+Q16</f>
        <v>451500000</v>
      </c>
      <c r="G154" s="141"/>
      <c r="H154" s="80"/>
    </row>
    <row r="155" spans="1:9" x14ac:dyDescent="0.3">
      <c r="A155" s="80"/>
      <c r="B155" s="142" t="s">
        <v>228</v>
      </c>
      <c r="C155" s="143"/>
      <c r="D155" s="143"/>
      <c r="E155" s="144">
        <v>0</v>
      </c>
      <c r="F155" s="145">
        <v>0</v>
      </c>
      <c r="G155" s="141"/>
      <c r="H155" s="80"/>
    </row>
    <row r="156" spans="1:9" x14ac:dyDescent="0.3">
      <c r="A156" s="80"/>
      <c r="B156" s="142" t="s">
        <v>351</v>
      </c>
      <c r="C156" s="143"/>
      <c r="D156" s="143"/>
      <c r="E156" s="144"/>
      <c r="F156" s="145">
        <f>+Q17</f>
        <v>2126396331</v>
      </c>
      <c r="G156" s="141"/>
      <c r="H156" s="80"/>
    </row>
    <row r="157" spans="1:9" x14ac:dyDescent="0.3">
      <c r="A157" s="80"/>
      <c r="B157" s="116" t="s">
        <v>352</v>
      </c>
      <c r="C157" s="138"/>
      <c r="D157" s="138"/>
      <c r="E157" s="128"/>
      <c r="F157" s="145">
        <f>+Q21</f>
        <v>52854794</v>
      </c>
      <c r="G157" s="141"/>
      <c r="H157" s="80"/>
    </row>
    <row r="158" spans="1:9" x14ac:dyDescent="0.3">
      <c r="A158" s="80"/>
      <c r="B158" s="142" t="s">
        <v>436</v>
      </c>
      <c r="C158" s="146"/>
      <c r="D158" s="146"/>
      <c r="E158" s="144"/>
      <c r="F158" s="145">
        <f>+Q22</f>
        <v>43454520</v>
      </c>
      <c r="G158" s="141"/>
      <c r="H158" s="80"/>
    </row>
    <row r="159" spans="1:9" x14ac:dyDescent="0.3">
      <c r="A159" s="80"/>
      <c r="B159" s="142" t="s">
        <v>676</v>
      </c>
      <c r="C159" s="146"/>
      <c r="D159" s="146"/>
      <c r="E159" s="144"/>
      <c r="F159" s="145">
        <f>+Q25</f>
        <v>982194372</v>
      </c>
      <c r="G159" s="141"/>
      <c r="H159" s="80"/>
    </row>
    <row r="160" spans="1:9" x14ac:dyDescent="0.3">
      <c r="A160" s="80"/>
      <c r="B160" s="142" t="s">
        <v>677</v>
      </c>
      <c r="C160" s="146"/>
      <c r="D160" s="146"/>
      <c r="E160" s="144"/>
      <c r="F160" s="145">
        <v>0</v>
      </c>
      <c r="G160" s="141"/>
      <c r="H160" s="80"/>
    </row>
    <row r="161" spans="1:20" x14ac:dyDescent="0.3">
      <c r="A161" s="80"/>
      <c r="B161" s="142" t="s">
        <v>353</v>
      </c>
      <c r="C161" s="146"/>
      <c r="D161" s="146"/>
      <c r="E161" s="144"/>
      <c r="F161" s="145">
        <f>+Q24</f>
        <v>3323548</v>
      </c>
      <c r="G161" s="141"/>
      <c r="H161" s="80"/>
    </row>
    <row r="162" spans="1:20" x14ac:dyDescent="0.3">
      <c r="A162" s="80"/>
      <c r="B162" s="142" t="s">
        <v>354</v>
      </c>
      <c r="C162" s="146"/>
      <c r="D162" s="146"/>
      <c r="E162" s="144"/>
      <c r="F162" s="145">
        <v>0</v>
      </c>
      <c r="G162" s="141"/>
      <c r="H162" s="80"/>
    </row>
    <row r="163" spans="1:20" x14ac:dyDescent="0.3">
      <c r="A163" s="80"/>
      <c r="B163" s="131"/>
      <c r="C163" s="132"/>
      <c r="D163" s="132"/>
      <c r="E163" s="133"/>
      <c r="F163" s="147"/>
      <c r="G163" s="141"/>
      <c r="H163" s="80"/>
    </row>
    <row r="164" spans="1:20" x14ac:dyDescent="0.3">
      <c r="A164" s="80"/>
      <c r="B164" s="697" t="s">
        <v>51</v>
      </c>
      <c r="C164" s="720"/>
      <c r="D164" s="720"/>
      <c r="E164" s="698"/>
      <c r="F164" s="148">
        <f>SUM(F154:F163)</f>
        <v>3659723565</v>
      </c>
      <c r="G164" s="149"/>
      <c r="H164" s="110"/>
      <c r="I164" s="177"/>
    </row>
    <row r="165" spans="1:20" x14ac:dyDescent="0.3">
      <c r="A165" s="80"/>
      <c r="H165" s="80"/>
    </row>
    <row r="166" spans="1:20" x14ac:dyDescent="0.3">
      <c r="A166" s="69"/>
      <c r="B166" s="69"/>
      <c r="C166" s="69"/>
      <c r="D166" s="69"/>
      <c r="E166" s="69"/>
      <c r="F166" s="253"/>
      <c r="G166" s="69"/>
      <c r="H166" s="69"/>
    </row>
    <row r="167" spans="1:20" x14ac:dyDescent="0.3">
      <c r="B167" s="136"/>
      <c r="C167" s="137"/>
      <c r="D167" s="137"/>
      <c r="E167" s="137"/>
      <c r="F167" s="137"/>
      <c r="G167" s="137"/>
    </row>
    <row r="168" spans="1:20" x14ac:dyDescent="0.3">
      <c r="A168" s="74" t="s">
        <v>104</v>
      </c>
    </row>
    <row r="170" spans="1:20" x14ac:dyDescent="0.3">
      <c r="B170" s="723" t="s">
        <v>90</v>
      </c>
      <c r="C170" s="714" t="s">
        <v>105</v>
      </c>
      <c r="D170" s="714"/>
      <c r="E170" s="714"/>
      <c r="F170" s="714"/>
      <c r="G170" s="714"/>
      <c r="H170" s="714" t="s">
        <v>106</v>
      </c>
      <c r="I170" s="714"/>
      <c r="J170" s="714"/>
      <c r="K170" s="725"/>
      <c r="L170" s="714" t="s">
        <v>107</v>
      </c>
    </row>
    <row r="171" spans="1:20" ht="53.25" customHeight="1" x14ac:dyDescent="0.3">
      <c r="B171" s="743"/>
      <c r="C171" s="122" t="s">
        <v>108</v>
      </c>
      <c r="D171" s="122" t="s">
        <v>109</v>
      </c>
      <c r="E171" s="122" t="s">
        <v>110</v>
      </c>
      <c r="F171" s="122" t="s">
        <v>111</v>
      </c>
      <c r="G171" s="122" t="s">
        <v>47</v>
      </c>
      <c r="H171" s="190" t="s">
        <v>106</v>
      </c>
      <c r="I171" s="190" t="s">
        <v>109</v>
      </c>
      <c r="J171" s="190" t="s">
        <v>110</v>
      </c>
      <c r="K171" s="190" t="s">
        <v>115</v>
      </c>
      <c r="L171" s="714"/>
    </row>
    <row r="172" spans="1:20" s="154" customFormat="1" x14ac:dyDescent="0.3">
      <c r="B172" s="155" t="s">
        <v>314</v>
      </c>
      <c r="C172" s="164">
        <v>249737931</v>
      </c>
      <c r="D172" s="254">
        <f>+G172-C172</f>
        <v>5443506</v>
      </c>
      <c r="E172" s="164"/>
      <c r="F172" s="164"/>
      <c r="G172" s="164">
        <f>+Q53</f>
        <v>255181437</v>
      </c>
      <c r="H172" s="166"/>
      <c r="I172" s="166">
        <v>39958069</v>
      </c>
      <c r="J172" s="166">
        <v>0</v>
      </c>
      <c r="K172" s="166">
        <f>+I172</f>
        <v>39958069</v>
      </c>
      <c r="L172" s="161">
        <f t="shared" ref="L172:L173" si="3">+G172-K172</f>
        <v>215223368</v>
      </c>
      <c r="P172" s="529"/>
      <c r="Q172" s="529"/>
      <c r="S172" s="546"/>
      <c r="T172" s="546"/>
    </row>
    <row r="173" spans="1:20" x14ac:dyDescent="0.3">
      <c r="B173" s="162" t="s">
        <v>429</v>
      </c>
      <c r="C173" s="164">
        <v>0</v>
      </c>
      <c r="D173" s="79">
        <v>0</v>
      </c>
      <c r="E173" s="164">
        <v>0</v>
      </c>
      <c r="F173" s="164">
        <v>0</v>
      </c>
      <c r="G173" s="164">
        <f>+Q54</f>
        <v>1159091</v>
      </c>
      <c r="H173" s="166">
        <v>0</v>
      </c>
      <c r="I173" s="166">
        <v>0</v>
      </c>
      <c r="J173" s="166">
        <v>0</v>
      </c>
      <c r="K173" s="166">
        <f t="shared" ref="K173:K177" si="4">+I173</f>
        <v>0</v>
      </c>
      <c r="L173" s="161">
        <f t="shared" si="3"/>
        <v>1159091</v>
      </c>
      <c r="N173" s="154"/>
    </row>
    <row r="174" spans="1:20" x14ac:dyDescent="0.3">
      <c r="B174" s="162" t="s">
        <v>678</v>
      </c>
      <c r="C174" s="164">
        <v>1500000</v>
      </c>
      <c r="D174" s="79">
        <f>+G174-C174</f>
        <v>1500000</v>
      </c>
      <c r="E174" s="164">
        <v>0</v>
      </c>
      <c r="F174" s="164">
        <v>0</v>
      </c>
      <c r="G174" s="164">
        <v>3000000</v>
      </c>
      <c r="H174" s="166">
        <v>0</v>
      </c>
      <c r="I174" s="166">
        <v>675000</v>
      </c>
      <c r="J174" s="166">
        <v>0</v>
      </c>
      <c r="K174" s="166">
        <f t="shared" si="4"/>
        <v>675000</v>
      </c>
      <c r="L174" s="161">
        <f>+G174-K174</f>
        <v>2325000</v>
      </c>
      <c r="N174" s="154"/>
    </row>
    <row r="175" spans="1:20" x14ac:dyDescent="0.3">
      <c r="B175" s="162" t="s">
        <v>316</v>
      </c>
      <c r="C175" s="164">
        <f>4441432+8727273</f>
        <v>13168705</v>
      </c>
      <c r="D175" s="164">
        <f>+G175-C175</f>
        <v>8765454</v>
      </c>
      <c r="E175" s="164">
        <v>0</v>
      </c>
      <c r="F175" s="164">
        <v>0</v>
      </c>
      <c r="G175" s="164">
        <f>+Q55</f>
        <v>21934159</v>
      </c>
      <c r="H175" s="166">
        <v>0</v>
      </c>
      <c r="I175" s="166">
        <f>5426256+249831</f>
        <v>5676087</v>
      </c>
      <c r="J175" s="166">
        <v>0</v>
      </c>
      <c r="K175" s="166">
        <f t="shared" si="4"/>
        <v>5676087</v>
      </c>
      <c r="L175" s="161">
        <f t="shared" ref="L175:L177" si="5">+G175-K175</f>
        <v>16258072</v>
      </c>
      <c r="N175" s="154"/>
    </row>
    <row r="176" spans="1:20" x14ac:dyDescent="0.3">
      <c r="B176" s="162" t="s">
        <v>627</v>
      </c>
      <c r="C176" s="164">
        <v>0</v>
      </c>
      <c r="D176" s="164">
        <v>0</v>
      </c>
      <c r="E176" s="164">
        <v>0</v>
      </c>
      <c r="F176" s="164">
        <v>0</v>
      </c>
      <c r="G176" s="164">
        <f>+Q56</f>
        <v>1590909</v>
      </c>
      <c r="H176" s="166">
        <v>0</v>
      </c>
      <c r="I176" s="166">
        <v>0</v>
      </c>
      <c r="J176" s="166">
        <v>0</v>
      </c>
      <c r="K176" s="166">
        <f t="shared" si="4"/>
        <v>0</v>
      </c>
      <c r="L176" s="161">
        <f t="shared" si="5"/>
        <v>1590909</v>
      </c>
      <c r="N176" s="154"/>
    </row>
    <row r="177" spans="1:20" x14ac:dyDescent="0.3">
      <c r="B177" s="167" t="s">
        <v>318</v>
      </c>
      <c r="C177" s="169">
        <v>0</v>
      </c>
      <c r="D177" s="169">
        <v>0</v>
      </c>
      <c r="E177" s="169">
        <v>0</v>
      </c>
      <c r="F177" s="169">
        <v>0</v>
      </c>
      <c r="G177" s="169">
        <f>+C177+D177-E177+F177</f>
        <v>0</v>
      </c>
      <c r="H177" s="172">
        <v>0</v>
      </c>
      <c r="I177" s="172">
        <v>0</v>
      </c>
      <c r="J177" s="172">
        <v>0</v>
      </c>
      <c r="K177" s="166">
        <f t="shared" si="4"/>
        <v>0</v>
      </c>
      <c r="L177" s="161">
        <f t="shared" si="5"/>
        <v>0</v>
      </c>
      <c r="N177" s="154"/>
    </row>
    <row r="178" spans="1:20" x14ac:dyDescent="0.3">
      <c r="B178" s="255" t="s">
        <v>51</v>
      </c>
      <c r="C178" s="174">
        <f>SUM(C172:C177)</f>
        <v>264406636</v>
      </c>
      <c r="D178" s="174">
        <f>SUM(D172:D177)</f>
        <v>15708960</v>
      </c>
      <c r="E178" s="174">
        <f t="shared" ref="E178:L178" si="6">SUM(E172:E177)</f>
        <v>0</v>
      </c>
      <c r="F178" s="174">
        <f t="shared" si="6"/>
        <v>0</v>
      </c>
      <c r="G178" s="174">
        <f t="shared" si="6"/>
        <v>282865596</v>
      </c>
      <c r="H178" s="174">
        <f t="shared" si="6"/>
        <v>0</v>
      </c>
      <c r="I178" s="174">
        <f t="shared" si="6"/>
        <v>46309156</v>
      </c>
      <c r="J178" s="174">
        <f t="shared" si="6"/>
        <v>0</v>
      </c>
      <c r="K178" s="176">
        <f t="shared" si="6"/>
        <v>46309156</v>
      </c>
      <c r="L178" s="176">
        <f t="shared" si="6"/>
        <v>236556440</v>
      </c>
      <c r="N178" s="154"/>
    </row>
    <row r="179" spans="1:20" x14ac:dyDescent="0.3">
      <c r="L179" s="79">
        <f>+L178-Q52</f>
        <v>0</v>
      </c>
      <c r="N179" s="154" t="str">
        <f t="shared" ref="N179:N205" si="7">PROPER(B179)</f>
        <v/>
      </c>
    </row>
    <row r="180" spans="1:20" x14ac:dyDescent="0.3">
      <c r="A180" s="74" t="s">
        <v>122</v>
      </c>
      <c r="L180" s="177"/>
      <c r="N180" s="154" t="str">
        <f t="shared" si="7"/>
        <v/>
      </c>
    </row>
    <row r="181" spans="1:20" x14ac:dyDescent="0.3">
      <c r="J181" s="178"/>
      <c r="K181" s="177"/>
      <c r="L181" s="177"/>
      <c r="N181" s="154" t="str">
        <f t="shared" si="7"/>
        <v/>
      </c>
    </row>
    <row r="182" spans="1:20" x14ac:dyDescent="0.3">
      <c r="N182" s="154" t="str">
        <f t="shared" si="7"/>
        <v/>
      </c>
    </row>
    <row r="183" spans="1:20" s="79" customFormat="1" ht="31.2" x14ac:dyDescent="0.3">
      <c r="A183" s="90"/>
      <c r="B183" s="87" t="s">
        <v>44</v>
      </c>
      <c r="C183" s="85" t="s">
        <v>123</v>
      </c>
      <c r="D183" s="85" t="s">
        <v>124</v>
      </c>
      <c r="E183" s="85" t="s">
        <v>125</v>
      </c>
      <c r="F183" s="85" t="s">
        <v>126</v>
      </c>
      <c r="H183" s="78"/>
      <c r="I183" s="78"/>
      <c r="J183" s="78"/>
      <c r="K183" s="78"/>
      <c r="L183" s="78"/>
      <c r="M183" s="78"/>
      <c r="N183" s="154"/>
      <c r="O183" s="78"/>
      <c r="P183" s="527"/>
      <c r="Q183" s="530"/>
      <c r="S183" s="547"/>
      <c r="T183" s="547"/>
    </row>
    <row r="184" spans="1:20" s="79" customFormat="1" x14ac:dyDescent="0.3">
      <c r="A184" s="90"/>
      <c r="B184" s="107" t="s">
        <v>319</v>
      </c>
      <c r="C184" s="179">
        <v>4048331</v>
      </c>
      <c r="D184" s="179">
        <v>0</v>
      </c>
      <c r="E184" s="179">
        <f>+Q62</f>
        <v>-1619332</v>
      </c>
      <c r="F184" s="179">
        <f>+C184+E184</f>
        <v>2428999</v>
      </c>
      <c r="H184" s="78"/>
      <c r="I184" s="78"/>
      <c r="J184" s="78"/>
      <c r="K184" s="78"/>
      <c r="L184" s="78"/>
      <c r="M184" s="78"/>
      <c r="N184" s="154"/>
      <c r="O184" s="78"/>
      <c r="P184" s="527"/>
      <c r="Q184" s="530"/>
      <c r="S184" s="547"/>
      <c r="T184" s="547"/>
    </row>
    <row r="185" spans="1:20" s="79" customFormat="1" x14ac:dyDescent="0.3">
      <c r="A185" s="90"/>
      <c r="B185" s="107" t="s">
        <v>320</v>
      </c>
      <c r="C185" s="179">
        <v>0</v>
      </c>
      <c r="D185" s="179">
        <v>0</v>
      </c>
      <c r="E185" s="179">
        <v>0</v>
      </c>
      <c r="F185" s="179">
        <f>+C185+D185-E185</f>
        <v>0</v>
      </c>
      <c r="H185" s="78"/>
      <c r="I185" s="78"/>
      <c r="J185" s="78"/>
      <c r="K185" s="78"/>
      <c r="L185" s="78"/>
      <c r="M185" s="78"/>
      <c r="N185" s="154"/>
      <c r="O185" s="78"/>
      <c r="P185" s="527"/>
      <c r="Q185" s="530"/>
      <c r="S185" s="547"/>
      <c r="T185" s="547"/>
    </row>
    <row r="186" spans="1:20" s="79" customFormat="1" x14ac:dyDescent="0.3">
      <c r="A186" s="78"/>
      <c r="B186" s="182" t="s">
        <v>129</v>
      </c>
      <c r="C186" s="181">
        <f>SUM(C184:C185)</f>
        <v>4048331</v>
      </c>
      <c r="D186" s="181">
        <f>SUM(D184:D185)</f>
        <v>0</v>
      </c>
      <c r="E186" s="181">
        <f>SUM(E184:E185)</f>
        <v>-1619332</v>
      </c>
      <c r="F186" s="181">
        <f>SUM(F184:F185)</f>
        <v>2428999</v>
      </c>
      <c r="H186" s="78"/>
      <c r="I186" s="78"/>
      <c r="J186" s="78"/>
      <c r="K186" s="78"/>
      <c r="L186" s="78"/>
      <c r="M186" s="78"/>
      <c r="N186" s="154"/>
      <c r="O186" s="78"/>
      <c r="P186" s="527"/>
      <c r="Q186" s="530"/>
      <c r="S186" s="547"/>
      <c r="T186" s="547"/>
    </row>
    <row r="187" spans="1:20" s="79" customFormat="1" hidden="1" x14ac:dyDescent="0.3">
      <c r="A187" s="78"/>
      <c r="B187" s="182" t="s">
        <v>130</v>
      </c>
      <c r="C187" s="181">
        <v>28353133</v>
      </c>
      <c r="D187" s="181">
        <v>0</v>
      </c>
      <c r="E187" s="181">
        <v>12631374</v>
      </c>
      <c r="F187" s="181">
        <f>+C187-E187</f>
        <v>15721759</v>
      </c>
      <c r="H187" s="78"/>
      <c r="I187" s="78"/>
      <c r="J187" s="78"/>
      <c r="K187" s="78"/>
      <c r="L187" s="78"/>
      <c r="M187" s="78"/>
      <c r="N187" s="154" t="str">
        <f t="shared" si="7"/>
        <v>Total Ejercicio Anterior</v>
      </c>
      <c r="O187" s="78"/>
      <c r="P187" s="527"/>
      <c r="Q187" s="530"/>
      <c r="S187" s="547"/>
      <c r="T187" s="547"/>
    </row>
    <row r="188" spans="1:20" s="79" customFormat="1" x14ac:dyDescent="0.3">
      <c r="A188" s="78"/>
      <c r="B188" s="78"/>
      <c r="C188" s="183"/>
      <c r="D188" s="183"/>
      <c r="E188" s="183"/>
      <c r="F188" s="183"/>
      <c r="H188" s="78"/>
      <c r="I188" s="78"/>
      <c r="J188" s="78"/>
      <c r="K188" s="78"/>
      <c r="L188" s="78"/>
      <c r="M188" s="78"/>
      <c r="N188" s="154" t="str">
        <f t="shared" si="7"/>
        <v/>
      </c>
      <c r="O188" s="78"/>
      <c r="P188" s="527"/>
      <c r="Q188" s="530"/>
      <c r="S188" s="547"/>
      <c r="T188" s="547"/>
    </row>
    <row r="189" spans="1:20" s="79" customFormat="1" x14ac:dyDescent="0.3">
      <c r="A189" s="74" t="s">
        <v>131</v>
      </c>
      <c r="B189" s="78"/>
      <c r="H189" s="78"/>
      <c r="I189" s="78"/>
      <c r="J189" s="78"/>
      <c r="K189" s="78"/>
      <c r="L189" s="78"/>
      <c r="M189" s="78"/>
      <c r="N189" s="154" t="str">
        <f t="shared" si="7"/>
        <v/>
      </c>
      <c r="O189" s="78"/>
      <c r="P189" s="527"/>
      <c r="Q189" s="530"/>
      <c r="S189" s="547"/>
      <c r="T189" s="547"/>
    </row>
    <row r="190" spans="1:20" x14ac:dyDescent="0.3">
      <c r="N190" s="154" t="str">
        <f t="shared" si="7"/>
        <v/>
      </c>
    </row>
    <row r="191" spans="1:20" x14ac:dyDescent="0.3">
      <c r="N191" s="154" t="str">
        <f t="shared" si="7"/>
        <v/>
      </c>
    </row>
    <row r="192" spans="1:20" s="79" customFormat="1" ht="15" customHeight="1" x14ac:dyDescent="0.3">
      <c r="A192" s="78"/>
      <c r="B192" s="697" t="s">
        <v>133</v>
      </c>
      <c r="C192" s="698"/>
      <c r="D192" s="715">
        <f>+F153</f>
        <v>44561</v>
      </c>
      <c r="E192" s="716"/>
      <c r="H192" s="78"/>
      <c r="I192" s="78"/>
      <c r="J192" s="78"/>
      <c r="K192" s="78"/>
      <c r="L192" s="78"/>
      <c r="M192" s="78"/>
      <c r="N192" s="154"/>
      <c r="O192" s="78"/>
      <c r="P192" s="527"/>
      <c r="Q192" s="530"/>
      <c r="S192" s="547"/>
      <c r="T192" s="547"/>
    </row>
    <row r="193" spans="1:20" s="79" customFormat="1" x14ac:dyDescent="0.3">
      <c r="A193" s="78"/>
      <c r="B193" s="123" t="s">
        <v>321</v>
      </c>
      <c r="C193" s="184"/>
      <c r="D193" s="739">
        <v>10325758</v>
      </c>
      <c r="E193" s="740"/>
      <c r="H193" s="78"/>
      <c r="I193" s="78"/>
      <c r="J193" s="78"/>
      <c r="K193" s="78"/>
      <c r="L193" s="78"/>
      <c r="M193" s="78"/>
      <c r="N193" s="154"/>
      <c r="O193" s="78"/>
      <c r="P193" s="527"/>
      <c r="Q193" s="530"/>
      <c r="S193" s="547"/>
      <c r="T193" s="547"/>
    </row>
    <row r="194" spans="1:20" s="79" customFormat="1" x14ac:dyDescent="0.3">
      <c r="A194" s="78"/>
      <c r="B194" s="116" t="s">
        <v>430</v>
      </c>
      <c r="C194" s="117"/>
      <c r="D194" s="734">
        <v>0</v>
      </c>
      <c r="E194" s="735"/>
      <c r="H194" s="78"/>
      <c r="I194" s="78"/>
      <c r="J194" s="78"/>
      <c r="K194" s="78"/>
      <c r="L194" s="78"/>
      <c r="M194" s="78"/>
      <c r="N194" s="154"/>
      <c r="O194" s="78"/>
      <c r="P194" s="527"/>
      <c r="Q194" s="530"/>
      <c r="S194" s="547"/>
      <c r="T194" s="547"/>
    </row>
    <row r="195" spans="1:20" s="79" customFormat="1" x14ac:dyDescent="0.3">
      <c r="A195" s="78"/>
      <c r="B195" s="142" t="s">
        <v>322</v>
      </c>
      <c r="C195" s="144"/>
      <c r="D195" s="734">
        <v>0</v>
      </c>
      <c r="E195" s="735"/>
      <c r="H195" s="78"/>
      <c r="I195" s="78"/>
      <c r="J195" s="78"/>
      <c r="K195" s="78"/>
      <c r="L195" s="78"/>
      <c r="M195" s="78"/>
      <c r="N195" s="154"/>
      <c r="O195" s="78"/>
      <c r="P195" s="527"/>
      <c r="Q195" s="530"/>
      <c r="S195" s="547"/>
      <c r="T195" s="547"/>
    </row>
    <row r="196" spans="1:20" s="79" customFormat="1" x14ac:dyDescent="0.3">
      <c r="A196" s="78"/>
      <c r="B196" s="131" t="s">
        <v>323</v>
      </c>
      <c r="C196" s="133"/>
      <c r="D196" s="741">
        <f>+Q65</f>
        <v>-2185844</v>
      </c>
      <c r="E196" s="742"/>
      <c r="H196" s="78"/>
      <c r="I196" s="78"/>
      <c r="J196" s="78"/>
      <c r="K196" s="78"/>
      <c r="L196" s="78"/>
      <c r="M196" s="78"/>
      <c r="N196" s="154"/>
      <c r="O196" s="78"/>
      <c r="P196" s="527"/>
      <c r="Q196" s="530"/>
      <c r="S196" s="547"/>
      <c r="T196" s="547"/>
    </row>
    <row r="197" spans="1:20" s="79" customFormat="1" x14ac:dyDescent="0.3">
      <c r="A197" s="78"/>
      <c r="B197" s="697" t="s">
        <v>51</v>
      </c>
      <c r="C197" s="698"/>
      <c r="D197" s="721">
        <f>SUM(D193:E196)</f>
        <v>8139914</v>
      </c>
      <c r="E197" s="722"/>
      <c r="H197" s="78"/>
      <c r="I197" s="78"/>
      <c r="J197" s="78"/>
      <c r="K197" s="78"/>
      <c r="L197" s="78"/>
      <c r="M197" s="78"/>
      <c r="N197" s="154"/>
      <c r="O197" s="78"/>
      <c r="P197" s="527"/>
      <c r="Q197" s="530"/>
      <c r="S197" s="547"/>
      <c r="T197" s="547"/>
    </row>
    <row r="198" spans="1:20" s="79" customFormat="1" x14ac:dyDescent="0.3">
      <c r="A198" s="78"/>
      <c r="B198" s="136"/>
      <c r="C198" s="137"/>
      <c r="D198" s="137"/>
      <c r="E198" s="137"/>
      <c r="H198" s="78"/>
      <c r="I198" s="78"/>
      <c r="J198" s="78"/>
      <c r="K198" s="78"/>
      <c r="L198" s="78"/>
      <c r="M198" s="78"/>
      <c r="N198" s="154" t="str">
        <f t="shared" si="7"/>
        <v/>
      </c>
      <c r="O198" s="78"/>
      <c r="P198" s="527"/>
      <c r="Q198" s="530"/>
      <c r="S198" s="547"/>
      <c r="T198" s="547"/>
    </row>
    <row r="199" spans="1:20" s="79" customFormat="1" x14ac:dyDescent="0.3">
      <c r="A199" s="74" t="s">
        <v>138</v>
      </c>
      <c r="B199" s="77"/>
      <c r="C199" s="121"/>
      <c r="D199" s="121"/>
      <c r="E199" s="121"/>
      <c r="F199" s="121"/>
      <c r="H199" s="78"/>
      <c r="I199" s="78"/>
      <c r="J199" s="78"/>
      <c r="K199" s="78"/>
      <c r="L199" s="78"/>
      <c r="M199" s="78"/>
      <c r="N199" s="154" t="str">
        <f t="shared" si="7"/>
        <v/>
      </c>
      <c r="O199" s="78"/>
      <c r="P199" s="527"/>
      <c r="Q199" s="530"/>
      <c r="S199" s="547"/>
      <c r="T199" s="547"/>
    </row>
    <row r="200" spans="1:20" s="79" customFormat="1" ht="15" customHeight="1" x14ac:dyDescent="0.3">
      <c r="A200" s="685" t="s">
        <v>234</v>
      </c>
      <c r="B200" s="685"/>
      <c r="C200" s="685"/>
      <c r="D200" s="685"/>
      <c r="E200" s="685"/>
      <c r="F200" s="685"/>
      <c r="H200" s="78"/>
      <c r="I200" s="78"/>
      <c r="J200" s="78"/>
      <c r="K200" s="78"/>
      <c r="L200" s="78"/>
      <c r="M200" s="78"/>
      <c r="N200" s="154" t="str">
        <f t="shared" si="7"/>
        <v/>
      </c>
      <c r="O200" s="78"/>
      <c r="P200" s="527"/>
      <c r="Q200" s="530"/>
      <c r="S200" s="547"/>
      <c r="T200" s="547"/>
    </row>
    <row r="201" spans="1:20" s="79" customFormat="1" x14ac:dyDescent="0.3">
      <c r="A201" s="136"/>
      <c r="B201" s="136"/>
      <c r="C201" s="137"/>
      <c r="D201" s="137"/>
      <c r="E201" s="137"/>
      <c r="H201" s="78"/>
      <c r="I201" s="78"/>
      <c r="J201" s="78"/>
      <c r="K201" s="78"/>
      <c r="L201" s="78"/>
      <c r="M201" s="78"/>
      <c r="N201" s="154" t="str">
        <f t="shared" si="7"/>
        <v/>
      </c>
      <c r="O201" s="78"/>
      <c r="P201" s="527"/>
      <c r="Q201" s="530"/>
      <c r="S201" s="547"/>
      <c r="T201" s="547"/>
    </row>
    <row r="202" spans="1:20" s="79" customFormat="1" x14ac:dyDescent="0.3">
      <c r="A202" s="74" t="s">
        <v>139</v>
      </c>
      <c r="B202" s="77"/>
      <c r="C202" s="121"/>
      <c r="D202" s="121"/>
      <c r="E202" s="121"/>
      <c r="F202" s="121"/>
      <c r="H202" s="78"/>
      <c r="I202" s="78"/>
      <c r="J202" s="78"/>
      <c r="K202" s="78"/>
      <c r="L202" s="78"/>
      <c r="M202" s="78"/>
      <c r="N202" s="154" t="str">
        <f t="shared" si="7"/>
        <v/>
      </c>
      <c r="O202" s="78"/>
      <c r="P202" s="527"/>
      <c r="Q202" s="530"/>
      <c r="S202" s="547"/>
      <c r="T202" s="547"/>
    </row>
    <row r="203" spans="1:20" s="79" customFormat="1" x14ac:dyDescent="0.3">
      <c r="A203" s="84"/>
      <c r="B203" s="136"/>
      <c r="C203" s="137"/>
      <c r="D203" s="137"/>
      <c r="E203" s="137"/>
      <c r="H203" s="78"/>
      <c r="I203" s="78"/>
      <c r="J203" s="78"/>
      <c r="K203" s="78"/>
      <c r="L203" s="78"/>
      <c r="M203" s="78"/>
      <c r="N203" s="154" t="str">
        <f t="shared" si="7"/>
        <v/>
      </c>
      <c r="O203" s="78"/>
      <c r="P203" s="527"/>
      <c r="Q203" s="530"/>
      <c r="S203" s="547"/>
      <c r="T203" s="547"/>
    </row>
    <row r="204" spans="1:20" s="79" customFormat="1" ht="15" customHeight="1" x14ac:dyDescent="0.3">
      <c r="A204" s="136"/>
      <c r="B204" s="185" t="s">
        <v>140</v>
      </c>
      <c r="C204" s="135" t="s">
        <v>141</v>
      </c>
      <c r="D204" s="186" t="s">
        <v>142</v>
      </c>
      <c r="E204" s="137"/>
      <c r="H204" s="78"/>
      <c r="I204" s="78"/>
      <c r="J204" s="78"/>
      <c r="K204" s="78"/>
      <c r="L204" s="78"/>
      <c r="M204" s="78"/>
      <c r="N204" s="154" t="str">
        <f t="shared" si="7"/>
        <v>Institucion</v>
      </c>
      <c r="O204" s="78"/>
      <c r="P204" s="527"/>
      <c r="Q204" s="530"/>
      <c r="S204" s="547"/>
      <c r="T204" s="547"/>
    </row>
    <row r="205" spans="1:20" s="79" customFormat="1" x14ac:dyDescent="0.3">
      <c r="A205" s="136"/>
      <c r="B205" s="187" t="s">
        <v>358</v>
      </c>
      <c r="C205" s="188">
        <v>0</v>
      </c>
      <c r="D205" s="188">
        <v>0</v>
      </c>
      <c r="E205" s="137"/>
      <c r="H205" s="78"/>
      <c r="I205" s="78"/>
      <c r="J205" s="78"/>
      <c r="K205" s="78"/>
      <c r="L205" s="78"/>
      <c r="M205" s="78"/>
      <c r="N205" s="154" t="str">
        <f t="shared" si="7"/>
        <v>Cattle Sa</v>
      </c>
      <c r="O205" s="78"/>
      <c r="P205" s="527"/>
      <c r="Q205" s="530"/>
      <c r="S205" s="547"/>
      <c r="T205" s="547"/>
    </row>
    <row r="206" spans="1:20" s="79" customFormat="1" x14ac:dyDescent="0.3">
      <c r="A206" s="136"/>
      <c r="B206" s="187" t="s">
        <v>359</v>
      </c>
      <c r="C206" s="188">
        <v>735126301</v>
      </c>
      <c r="D206" s="188">
        <v>0</v>
      </c>
      <c r="E206" s="137"/>
      <c r="H206" s="78"/>
      <c r="I206" s="78"/>
      <c r="J206" s="78"/>
      <c r="K206" s="78"/>
      <c r="L206" s="78"/>
      <c r="M206" s="78"/>
      <c r="N206" s="78"/>
      <c r="O206" s="78"/>
      <c r="P206" s="527"/>
      <c r="Q206" s="530"/>
      <c r="S206" s="547"/>
      <c r="T206" s="547"/>
    </row>
    <row r="207" spans="1:20" s="79" customFormat="1" x14ac:dyDescent="0.3">
      <c r="A207" s="136"/>
      <c r="B207" s="187" t="str">
        <f>+B205</f>
        <v>Cattle Sa</v>
      </c>
      <c r="C207" s="188">
        <v>0</v>
      </c>
      <c r="D207" s="188">
        <v>0</v>
      </c>
      <c r="E207" s="137"/>
      <c r="H207" s="78"/>
      <c r="I207" s="78"/>
      <c r="J207" s="78"/>
      <c r="K207" s="78"/>
      <c r="L207" s="78"/>
      <c r="M207" s="78"/>
      <c r="N207" s="78"/>
      <c r="O207" s="78"/>
      <c r="P207" s="527"/>
      <c r="Q207" s="530"/>
      <c r="S207" s="547"/>
      <c r="T207" s="547"/>
    </row>
    <row r="208" spans="1:20" s="79" customFormat="1" x14ac:dyDescent="0.3">
      <c r="A208" s="136"/>
      <c r="B208" s="187" t="s">
        <v>362</v>
      </c>
      <c r="C208" s="188">
        <v>3200000</v>
      </c>
      <c r="D208" s="188">
        <v>0</v>
      </c>
      <c r="E208" s="137"/>
      <c r="H208" s="78"/>
      <c r="I208" s="78"/>
      <c r="J208" s="78"/>
      <c r="K208" s="78"/>
      <c r="L208" s="78"/>
      <c r="M208" s="78"/>
      <c r="N208" s="78"/>
      <c r="O208" s="78"/>
      <c r="P208" s="527"/>
      <c r="Q208" s="530"/>
      <c r="S208" s="547"/>
      <c r="T208" s="547"/>
    </row>
    <row r="209" spans="1:20" s="189" customFormat="1" x14ac:dyDescent="0.3">
      <c r="A209" s="136"/>
      <c r="B209" s="185" t="s">
        <v>129</v>
      </c>
      <c r="C209" s="135">
        <f>SUM(C205:C208)</f>
        <v>738326301</v>
      </c>
      <c r="D209" s="135">
        <f>SUM(D205:D208)</f>
        <v>0</v>
      </c>
      <c r="E209" s="137"/>
      <c r="F209" s="79"/>
      <c r="H209" s="72"/>
      <c r="I209" s="72"/>
      <c r="J209" s="72"/>
      <c r="K209" s="72"/>
      <c r="L209" s="72"/>
      <c r="M209" s="72"/>
      <c r="N209" s="72"/>
      <c r="O209" s="72"/>
      <c r="P209" s="542"/>
      <c r="Q209" s="531"/>
      <c r="S209" s="548"/>
      <c r="T209" s="548"/>
    </row>
    <row r="210" spans="1:20" s="79" customFormat="1" x14ac:dyDescent="0.3">
      <c r="A210" s="136"/>
      <c r="B210" s="136"/>
      <c r="C210" s="137"/>
      <c r="D210" s="137"/>
      <c r="E210" s="137"/>
      <c r="F210" s="79" t="str">
        <f t="shared" ref="F210:F243" si="8">PROPER(B210)</f>
        <v/>
      </c>
      <c r="H210" s="78"/>
      <c r="I210" s="78"/>
      <c r="J210" s="78"/>
      <c r="K210" s="78"/>
      <c r="L210" s="78"/>
      <c r="M210" s="78"/>
      <c r="N210" s="78"/>
      <c r="O210" s="78"/>
      <c r="P210" s="527"/>
      <c r="Q210" s="530"/>
      <c r="S210" s="547"/>
      <c r="T210" s="547"/>
    </row>
    <row r="211" spans="1:20" s="79" customFormat="1" x14ac:dyDescent="0.3">
      <c r="A211" s="74" t="s">
        <v>145</v>
      </c>
      <c r="B211" s="77"/>
      <c r="C211" s="121"/>
      <c r="D211" s="121"/>
      <c r="E211" s="121"/>
      <c r="F211" s="79" t="str">
        <f t="shared" si="8"/>
        <v/>
      </c>
      <c r="H211" s="78"/>
      <c r="I211" s="78"/>
      <c r="J211" s="78"/>
      <c r="K211" s="78"/>
      <c r="L211" s="78"/>
      <c r="M211" s="78"/>
      <c r="N211" s="78"/>
      <c r="O211" s="78"/>
      <c r="P211" s="527"/>
      <c r="Q211" s="530"/>
      <c r="S211" s="547"/>
      <c r="T211" s="547"/>
    </row>
    <row r="212" spans="1:20" s="79" customFormat="1" x14ac:dyDescent="0.3">
      <c r="A212" s="84"/>
      <c r="B212" s="136"/>
      <c r="C212" s="137"/>
      <c r="D212" s="137"/>
      <c r="E212" s="137"/>
      <c r="F212" s="79" t="str">
        <f t="shared" si="8"/>
        <v/>
      </c>
      <c r="H212" s="78"/>
      <c r="I212" s="78"/>
      <c r="J212" s="78"/>
      <c r="K212" s="78"/>
      <c r="L212" s="78"/>
      <c r="M212" s="78"/>
      <c r="N212" s="78"/>
      <c r="O212" s="78"/>
      <c r="P212" s="527"/>
      <c r="Q212" s="530"/>
      <c r="S212" s="547"/>
      <c r="T212" s="547"/>
    </row>
    <row r="213" spans="1:20" s="79" customFormat="1" x14ac:dyDescent="0.3">
      <c r="A213" s="136"/>
      <c r="B213" s="190" t="s">
        <v>146</v>
      </c>
      <c r="C213" s="122" t="s">
        <v>141</v>
      </c>
      <c r="D213" s="554" t="s">
        <v>142</v>
      </c>
      <c r="E213" s="137"/>
      <c r="H213" s="78"/>
      <c r="I213" s="78"/>
      <c r="J213" s="78"/>
      <c r="K213" s="78"/>
      <c r="L213" s="78"/>
      <c r="M213" s="78"/>
      <c r="N213" s="78"/>
      <c r="O213" s="78"/>
      <c r="P213" s="527"/>
      <c r="Q213" s="530"/>
      <c r="S213" s="547"/>
      <c r="T213" s="547"/>
    </row>
    <row r="214" spans="1:20" s="79" customFormat="1" x14ac:dyDescent="0.3">
      <c r="A214" s="136"/>
      <c r="B214" s="123" t="s">
        <v>361</v>
      </c>
      <c r="C214" s="184">
        <f>+Q79</f>
        <v>7764224</v>
      </c>
      <c r="D214" s="145">
        <v>0</v>
      </c>
      <c r="E214" s="137"/>
      <c r="H214" s="78"/>
      <c r="I214" s="78"/>
      <c r="J214" s="78"/>
      <c r="K214" s="78"/>
      <c r="L214" s="78"/>
      <c r="M214" s="78"/>
      <c r="N214" s="78"/>
      <c r="O214" s="78"/>
      <c r="P214" s="527"/>
      <c r="Q214" s="530"/>
      <c r="S214" s="547"/>
      <c r="T214" s="547"/>
    </row>
    <row r="215" spans="1:20" s="79" customFormat="1" x14ac:dyDescent="0.3">
      <c r="A215" s="136"/>
      <c r="B215" s="142" t="s">
        <v>365</v>
      </c>
      <c r="C215" s="117">
        <v>0</v>
      </c>
      <c r="D215" s="145"/>
      <c r="E215" s="137"/>
      <c r="H215" s="78"/>
      <c r="I215" s="78"/>
      <c r="J215" s="78"/>
      <c r="K215" s="78"/>
      <c r="L215" s="78"/>
      <c r="M215" s="78"/>
      <c r="N215" s="78"/>
      <c r="O215" s="78"/>
      <c r="P215" s="527"/>
      <c r="Q215" s="530"/>
      <c r="S215" s="547"/>
      <c r="T215" s="547"/>
    </row>
    <row r="216" spans="1:20" s="79" customFormat="1" ht="14.4" customHeight="1" x14ac:dyDescent="0.3">
      <c r="A216" s="78"/>
      <c r="B216" s="256" t="s">
        <v>366</v>
      </c>
      <c r="C216" s="197">
        <f>SUM(C214:C215)</f>
        <v>7764224</v>
      </c>
      <c r="D216" s="148"/>
      <c r="H216" s="78"/>
      <c r="I216" s="78"/>
      <c r="J216" s="78"/>
      <c r="K216" s="78"/>
      <c r="L216" s="78"/>
      <c r="M216" s="78"/>
      <c r="N216" s="78"/>
      <c r="O216" s="78"/>
      <c r="P216" s="527"/>
      <c r="Q216" s="530"/>
      <c r="S216" s="547"/>
      <c r="T216" s="547"/>
    </row>
    <row r="217" spans="1:20" s="79" customFormat="1" x14ac:dyDescent="0.3">
      <c r="A217" s="78"/>
      <c r="B217" s="192"/>
      <c r="C217" s="137"/>
      <c r="D217" s="137"/>
      <c r="H217" s="78"/>
      <c r="I217" s="78"/>
      <c r="J217" s="78"/>
      <c r="K217" s="78"/>
      <c r="L217" s="78"/>
      <c r="M217" s="78"/>
      <c r="N217" s="78"/>
      <c r="O217" s="78"/>
      <c r="P217" s="527"/>
      <c r="Q217" s="530"/>
      <c r="S217" s="547"/>
      <c r="T217" s="547"/>
    </row>
    <row r="218" spans="1:20" s="79" customFormat="1" x14ac:dyDescent="0.3">
      <c r="A218" s="70" t="s">
        <v>235</v>
      </c>
      <c r="B218" s="78"/>
      <c r="H218" s="78"/>
      <c r="I218" s="78"/>
      <c r="J218" s="78"/>
      <c r="K218" s="78"/>
      <c r="L218" s="78"/>
      <c r="M218" s="78"/>
      <c r="N218" s="78"/>
      <c r="O218" s="78"/>
      <c r="P218" s="527"/>
      <c r="Q218" s="530"/>
      <c r="S218" s="547"/>
      <c r="T218" s="547"/>
    </row>
    <row r="220" spans="1:20" s="79" customFormat="1" ht="30.75" customHeight="1" x14ac:dyDescent="0.3">
      <c r="A220" s="78"/>
      <c r="B220" s="697" t="s">
        <v>236</v>
      </c>
      <c r="C220" s="698"/>
      <c r="D220" s="715">
        <f>+D192</f>
        <v>44561</v>
      </c>
      <c r="E220" s="716"/>
      <c r="H220" s="78"/>
      <c r="I220" s="78"/>
      <c r="J220" s="78"/>
      <c r="K220" s="78"/>
      <c r="L220" s="78"/>
      <c r="M220" s="78"/>
      <c r="N220" s="78"/>
      <c r="O220" s="78"/>
      <c r="P220" s="527"/>
      <c r="Q220" s="530"/>
      <c r="S220" s="547"/>
      <c r="T220" s="547"/>
    </row>
    <row r="221" spans="1:20" s="79" customFormat="1" x14ac:dyDescent="0.3">
      <c r="A221" s="78"/>
      <c r="B221" s="123" t="s">
        <v>384</v>
      </c>
      <c r="C221" s="125"/>
      <c r="D221" s="195">
        <f>+Q69</f>
        <v>937025262</v>
      </c>
      <c r="E221" s="117"/>
      <c r="H221" s="78"/>
      <c r="I221" s="78"/>
      <c r="J221" s="78"/>
      <c r="K221" s="78"/>
      <c r="L221" s="78"/>
      <c r="M221" s="78"/>
      <c r="N221" s="78"/>
      <c r="O221" s="78"/>
      <c r="P221" s="527"/>
      <c r="Q221" s="530"/>
      <c r="S221" s="547"/>
      <c r="T221" s="547"/>
    </row>
    <row r="222" spans="1:20" s="79" customFormat="1" x14ac:dyDescent="0.3">
      <c r="A222" s="78"/>
      <c r="B222" s="142" t="s">
        <v>383</v>
      </c>
      <c r="C222" s="144"/>
      <c r="D222" s="195">
        <f>+Q70</f>
        <v>18595980</v>
      </c>
      <c r="E222" s="117"/>
      <c r="H222" s="78"/>
      <c r="I222" s="78"/>
      <c r="J222" s="78"/>
      <c r="K222" s="78"/>
      <c r="L222" s="78"/>
      <c r="M222" s="78"/>
      <c r="N222" s="78"/>
      <c r="O222" s="78"/>
      <c r="P222" s="527"/>
      <c r="Q222" s="530"/>
      <c r="S222" s="547"/>
      <c r="T222" s="547"/>
    </row>
    <row r="223" spans="1:20" s="79" customFormat="1" x14ac:dyDescent="0.3">
      <c r="A223" s="78"/>
      <c r="B223" s="142" t="s">
        <v>437</v>
      </c>
      <c r="C223" s="144"/>
      <c r="D223" s="193">
        <f>+Q71</f>
        <v>1387614</v>
      </c>
      <c r="E223" s="117"/>
      <c r="H223" s="78"/>
      <c r="I223" s="78"/>
      <c r="J223" s="78"/>
      <c r="K223" s="78"/>
      <c r="L223" s="78"/>
      <c r="M223" s="78"/>
      <c r="N223" s="78"/>
      <c r="O223" s="78"/>
      <c r="P223" s="527"/>
      <c r="Q223" s="530"/>
      <c r="S223" s="547"/>
      <c r="T223" s="547"/>
    </row>
    <row r="224" spans="1:20" s="79" customFormat="1" x14ac:dyDescent="0.3">
      <c r="A224" s="78"/>
      <c r="B224" s="142" t="s">
        <v>438</v>
      </c>
      <c r="C224" s="144"/>
      <c r="D224" s="193">
        <v>0</v>
      </c>
      <c r="E224" s="194">
        <v>0</v>
      </c>
      <c r="H224" s="78"/>
      <c r="I224" s="78"/>
      <c r="J224" s="78"/>
      <c r="K224" s="78"/>
      <c r="L224" s="78"/>
      <c r="M224" s="78"/>
      <c r="N224" s="78"/>
      <c r="O224" s="78"/>
      <c r="P224" s="527"/>
      <c r="Q224" s="530"/>
      <c r="S224" s="547"/>
      <c r="T224" s="547"/>
    </row>
    <row r="225" spans="1:20" s="79" customFormat="1" x14ac:dyDescent="0.3">
      <c r="A225" s="78"/>
      <c r="B225" s="131" t="s">
        <v>360</v>
      </c>
      <c r="C225" s="133"/>
      <c r="D225" s="195">
        <v>0</v>
      </c>
      <c r="E225" s="117">
        <v>0</v>
      </c>
      <c r="H225" s="78"/>
      <c r="I225" s="78"/>
      <c r="J225" s="78"/>
      <c r="K225" s="78"/>
      <c r="L225" s="78"/>
      <c r="M225" s="78"/>
      <c r="N225" s="78"/>
      <c r="O225" s="78"/>
      <c r="P225" s="527"/>
      <c r="Q225" s="530"/>
      <c r="S225" s="547"/>
      <c r="T225" s="547"/>
    </row>
    <row r="226" spans="1:20" s="79" customFormat="1" x14ac:dyDescent="0.3">
      <c r="A226" s="78"/>
      <c r="B226" s="697" t="s">
        <v>51</v>
      </c>
      <c r="C226" s="698"/>
      <c r="D226" s="196"/>
      <c r="E226" s="197">
        <f>SUM(D221:E225)</f>
        <v>957008856</v>
      </c>
      <c r="H226" s="78"/>
      <c r="I226" s="78"/>
      <c r="J226" s="78"/>
      <c r="K226" s="78"/>
      <c r="L226" s="78"/>
      <c r="M226" s="78"/>
      <c r="N226" s="78"/>
      <c r="O226" s="78"/>
      <c r="P226" s="527"/>
      <c r="Q226" s="530"/>
      <c r="S226" s="547"/>
      <c r="T226" s="547"/>
    </row>
    <row r="227" spans="1:20" x14ac:dyDescent="0.3">
      <c r="F227" s="79" t="str">
        <f t="shared" si="8"/>
        <v/>
      </c>
    </row>
    <row r="228" spans="1:20" s="79" customFormat="1" x14ac:dyDescent="0.3">
      <c r="A228" s="70" t="s">
        <v>237</v>
      </c>
      <c r="B228" s="78"/>
      <c r="F228" s="79" t="str">
        <f t="shared" si="8"/>
        <v/>
      </c>
      <c r="H228" s="78"/>
      <c r="I228" s="78"/>
      <c r="J228" s="78"/>
      <c r="K228" s="78"/>
      <c r="L228" s="78"/>
      <c r="M228" s="78"/>
      <c r="N228" s="78"/>
      <c r="O228" s="78"/>
      <c r="P228" s="527"/>
      <c r="Q228" s="530"/>
      <c r="S228" s="547"/>
      <c r="T228" s="547"/>
    </row>
    <row r="229" spans="1:20" x14ac:dyDescent="0.3">
      <c r="F229" s="79" t="str">
        <f t="shared" si="8"/>
        <v/>
      </c>
    </row>
    <row r="230" spans="1:20" s="79" customFormat="1" ht="30.75" customHeight="1" x14ac:dyDescent="0.3">
      <c r="A230" s="78"/>
      <c r="B230" s="697" t="s">
        <v>148</v>
      </c>
      <c r="C230" s="698"/>
      <c r="D230" s="715">
        <f>+D220</f>
        <v>44561</v>
      </c>
      <c r="E230" s="716"/>
      <c r="H230" s="78"/>
      <c r="I230" s="78"/>
      <c r="J230" s="78"/>
      <c r="K230" s="78"/>
      <c r="L230" s="78"/>
      <c r="M230" s="78"/>
      <c r="N230" s="78"/>
      <c r="O230" s="78"/>
      <c r="P230" s="527"/>
      <c r="Q230" s="530"/>
      <c r="S230" s="547"/>
      <c r="T230" s="547"/>
    </row>
    <row r="231" spans="1:20" x14ac:dyDescent="0.3">
      <c r="B231" s="123" t="s">
        <v>363</v>
      </c>
      <c r="C231" s="125"/>
      <c r="D231" s="198"/>
      <c r="E231" s="184">
        <f>+Q81</f>
        <v>17690866</v>
      </c>
    </row>
    <row r="232" spans="1:20" x14ac:dyDescent="0.3">
      <c r="B232" s="142" t="s">
        <v>364</v>
      </c>
      <c r="C232" s="144"/>
      <c r="D232" s="199"/>
      <c r="E232" s="194">
        <f>+Q82</f>
        <v>12994712</v>
      </c>
    </row>
    <row r="233" spans="1:20" x14ac:dyDescent="0.3">
      <c r="B233" s="131"/>
      <c r="C233" s="133"/>
      <c r="D233" s="200"/>
      <c r="E233" s="201">
        <v>0</v>
      </c>
    </row>
    <row r="234" spans="1:20" x14ac:dyDescent="0.3">
      <c r="B234" s="697" t="s">
        <v>51</v>
      </c>
      <c r="C234" s="698"/>
      <c r="D234" s="196"/>
      <c r="E234" s="197">
        <f>SUM(E231:E233)</f>
        <v>30685578</v>
      </c>
    </row>
    <row r="235" spans="1:20" x14ac:dyDescent="0.3">
      <c r="F235" s="79" t="str">
        <f t="shared" si="8"/>
        <v/>
      </c>
    </row>
    <row r="236" spans="1:20" x14ac:dyDescent="0.3">
      <c r="A236" s="74" t="s">
        <v>238</v>
      </c>
      <c r="F236" s="79" t="str">
        <f t="shared" si="8"/>
        <v/>
      </c>
    </row>
    <row r="237" spans="1:20" x14ac:dyDescent="0.3">
      <c r="F237" s="79" t="str">
        <f t="shared" si="8"/>
        <v/>
      </c>
    </row>
    <row r="238" spans="1:20" ht="31.2" x14ac:dyDescent="0.3">
      <c r="B238" s="190" t="s">
        <v>399</v>
      </c>
      <c r="C238" s="122" t="s">
        <v>156</v>
      </c>
      <c r="D238" s="122" t="s">
        <v>239</v>
      </c>
      <c r="E238" s="186" t="s">
        <v>433</v>
      </c>
      <c r="H238" s="79"/>
    </row>
    <row r="239" spans="1:20" x14ac:dyDescent="0.3">
      <c r="B239" s="257" t="s">
        <v>400</v>
      </c>
      <c r="C239" s="257" t="s">
        <v>401</v>
      </c>
      <c r="D239" s="258">
        <v>80300000</v>
      </c>
      <c r="E239" s="259">
        <v>0</v>
      </c>
      <c r="H239" s="718"/>
      <c r="I239" s="718"/>
      <c r="J239" s="744"/>
      <c r="K239" s="744"/>
    </row>
    <row r="240" spans="1:20" ht="46.8" x14ac:dyDescent="0.3">
      <c r="B240" s="257" t="s">
        <v>400</v>
      </c>
      <c r="C240" s="257" t="s">
        <v>402</v>
      </c>
      <c r="D240" s="258">
        <v>210000000</v>
      </c>
      <c r="E240" s="259">
        <v>0</v>
      </c>
      <c r="H240" s="79"/>
    </row>
    <row r="241" spans="1:20" s="79" customFormat="1" x14ac:dyDescent="0.3">
      <c r="A241" s="78"/>
      <c r="B241" s="185" t="s">
        <v>129</v>
      </c>
      <c r="C241" s="185"/>
      <c r="D241" s="148">
        <f>SUM(D239:D240)</f>
        <v>290300000</v>
      </c>
      <c r="E241" s="205">
        <f>SUM(E239:E240)</f>
        <v>0</v>
      </c>
      <c r="I241" s="78"/>
      <c r="J241" s="78"/>
      <c r="K241" s="78"/>
      <c r="L241" s="78"/>
      <c r="M241" s="78"/>
      <c r="N241" s="78"/>
      <c r="O241" s="78"/>
      <c r="P241" s="527"/>
      <c r="Q241" s="527"/>
      <c r="S241" s="547"/>
      <c r="T241" s="547"/>
    </row>
    <row r="242" spans="1:20" s="79" customFormat="1" x14ac:dyDescent="0.3">
      <c r="A242" s="74"/>
      <c r="B242" s="192"/>
      <c r="C242" s="137"/>
      <c r="D242" s="137"/>
      <c r="F242" s="79" t="str">
        <f t="shared" si="8"/>
        <v/>
      </c>
      <c r="H242" s="78"/>
      <c r="I242" s="78"/>
      <c r="J242" s="78"/>
      <c r="K242" s="78"/>
      <c r="L242" s="78"/>
      <c r="M242" s="78"/>
      <c r="N242" s="78"/>
      <c r="O242" s="78"/>
      <c r="P242" s="527"/>
      <c r="Q242" s="530"/>
      <c r="S242" s="547"/>
      <c r="T242" s="547"/>
    </row>
    <row r="243" spans="1:20" s="79" customFormat="1" x14ac:dyDescent="0.3">
      <c r="A243" s="74" t="s">
        <v>153</v>
      </c>
      <c r="B243" s="192"/>
      <c r="C243" s="137"/>
      <c r="D243" s="137"/>
      <c r="F243" s="79" t="str">
        <f t="shared" si="8"/>
        <v/>
      </c>
      <c r="H243" s="78"/>
      <c r="I243" s="78"/>
      <c r="J243" s="78"/>
      <c r="K243" s="78"/>
      <c r="L243" s="78"/>
      <c r="M243" s="78"/>
      <c r="N243" s="78"/>
      <c r="O243" s="78"/>
      <c r="P243" s="527"/>
      <c r="Q243" s="530"/>
      <c r="S243" s="547"/>
      <c r="T243" s="547"/>
    </row>
    <row r="244" spans="1:20" s="79" customFormat="1" x14ac:dyDescent="0.3">
      <c r="A244" s="84"/>
      <c r="B244" s="192"/>
      <c r="C244" s="137"/>
      <c r="D244" s="137"/>
      <c r="H244" s="78"/>
      <c r="I244" s="78"/>
      <c r="J244" s="78"/>
      <c r="K244" s="78"/>
      <c r="L244" s="78"/>
      <c r="M244" s="78"/>
      <c r="N244" s="78"/>
      <c r="O244" s="78"/>
      <c r="P244" s="527"/>
      <c r="Q244" s="530"/>
      <c r="S244" s="547"/>
      <c r="T244" s="547"/>
    </row>
    <row r="245" spans="1:20" s="79" customFormat="1" x14ac:dyDescent="0.3">
      <c r="A245" s="74"/>
      <c r="B245" s="192"/>
      <c r="C245" s="137"/>
      <c r="D245" s="137"/>
      <c r="H245" s="78"/>
      <c r="I245" s="78"/>
      <c r="J245" s="78"/>
      <c r="K245" s="78"/>
      <c r="L245" s="78"/>
      <c r="M245" s="78"/>
      <c r="N245" s="78"/>
      <c r="O245" s="78"/>
      <c r="P245" s="527"/>
      <c r="Q245" s="530"/>
      <c r="S245" s="547"/>
      <c r="T245" s="547"/>
    </row>
    <row r="246" spans="1:20" s="79" customFormat="1" x14ac:dyDescent="0.3">
      <c r="A246" s="74" t="s">
        <v>154</v>
      </c>
      <c r="B246" s="192"/>
      <c r="H246" s="78"/>
      <c r="I246" s="78"/>
      <c r="J246" s="78"/>
      <c r="K246" s="78"/>
      <c r="L246" s="78"/>
      <c r="M246" s="78"/>
      <c r="N246" s="78"/>
      <c r="O246" s="78"/>
      <c r="P246" s="527"/>
      <c r="Q246" s="530"/>
      <c r="S246" s="547"/>
      <c r="T246" s="547"/>
    </row>
    <row r="247" spans="1:20" s="79" customFormat="1" ht="16.5" customHeight="1" x14ac:dyDescent="0.3">
      <c r="A247" s="74"/>
      <c r="B247" s="192"/>
      <c r="H247" s="78"/>
      <c r="I247" s="78"/>
      <c r="J247" s="78"/>
      <c r="K247" s="78"/>
      <c r="L247" s="78"/>
      <c r="M247" s="78"/>
      <c r="N247" s="78"/>
      <c r="O247" s="78"/>
      <c r="P247" s="527"/>
      <c r="Q247" s="530"/>
      <c r="S247" s="547"/>
      <c r="T247" s="547"/>
    </row>
    <row r="248" spans="1:20" s="79" customFormat="1" x14ac:dyDescent="0.3">
      <c r="A248" s="206"/>
      <c r="B248" s="78"/>
      <c r="H248" s="78"/>
      <c r="I248" s="78"/>
      <c r="J248" s="78"/>
      <c r="K248" s="78"/>
      <c r="L248" s="78"/>
      <c r="M248" s="78"/>
      <c r="N248" s="78"/>
      <c r="O248" s="78"/>
      <c r="P248" s="527"/>
      <c r="Q248" s="530"/>
      <c r="S248" s="547"/>
      <c r="T248" s="547"/>
    </row>
    <row r="249" spans="1:20" s="79" customFormat="1" ht="31.2" x14ac:dyDescent="0.3">
      <c r="A249" s="78"/>
      <c r="B249" s="190" t="s">
        <v>155</v>
      </c>
      <c r="C249" s="122" t="s">
        <v>156</v>
      </c>
      <c r="D249" s="122" t="s">
        <v>157</v>
      </c>
      <c r="E249" s="207"/>
      <c r="H249" s="78"/>
      <c r="I249" s="78"/>
      <c r="J249" s="78"/>
      <c r="K249" s="78"/>
      <c r="L249" s="78"/>
      <c r="M249" s="78"/>
      <c r="N249" s="78"/>
      <c r="O249" s="78"/>
      <c r="P249" s="527"/>
      <c r="Q249" s="530"/>
      <c r="S249" s="547"/>
      <c r="T249" s="547"/>
    </row>
    <row r="250" spans="1:20" s="79" customFormat="1" x14ac:dyDescent="0.3">
      <c r="A250" s="78"/>
      <c r="B250" s="202" t="s">
        <v>367</v>
      </c>
      <c r="C250" s="203" t="s">
        <v>368</v>
      </c>
      <c r="D250" s="204">
        <v>2124371785</v>
      </c>
      <c r="E250" s="208"/>
      <c r="H250" s="78"/>
      <c r="I250" s="78"/>
      <c r="J250" s="78"/>
      <c r="K250" s="78"/>
      <c r="L250" s="78"/>
      <c r="M250" s="78"/>
      <c r="N250" s="78"/>
      <c r="O250" s="78"/>
      <c r="P250" s="527"/>
      <c r="Q250" s="530"/>
      <c r="S250" s="547"/>
      <c r="T250" s="547"/>
    </row>
    <row r="251" spans="1:20" s="79" customFormat="1" x14ac:dyDescent="0.3">
      <c r="A251" s="78"/>
      <c r="B251" s="202" t="s">
        <v>336</v>
      </c>
      <c r="C251" s="203" t="s">
        <v>368</v>
      </c>
      <c r="D251" s="204">
        <v>2024546</v>
      </c>
      <c r="E251" s="208"/>
      <c r="H251" s="78"/>
      <c r="I251" s="78"/>
      <c r="J251" s="78"/>
      <c r="K251" s="78"/>
      <c r="L251" s="78"/>
      <c r="M251" s="78"/>
      <c r="N251" s="78"/>
      <c r="O251" s="78"/>
      <c r="P251" s="527"/>
      <c r="Q251" s="530"/>
      <c r="S251" s="547"/>
      <c r="T251" s="547"/>
    </row>
    <row r="252" spans="1:20" s="79" customFormat="1" x14ac:dyDescent="0.3">
      <c r="A252" s="78"/>
      <c r="B252" s="202"/>
      <c r="C252" s="203"/>
      <c r="D252" s="204"/>
      <c r="E252" s="208"/>
      <c r="F252" s="79" t="str">
        <f t="shared" ref="F252" si="9">PROPER(B252)</f>
        <v/>
      </c>
      <c r="H252" s="78"/>
      <c r="I252" s="78"/>
      <c r="J252" s="78"/>
      <c r="K252" s="78"/>
      <c r="L252" s="78"/>
      <c r="M252" s="78"/>
      <c r="N252" s="78"/>
      <c r="O252" s="78"/>
      <c r="P252" s="527"/>
      <c r="Q252" s="530"/>
      <c r="S252" s="547"/>
      <c r="T252" s="547"/>
    </row>
    <row r="253" spans="1:20" s="79" customFormat="1" x14ac:dyDescent="0.3">
      <c r="A253" s="78"/>
      <c r="B253" s="185" t="s">
        <v>51</v>
      </c>
      <c r="C253" s="135"/>
      <c r="D253" s="135">
        <f>SUM(D250:D252)</f>
        <v>2126396331</v>
      </c>
      <c r="E253" s="209"/>
      <c r="H253" s="78"/>
      <c r="I253" s="78"/>
      <c r="J253" s="78"/>
      <c r="K253" s="78"/>
      <c r="L253" s="78"/>
      <c r="M253" s="78"/>
      <c r="N253" s="78"/>
      <c r="O253" s="78"/>
      <c r="P253" s="527"/>
      <c r="Q253" s="530"/>
      <c r="S253" s="547"/>
      <c r="T253" s="547"/>
    </row>
    <row r="255" spans="1:20" s="79" customFormat="1" x14ac:dyDescent="0.3">
      <c r="A255" s="74" t="s">
        <v>161</v>
      </c>
      <c r="B255" s="192"/>
      <c r="H255" s="78"/>
      <c r="I255" s="78"/>
      <c r="J255" s="78"/>
      <c r="K255" s="78"/>
      <c r="L255" s="78"/>
      <c r="M255" s="78"/>
      <c r="N255" s="78"/>
      <c r="O255" s="78"/>
      <c r="P255" s="527"/>
      <c r="Q255" s="530"/>
      <c r="S255" s="547"/>
      <c r="T255" s="547"/>
    </row>
    <row r="258" spans="1:9" ht="31.2" x14ac:dyDescent="0.3">
      <c r="B258" s="190" t="s">
        <v>155</v>
      </c>
      <c r="C258" s="122" t="s">
        <v>162</v>
      </c>
      <c r="D258" s="122" t="s">
        <v>163</v>
      </c>
      <c r="E258" s="122" t="s">
        <v>164</v>
      </c>
      <c r="F258" s="207"/>
    </row>
    <row r="259" spans="1:9" x14ac:dyDescent="0.3">
      <c r="B259" s="212" t="s">
        <v>679</v>
      </c>
      <c r="C259" s="210">
        <v>435250273</v>
      </c>
      <c r="D259" s="204">
        <v>0</v>
      </c>
      <c r="E259" s="210">
        <f t="shared" ref="E259:E261" si="10">+C259-D259</f>
        <v>435250273</v>
      </c>
      <c r="F259" s="211"/>
    </row>
    <row r="260" spans="1:9" x14ac:dyDescent="0.3">
      <c r="B260" s="212" t="s">
        <v>241</v>
      </c>
      <c r="C260" s="210">
        <v>0</v>
      </c>
      <c r="D260" s="210">
        <f>379166667/1.1</f>
        <v>344696970</v>
      </c>
      <c r="E260" s="210">
        <f t="shared" si="10"/>
        <v>-344696970</v>
      </c>
      <c r="F260" s="211"/>
    </row>
    <row r="261" spans="1:9" x14ac:dyDescent="0.3">
      <c r="B261" s="212" t="s">
        <v>240</v>
      </c>
      <c r="C261" s="210">
        <f>1215900000-100990909</f>
        <v>1114909091</v>
      </c>
      <c r="D261" s="210">
        <v>0</v>
      </c>
      <c r="E261" s="210">
        <f t="shared" si="10"/>
        <v>1114909091</v>
      </c>
      <c r="F261" s="211"/>
    </row>
    <row r="262" spans="1:9" x14ac:dyDescent="0.3">
      <c r="B262" s="213" t="s">
        <v>51</v>
      </c>
      <c r="C262" s="214">
        <f>SUM(C259:C261)</f>
        <v>1550159364</v>
      </c>
      <c r="D262" s="214">
        <f>SUM(D259:D261)</f>
        <v>344696970</v>
      </c>
      <c r="E262" s="214">
        <f>SUM(E259:E261)</f>
        <v>1205462394</v>
      </c>
      <c r="F262" s="215"/>
    </row>
    <row r="264" spans="1:9" x14ac:dyDescent="0.3">
      <c r="A264" s="74" t="s">
        <v>167</v>
      </c>
      <c r="B264" s="192"/>
    </row>
    <row r="265" spans="1:9" x14ac:dyDescent="0.3">
      <c r="A265" s="84"/>
      <c r="B265" s="192"/>
    </row>
    <row r="266" spans="1:9" ht="31.2" x14ac:dyDescent="0.3">
      <c r="B266" s="190" t="s">
        <v>44</v>
      </c>
      <c r="C266" s="85" t="s">
        <v>45</v>
      </c>
      <c r="D266" s="85" t="s">
        <v>168</v>
      </c>
      <c r="E266" s="85" t="s">
        <v>169</v>
      </c>
      <c r="F266" s="85" t="s">
        <v>47</v>
      </c>
    </row>
    <row r="267" spans="1:9" x14ac:dyDescent="0.3">
      <c r="B267" s="216" t="s">
        <v>24</v>
      </c>
      <c r="C267" s="217">
        <f>500000000-4000000</f>
        <v>496000000</v>
      </c>
      <c r="D267" s="217">
        <f>+F267-C267</f>
        <v>4910000000</v>
      </c>
      <c r="E267" s="217">
        <v>0</v>
      </c>
      <c r="F267" s="217">
        <v>5406000000</v>
      </c>
      <c r="H267" s="177"/>
    </row>
    <row r="268" spans="1:9" x14ac:dyDescent="0.3">
      <c r="A268" s="74"/>
      <c r="B268" s="216" t="s">
        <v>48</v>
      </c>
      <c r="C268" s="217">
        <v>2992000000</v>
      </c>
      <c r="D268" s="217">
        <v>0</v>
      </c>
      <c r="E268" s="217">
        <f>+C268</f>
        <v>2992000000</v>
      </c>
      <c r="F268" s="217">
        <f>+D268</f>
        <v>0</v>
      </c>
      <c r="H268" s="177"/>
    </row>
    <row r="269" spans="1:9" x14ac:dyDescent="0.3">
      <c r="B269" s="216" t="s">
        <v>25</v>
      </c>
      <c r="C269" s="217">
        <v>45809927</v>
      </c>
      <c r="D269" s="217">
        <f>+F269-C269</f>
        <v>71526897</v>
      </c>
      <c r="E269" s="217">
        <v>0</v>
      </c>
      <c r="F269" s="217">
        <f>+Q93</f>
        <v>117336824</v>
      </c>
      <c r="H269" s="177"/>
    </row>
    <row r="270" spans="1:9" x14ac:dyDescent="0.3">
      <c r="B270" s="216" t="s">
        <v>49</v>
      </c>
      <c r="C270" s="217">
        <v>-239823650</v>
      </c>
      <c r="D270" s="217">
        <v>0</v>
      </c>
      <c r="E270" s="217">
        <f>+C270</f>
        <v>-239823650</v>
      </c>
      <c r="F270" s="217">
        <v>0</v>
      </c>
      <c r="H270" s="177"/>
    </row>
    <row r="271" spans="1:9" x14ac:dyDescent="0.3">
      <c r="B271" s="216" t="s">
        <v>170</v>
      </c>
      <c r="C271" s="217">
        <v>870388611</v>
      </c>
      <c r="D271" s="217">
        <f>+F271</f>
        <v>1359011051.3800001</v>
      </c>
      <c r="E271" s="217">
        <f>+C271</f>
        <v>870388611</v>
      </c>
      <c r="F271" s="217">
        <f>+Q96</f>
        <v>1359011051.3800001</v>
      </c>
      <c r="H271" s="177"/>
    </row>
    <row r="272" spans="1:9" x14ac:dyDescent="0.3">
      <c r="B272" s="218" t="s">
        <v>51</v>
      </c>
      <c r="C272" s="219">
        <f>SUM(C267:C271)</f>
        <v>4164374888</v>
      </c>
      <c r="D272" s="219">
        <f>SUM(D267:D271)</f>
        <v>6340537948.3800001</v>
      </c>
      <c r="E272" s="219">
        <f>SUM(E267:E271)</f>
        <v>3622564961</v>
      </c>
      <c r="F272" s="219">
        <f>SUM(F267:F271)</f>
        <v>6882347875.3800001</v>
      </c>
      <c r="H272" s="177"/>
      <c r="I272" s="177"/>
    </row>
    <row r="273" spans="1:8" x14ac:dyDescent="0.3">
      <c r="F273" s="79">
        <f>+F272-Q88</f>
        <v>0</v>
      </c>
    </row>
    <row r="274" spans="1:8" x14ac:dyDescent="0.3">
      <c r="A274" s="74" t="s">
        <v>171</v>
      </c>
    </row>
    <row r="275" spans="1:8" x14ac:dyDescent="0.3">
      <c r="A275" s="84"/>
    </row>
    <row r="276" spans="1:8" ht="46.8" x14ac:dyDescent="0.3">
      <c r="B276" s="180" t="s">
        <v>90</v>
      </c>
      <c r="C276" s="85" t="s">
        <v>45</v>
      </c>
      <c r="D276" s="220" t="s">
        <v>168</v>
      </c>
      <c r="E276" s="220" t="s">
        <v>169</v>
      </c>
      <c r="F276" s="85" t="s">
        <v>172</v>
      </c>
      <c r="G276" s="85" t="s">
        <v>173</v>
      </c>
      <c r="H276" s="105"/>
    </row>
    <row r="277" spans="1:8" x14ac:dyDescent="0.3">
      <c r="B277" s="221" t="s">
        <v>174</v>
      </c>
      <c r="C277" s="222"/>
      <c r="D277" s="222">
        <v>0</v>
      </c>
      <c r="E277" s="222"/>
      <c r="F277" s="222">
        <f>+C277+D277-E277</f>
        <v>0</v>
      </c>
      <c r="G277" s="222"/>
    </row>
    <row r="278" spans="1:8" x14ac:dyDescent="0.3">
      <c r="B278" s="216"/>
      <c r="C278" s="222"/>
      <c r="D278" s="222"/>
      <c r="E278" s="222"/>
      <c r="F278" s="222">
        <f t="shared" ref="F278:F282" si="11">+C278+D278-E278</f>
        <v>0</v>
      </c>
      <c r="G278" s="222"/>
    </row>
    <row r="279" spans="1:8" x14ac:dyDescent="0.3">
      <c r="B279" s="216"/>
      <c r="C279" s="222"/>
      <c r="D279" s="222"/>
      <c r="E279" s="222"/>
      <c r="F279" s="222">
        <f t="shared" si="11"/>
        <v>0</v>
      </c>
      <c r="G279" s="222"/>
    </row>
    <row r="280" spans="1:8" x14ac:dyDescent="0.3">
      <c r="B280" s="221" t="s">
        <v>176</v>
      </c>
      <c r="C280" s="222"/>
      <c r="D280" s="222">
        <f>+E234</f>
        <v>30685578</v>
      </c>
      <c r="E280" s="222"/>
      <c r="F280" s="222">
        <f t="shared" si="11"/>
        <v>30685578</v>
      </c>
      <c r="G280" s="222"/>
    </row>
    <row r="281" spans="1:8" x14ac:dyDescent="0.3">
      <c r="B281" s="216"/>
      <c r="C281" s="222"/>
      <c r="D281" s="222"/>
      <c r="E281" s="222"/>
      <c r="F281" s="222">
        <f t="shared" si="11"/>
        <v>0</v>
      </c>
      <c r="G281" s="222"/>
    </row>
    <row r="282" spans="1:8" x14ac:dyDescent="0.3">
      <c r="B282" s="216"/>
      <c r="C282" s="222"/>
      <c r="D282" s="222"/>
      <c r="E282" s="222"/>
      <c r="F282" s="222">
        <f t="shared" si="11"/>
        <v>0</v>
      </c>
      <c r="G282" s="222"/>
    </row>
    <row r="283" spans="1:8" x14ac:dyDescent="0.3">
      <c r="B283" s="216" t="s">
        <v>175</v>
      </c>
      <c r="C283" s="223">
        <f>SUM(C277:C282)</f>
        <v>0</v>
      </c>
      <c r="D283" s="223">
        <f>SUM(D277:D282)</f>
        <v>30685578</v>
      </c>
      <c r="E283" s="223">
        <f>SUM(E277:E282)</f>
        <v>0</v>
      </c>
      <c r="F283" s="223">
        <f>SUM(F277:F282)</f>
        <v>30685578</v>
      </c>
      <c r="G283" s="223">
        <f>SUM(G277:G282)</f>
        <v>0</v>
      </c>
    </row>
    <row r="285" spans="1:8" x14ac:dyDescent="0.3">
      <c r="A285" s="74" t="s">
        <v>177</v>
      </c>
    </row>
    <row r="286" spans="1:8" x14ac:dyDescent="0.3">
      <c r="A286" s="74"/>
    </row>
    <row r="287" spans="1:8" x14ac:dyDescent="0.3">
      <c r="A287" s="74"/>
      <c r="B287" s="260" t="s">
        <v>372</v>
      </c>
      <c r="C287" s="556">
        <f>+D230</f>
        <v>44561</v>
      </c>
    </row>
    <row r="288" spans="1:8" x14ac:dyDescent="0.3">
      <c r="A288" s="74"/>
      <c r="B288" s="237" t="s">
        <v>27</v>
      </c>
      <c r="C288" s="261" t="s">
        <v>680</v>
      </c>
    </row>
    <row r="289" spans="1:20" s="72" customFormat="1" x14ac:dyDescent="0.3">
      <c r="A289" s="74"/>
      <c r="B289" s="235" t="s">
        <v>28</v>
      </c>
      <c r="C289" s="236">
        <v>2801238131</v>
      </c>
      <c r="D289" s="189"/>
      <c r="E289" s="189"/>
      <c r="F289" s="189"/>
      <c r="G289" s="189"/>
      <c r="P289" s="542"/>
      <c r="Q289" s="542"/>
      <c r="S289" s="559"/>
      <c r="T289" s="559"/>
    </row>
    <row r="290" spans="1:20" s="72" customFormat="1" x14ac:dyDescent="0.3">
      <c r="A290" s="74"/>
      <c r="B290" s="235" t="s">
        <v>242</v>
      </c>
      <c r="C290" s="236">
        <v>210000000</v>
      </c>
      <c r="D290" s="189"/>
      <c r="E290" s="189"/>
      <c r="F290" s="189"/>
      <c r="G290" s="189"/>
      <c r="P290" s="542"/>
      <c r="Q290" s="542"/>
      <c r="S290" s="559"/>
      <c r="T290" s="559"/>
    </row>
    <row r="291" spans="1:20" x14ac:dyDescent="0.3">
      <c r="A291" s="74"/>
      <c r="B291" s="237" t="s">
        <v>243</v>
      </c>
      <c r="C291" s="238">
        <v>210000000</v>
      </c>
    </row>
    <row r="292" spans="1:20" s="72" customFormat="1" x14ac:dyDescent="0.3">
      <c r="A292" s="74"/>
      <c r="B292" s="235" t="s">
        <v>244</v>
      </c>
      <c r="C292" s="236">
        <v>2591238131</v>
      </c>
      <c r="D292" s="189"/>
      <c r="E292" s="189"/>
      <c r="F292" s="189"/>
      <c r="G292" s="189"/>
      <c r="P292" s="542"/>
      <c r="Q292" s="542"/>
      <c r="S292" s="559"/>
      <c r="T292" s="559"/>
    </row>
    <row r="293" spans="1:20" x14ac:dyDescent="0.3">
      <c r="A293" s="74"/>
      <c r="B293" s="237" t="s">
        <v>245</v>
      </c>
      <c r="C293" s="238">
        <v>1125022725</v>
      </c>
    </row>
    <row r="294" spans="1:20" x14ac:dyDescent="0.3">
      <c r="A294" s="74"/>
      <c r="B294" s="237" t="s">
        <v>644</v>
      </c>
      <c r="C294" s="238">
        <v>1466215406</v>
      </c>
    </row>
    <row r="295" spans="1:20" s="72" customFormat="1" x14ac:dyDescent="0.3">
      <c r="A295" s="74"/>
      <c r="B295" s="235" t="s">
        <v>29</v>
      </c>
      <c r="C295" s="236">
        <v>2039471616</v>
      </c>
      <c r="D295" s="189"/>
      <c r="E295" s="189"/>
      <c r="F295" s="189"/>
      <c r="G295" s="189"/>
      <c r="P295" s="542"/>
      <c r="Q295" s="542"/>
      <c r="S295" s="559"/>
      <c r="T295" s="559"/>
    </row>
    <row r="296" spans="1:20" s="72" customFormat="1" x14ac:dyDescent="0.3">
      <c r="A296" s="74"/>
      <c r="B296" s="235" t="s">
        <v>30</v>
      </c>
      <c r="C296" s="236">
        <v>2039471616</v>
      </c>
      <c r="D296" s="189"/>
      <c r="E296" s="189"/>
      <c r="F296" s="189"/>
      <c r="G296" s="189"/>
      <c r="P296" s="542"/>
      <c r="Q296" s="542"/>
      <c r="S296" s="559"/>
      <c r="T296" s="559"/>
    </row>
    <row r="297" spans="1:20" x14ac:dyDescent="0.3">
      <c r="A297" s="74"/>
      <c r="B297" s="237" t="s">
        <v>246</v>
      </c>
      <c r="C297" s="238">
        <v>16250832</v>
      </c>
    </row>
    <row r="298" spans="1:20" x14ac:dyDescent="0.3">
      <c r="A298" s="74"/>
      <c r="B298" s="237" t="s">
        <v>645</v>
      </c>
      <c r="C298" s="238">
        <v>28637260</v>
      </c>
    </row>
    <row r="299" spans="1:20" x14ac:dyDescent="0.3">
      <c r="A299" s="74"/>
      <c r="B299" s="237" t="s">
        <v>646</v>
      </c>
      <c r="C299" s="238">
        <v>1170248349</v>
      </c>
    </row>
    <row r="300" spans="1:20" x14ac:dyDescent="0.3">
      <c r="A300" s="74"/>
      <c r="B300" s="237" t="s">
        <v>647</v>
      </c>
      <c r="C300" s="238">
        <v>721481644</v>
      </c>
    </row>
    <row r="301" spans="1:20" s="79" customFormat="1" x14ac:dyDescent="0.3">
      <c r="A301" s="154"/>
      <c r="B301" s="237" t="s">
        <v>648</v>
      </c>
      <c r="C301" s="238">
        <v>102853531</v>
      </c>
      <c r="D301" s="113"/>
      <c r="E301" s="113"/>
      <c r="H301" s="78"/>
      <c r="I301" s="78"/>
      <c r="J301" s="78"/>
      <c r="K301" s="78"/>
      <c r="L301" s="78"/>
      <c r="M301" s="78"/>
      <c r="N301" s="78"/>
      <c r="O301" s="78"/>
      <c r="P301" s="527"/>
      <c r="Q301" s="530"/>
      <c r="S301" s="547"/>
      <c r="T301" s="547"/>
    </row>
    <row r="302" spans="1:20" s="189" customFormat="1" x14ac:dyDescent="0.3">
      <c r="A302" s="264"/>
      <c r="B302" s="235" t="s">
        <v>649</v>
      </c>
      <c r="C302" s="236">
        <v>536746205</v>
      </c>
      <c r="D302" s="560"/>
      <c r="E302" s="560"/>
      <c r="H302" s="72"/>
      <c r="I302" s="72"/>
      <c r="J302" s="72"/>
      <c r="K302" s="72"/>
      <c r="L302" s="72"/>
      <c r="M302" s="72"/>
      <c r="N302" s="72"/>
      <c r="O302" s="72"/>
      <c r="P302" s="542"/>
      <c r="Q302" s="531"/>
      <c r="S302" s="548"/>
      <c r="T302" s="548"/>
    </row>
    <row r="303" spans="1:20" s="79" customFormat="1" x14ac:dyDescent="0.3">
      <c r="A303" s="154"/>
      <c r="B303" s="237" t="s">
        <v>650</v>
      </c>
      <c r="C303" s="238">
        <v>17323950</v>
      </c>
      <c r="D303" s="113"/>
      <c r="E303" s="113"/>
      <c r="H303" s="78"/>
      <c r="I303" s="78"/>
      <c r="J303" s="78"/>
      <c r="K303" s="78"/>
      <c r="L303" s="78"/>
      <c r="M303" s="78"/>
      <c r="N303" s="78"/>
      <c r="O303" s="78"/>
      <c r="P303" s="527"/>
      <c r="Q303" s="530"/>
      <c r="S303" s="547"/>
      <c r="T303" s="547"/>
    </row>
    <row r="304" spans="1:20" s="79" customFormat="1" x14ac:dyDescent="0.3">
      <c r="A304" s="154"/>
      <c r="B304" s="237" t="s">
        <v>651</v>
      </c>
      <c r="C304" s="238">
        <v>519422255</v>
      </c>
      <c r="D304" s="113"/>
      <c r="E304" s="113"/>
      <c r="H304" s="78"/>
      <c r="I304" s="78"/>
      <c r="J304" s="78"/>
      <c r="K304" s="78"/>
      <c r="L304" s="78"/>
      <c r="M304" s="78"/>
      <c r="N304" s="78"/>
      <c r="O304" s="78"/>
      <c r="P304" s="527"/>
      <c r="Q304" s="530"/>
      <c r="S304" s="547"/>
      <c r="T304" s="547"/>
    </row>
    <row r="305" spans="1:20" s="189" customFormat="1" x14ac:dyDescent="0.3">
      <c r="A305" s="264"/>
      <c r="B305" s="235" t="s">
        <v>369</v>
      </c>
      <c r="C305" s="236">
        <v>2781299</v>
      </c>
      <c r="D305" s="560"/>
      <c r="E305" s="560"/>
      <c r="H305" s="72"/>
      <c r="I305" s="72"/>
      <c r="J305" s="72"/>
      <c r="K305" s="72"/>
      <c r="L305" s="72"/>
      <c r="M305" s="72"/>
      <c r="N305" s="72"/>
      <c r="O305" s="72"/>
      <c r="P305" s="542"/>
      <c r="Q305" s="531"/>
      <c r="S305" s="548"/>
      <c r="T305" s="548"/>
    </row>
    <row r="306" spans="1:20" s="189" customFormat="1" x14ac:dyDescent="0.3">
      <c r="A306" s="264"/>
      <c r="B306" s="235" t="s">
        <v>370</v>
      </c>
      <c r="C306" s="236">
        <v>2781299</v>
      </c>
      <c r="D306" s="560"/>
      <c r="E306" s="560"/>
      <c r="H306" s="72"/>
      <c r="I306" s="72"/>
      <c r="J306" s="72"/>
      <c r="K306" s="72"/>
      <c r="L306" s="72"/>
      <c r="M306" s="72"/>
      <c r="N306" s="72"/>
      <c r="O306" s="72"/>
      <c r="P306" s="542"/>
      <c r="Q306" s="531"/>
      <c r="S306" s="548"/>
      <c r="T306" s="548"/>
    </row>
    <row r="307" spans="1:20" s="79" customFormat="1" x14ac:dyDescent="0.3">
      <c r="A307" s="154"/>
      <c r="B307" s="237" t="s">
        <v>371</v>
      </c>
      <c r="C307" s="238">
        <v>2781299</v>
      </c>
      <c r="D307" s="113"/>
      <c r="E307" s="113"/>
      <c r="H307" s="78"/>
      <c r="I307" s="78"/>
      <c r="J307" s="78"/>
      <c r="K307" s="78"/>
      <c r="L307" s="78"/>
      <c r="M307" s="78"/>
      <c r="N307" s="78"/>
      <c r="O307" s="78"/>
      <c r="P307" s="527"/>
      <c r="Q307" s="530"/>
      <c r="S307" s="547"/>
      <c r="T307" s="547"/>
    </row>
    <row r="308" spans="1:20" s="79" customFormat="1" x14ac:dyDescent="0.3">
      <c r="A308" s="154"/>
      <c r="B308" s="237"/>
      <c r="C308" s="238"/>
      <c r="D308" s="113"/>
      <c r="E308" s="113"/>
      <c r="H308" s="78"/>
      <c r="I308" s="78"/>
      <c r="J308" s="78"/>
      <c r="K308" s="78"/>
      <c r="L308" s="78"/>
      <c r="M308" s="78"/>
      <c r="N308" s="78"/>
      <c r="O308" s="78"/>
      <c r="P308" s="527"/>
      <c r="Q308" s="530"/>
      <c r="S308" s="547"/>
      <c r="T308" s="547"/>
    </row>
    <row r="309" spans="1:20" s="79" customFormat="1" x14ac:dyDescent="0.3">
      <c r="A309" s="154"/>
      <c r="B309" s="237"/>
      <c r="C309" s="238"/>
      <c r="D309" s="113"/>
      <c r="E309" s="113"/>
      <c r="H309" s="78"/>
      <c r="I309" s="78"/>
      <c r="J309" s="78"/>
      <c r="K309" s="78"/>
      <c r="L309" s="78"/>
      <c r="M309" s="78"/>
      <c r="N309" s="78"/>
      <c r="O309" s="78"/>
      <c r="P309" s="527"/>
      <c r="Q309" s="530"/>
      <c r="S309" s="547"/>
      <c r="T309" s="547"/>
    </row>
    <row r="310" spans="1:20" s="79" customFormat="1" x14ac:dyDescent="0.3">
      <c r="A310" s="74" t="s">
        <v>186</v>
      </c>
      <c r="B310" s="78"/>
      <c r="H310" s="78"/>
      <c r="I310" s="78"/>
      <c r="J310" s="78"/>
      <c r="K310" s="78"/>
      <c r="L310" s="78"/>
      <c r="M310" s="78"/>
      <c r="N310" s="78"/>
      <c r="O310" s="78"/>
      <c r="P310" s="527"/>
      <c r="Q310" s="530"/>
      <c r="S310" s="547"/>
      <c r="T310" s="547"/>
    </row>
    <row r="311" spans="1:20" s="79" customFormat="1" x14ac:dyDescent="0.3">
      <c r="A311" s="74"/>
      <c r="B311" s="78"/>
      <c r="H311" s="78"/>
      <c r="I311" s="78"/>
      <c r="J311" s="78"/>
      <c r="K311" s="78"/>
      <c r="L311" s="78"/>
      <c r="M311" s="78"/>
      <c r="N311" s="78"/>
      <c r="O311" s="78"/>
      <c r="P311" s="527"/>
      <c r="Q311" s="530"/>
      <c r="S311" s="547"/>
      <c r="T311" s="547"/>
    </row>
    <row r="312" spans="1:20" s="79" customFormat="1" x14ac:dyDescent="0.3">
      <c r="A312" s="74"/>
      <c r="B312" s="237" t="s">
        <v>31</v>
      </c>
      <c r="C312" s="262" t="s">
        <v>681</v>
      </c>
      <c r="H312" s="78"/>
      <c r="I312" s="78"/>
      <c r="J312" s="78"/>
      <c r="K312" s="78"/>
      <c r="L312" s="78"/>
      <c r="M312" s="78"/>
      <c r="N312" s="78"/>
      <c r="O312" s="78"/>
      <c r="P312" s="527"/>
      <c r="Q312" s="530"/>
      <c r="S312" s="547"/>
      <c r="T312" s="547"/>
    </row>
    <row r="313" spans="1:20" s="189" customFormat="1" x14ac:dyDescent="0.3">
      <c r="A313" s="74"/>
      <c r="B313" s="235" t="s">
        <v>32</v>
      </c>
      <c r="C313" s="241">
        <v>2782936319</v>
      </c>
      <c r="H313" s="72"/>
      <c r="I313" s="72"/>
      <c r="J313" s="72"/>
      <c r="K313" s="72"/>
      <c r="L313" s="72"/>
      <c r="M313" s="72"/>
      <c r="N313" s="72"/>
      <c r="O313" s="72"/>
      <c r="P313" s="542"/>
      <c r="Q313" s="531"/>
      <c r="S313" s="548"/>
      <c r="T313" s="548"/>
    </row>
    <row r="314" spans="1:20" s="189" customFormat="1" x14ac:dyDescent="0.3">
      <c r="A314" s="74"/>
      <c r="B314" s="235" t="s">
        <v>652</v>
      </c>
      <c r="C314" s="241">
        <v>2518751587</v>
      </c>
      <c r="H314" s="72"/>
      <c r="I314" s="72"/>
      <c r="J314" s="72"/>
      <c r="K314" s="72"/>
      <c r="L314" s="72"/>
      <c r="M314" s="72"/>
      <c r="N314" s="72"/>
      <c r="O314" s="72"/>
      <c r="P314" s="542"/>
      <c r="Q314" s="531"/>
      <c r="S314" s="548"/>
      <c r="T314" s="548"/>
    </row>
    <row r="315" spans="1:20" s="79" customFormat="1" x14ac:dyDescent="0.3">
      <c r="A315" s="74"/>
      <c r="B315" s="237" t="s">
        <v>653</v>
      </c>
      <c r="C315" s="120">
        <v>700000000</v>
      </c>
      <c r="H315" s="78"/>
      <c r="I315" s="78"/>
      <c r="J315" s="78"/>
      <c r="K315" s="78"/>
      <c r="L315" s="78"/>
      <c r="M315" s="78"/>
      <c r="N315" s="78"/>
      <c r="O315" s="78"/>
      <c r="P315" s="527"/>
      <c r="Q315" s="530"/>
      <c r="S315" s="547"/>
      <c r="T315" s="547"/>
    </row>
    <row r="316" spans="1:20" s="79" customFormat="1" x14ac:dyDescent="0.3">
      <c r="A316" s="74"/>
      <c r="B316" s="237" t="s">
        <v>654</v>
      </c>
      <c r="C316" s="120">
        <v>1818751587</v>
      </c>
      <c r="H316" s="78"/>
      <c r="I316" s="78"/>
      <c r="J316" s="78"/>
      <c r="K316" s="78"/>
      <c r="L316" s="78"/>
      <c r="M316" s="78"/>
      <c r="N316" s="78"/>
      <c r="O316" s="78"/>
      <c r="P316" s="527"/>
      <c r="Q316" s="530"/>
      <c r="S316" s="547"/>
      <c r="T316" s="547"/>
    </row>
    <row r="317" spans="1:20" s="189" customFormat="1" x14ac:dyDescent="0.3">
      <c r="A317" s="74"/>
      <c r="B317" s="235" t="s">
        <v>655</v>
      </c>
      <c r="C317" s="241">
        <v>218475000</v>
      </c>
      <c r="H317" s="72"/>
      <c r="I317" s="72"/>
      <c r="J317" s="72"/>
      <c r="K317" s="72"/>
      <c r="L317" s="72"/>
      <c r="M317" s="72"/>
      <c r="N317" s="72"/>
      <c r="O317" s="72"/>
      <c r="P317" s="542"/>
      <c r="Q317" s="531"/>
      <c r="S317" s="548"/>
      <c r="T317" s="548"/>
    </row>
    <row r="318" spans="1:20" s="79" customFormat="1" x14ac:dyDescent="0.3">
      <c r="A318" s="74"/>
      <c r="B318" s="237" t="s">
        <v>656</v>
      </c>
      <c r="C318" s="120">
        <v>210000000</v>
      </c>
      <c r="H318" s="78"/>
      <c r="I318" s="78"/>
      <c r="J318" s="78"/>
      <c r="K318" s="78"/>
      <c r="L318" s="78"/>
      <c r="M318" s="78"/>
      <c r="N318" s="78"/>
      <c r="O318" s="78"/>
      <c r="P318" s="527"/>
      <c r="Q318" s="530"/>
      <c r="S318" s="547"/>
      <c r="T318" s="547"/>
    </row>
    <row r="319" spans="1:20" s="79" customFormat="1" x14ac:dyDescent="0.3">
      <c r="A319" s="74"/>
      <c r="B319" s="237" t="s">
        <v>657</v>
      </c>
      <c r="C319" s="120">
        <v>8475000</v>
      </c>
      <c r="H319" s="78"/>
      <c r="I319" s="78"/>
      <c r="J319" s="78"/>
      <c r="K319" s="78"/>
      <c r="L319" s="78"/>
      <c r="M319" s="78"/>
      <c r="N319" s="78"/>
      <c r="O319" s="78"/>
      <c r="P319" s="527"/>
      <c r="Q319" s="530"/>
      <c r="S319" s="547"/>
      <c r="T319" s="547"/>
    </row>
    <row r="320" spans="1:20" s="79" customFormat="1" x14ac:dyDescent="0.3">
      <c r="A320" s="74"/>
      <c r="B320" s="237" t="s">
        <v>658</v>
      </c>
      <c r="C320" s="120">
        <v>45709732</v>
      </c>
      <c r="H320" s="78"/>
      <c r="I320" s="78"/>
      <c r="J320" s="78"/>
      <c r="K320" s="78"/>
      <c r="L320" s="78"/>
      <c r="M320" s="78"/>
      <c r="N320" s="78"/>
      <c r="O320" s="78"/>
      <c r="P320" s="527"/>
      <c r="Q320" s="530"/>
      <c r="S320" s="547"/>
      <c r="T320" s="547"/>
    </row>
    <row r="321" spans="1:20" s="189" customFormat="1" x14ac:dyDescent="0.3">
      <c r="A321" s="74"/>
      <c r="B321" s="235" t="s">
        <v>659</v>
      </c>
      <c r="C321" s="241">
        <v>45709732</v>
      </c>
      <c r="H321" s="72"/>
      <c r="I321" s="72"/>
      <c r="J321" s="72"/>
      <c r="K321" s="72"/>
      <c r="L321" s="72"/>
      <c r="M321" s="72"/>
      <c r="N321" s="72"/>
      <c r="O321" s="72"/>
      <c r="P321" s="542"/>
      <c r="Q321" s="531"/>
      <c r="S321" s="548"/>
      <c r="T321" s="548"/>
    </row>
    <row r="322" spans="1:20" s="189" customFormat="1" x14ac:dyDescent="0.3">
      <c r="A322" s="74"/>
      <c r="B322" s="235" t="s">
        <v>33</v>
      </c>
      <c r="C322" s="241">
        <v>2103100</v>
      </c>
      <c r="H322" s="72"/>
      <c r="I322" s="72"/>
      <c r="J322" s="72"/>
      <c r="K322" s="72"/>
      <c r="L322" s="72"/>
      <c r="M322" s="72"/>
      <c r="N322" s="72"/>
      <c r="O322" s="72"/>
      <c r="P322" s="542"/>
      <c r="Q322" s="531"/>
      <c r="S322" s="548"/>
      <c r="T322" s="548"/>
    </row>
    <row r="323" spans="1:20" s="79" customFormat="1" x14ac:dyDescent="0.3">
      <c r="A323" s="74"/>
      <c r="B323" s="237" t="s">
        <v>248</v>
      </c>
      <c r="C323" s="120">
        <v>2103100</v>
      </c>
      <c r="H323" s="78"/>
      <c r="I323" s="78"/>
      <c r="J323" s="78"/>
      <c r="K323" s="78"/>
      <c r="L323" s="78"/>
      <c r="M323" s="78"/>
      <c r="N323" s="78"/>
      <c r="O323" s="78"/>
      <c r="P323" s="527"/>
      <c r="Q323" s="530"/>
      <c r="S323" s="547"/>
      <c r="T323" s="547"/>
    </row>
    <row r="324" spans="1:20" s="79" customFormat="1" x14ac:dyDescent="0.3">
      <c r="A324" s="74"/>
      <c r="B324" s="237" t="s">
        <v>249</v>
      </c>
      <c r="C324" s="120">
        <v>2103100</v>
      </c>
      <c r="H324" s="78"/>
      <c r="I324" s="78"/>
      <c r="J324" s="78"/>
      <c r="K324" s="78"/>
      <c r="L324" s="78"/>
      <c r="M324" s="78"/>
      <c r="N324" s="78"/>
      <c r="O324" s="78"/>
      <c r="P324" s="527"/>
      <c r="Q324" s="530"/>
      <c r="S324" s="547"/>
      <c r="T324" s="547"/>
    </row>
    <row r="325" spans="1:20" s="189" customFormat="1" x14ac:dyDescent="0.3">
      <c r="A325" s="74"/>
      <c r="B325" s="235" t="s">
        <v>35</v>
      </c>
      <c r="C325" s="241">
        <v>1050574858</v>
      </c>
      <c r="H325" s="72"/>
      <c r="I325" s="72"/>
      <c r="J325" s="72"/>
      <c r="K325" s="72"/>
      <c r="L325" s="72"/>
      <c r="M325" s="72"/>
      <c r="N325" s="72"/>
      <c r="O325" s="72"/>
      <c r="P325" s="542"/>
      <c r="Q325" s="531"/>
      <c r="S325" s="548"/>
      <c r="T325" s="548"/>
    </row>
    <row r="326" spans="1:20" s="189" customFormat="1" x14ac:dyDescent="0.3">
      <c r="A326" s="74"/>
      <c r="B326" s="235" t="s">
        <v>565</v>
      </c>
      <c r="C326" s="241">
        <v>425454222</v>
      </c>
      <c r="H326" s="72"/>
      <c r="I326" s="72"/>
      <c r="J326" s="72"/>
      <c r="K326" s="72"/>
      <c r="L326" s="72"/>
      <c r="M326" s="72"/>
      <c r="N326" s="72"/>
      <c r="O326" s="72"/>
      <c r="P326" s="542"/>
      <c r="Q326" s="531"/>
      <c r="S326" s="548"/>
      <c r="T326" s="548"/>
    </row>
    <row r="327" spans="1:20" s="79" customFormat="1" x14ac:dyDescent="0.3">
      <c r="A327" s="74"/>
      <c r="B327" s="237" t="s">
        <v>250</v>
      </c>
      <c r="C327" s="120">
        <v>312540103</v>
      </c>
      <c r="H327" s="78"/>
      <c r="I327" s="78"/>
      <c r="J327" s="78"/>
      <c r="K327" s="78"/>
      <c r="L327" s="78"/>
      <c r="M327" s="78"/>
      <c r="N327" s="78"/>
      <c r="O327" s="78"/>
      <c r="P327" s="527"/>
      <c r="Q327" s="530"/>
      <c r="S327" s="547"/>
      <c r="T327" s="547"/>
    </row>
    <row r="328" spans="1:20" s="79" customFormat="1" x14ac:dyDescent="0.3">
      <c r="A328" s="74"/>
      <c r="B328" s="237" t="s">
        <v>251</v>
      </c>
      <c r="C328" s="120">
        <v>51569118</v>
      </c>
      <c r="H328" s="78"/>
      <c r="I328" s="78"/>
      <c r="J328" s="78"/>
      <c r="K328" s="78"/>
      <c r="L328" s="78"/>
      <c r="M328" s="78"/>
      <c r="N328" s="78"/>
      <c r="O328" s="78"/>
      <c r="P328" s="527"/>
      <c r="Q328" s="530"/>
      <c r="S328" s="547"/>
      <c r="T328" s="547"/>
    </row>
    <row r="329" spans="1:20" s="79" customFormat="1" x14ac:dyDescent="0.3">
      <c r="A329" s="74"/>
      <c r="B329" s="237" t="s">
        <v>305</v>
      </c>
      <c r="C329" s="120">
        <v>2189091</v>
      </c>
      <c r="H329" s="78"/>
      <c r="I329" s="78"/>
      <c r="J329" s="78"/>
      <c r="K329" s="78"/>
      <c r="L329" s="78"/>
      <c r="M329" s="78"/>
      <c r="N329" s="78"/>
      <c r="O329" s="78"/>
      <c r="P329" s="527"/>
      <c r="Q329" s="530"/>
      <c r="S329" s="547"/>
      <c r="T329" s="547"/>
    </row>
    <row r="330" spans="1:20" s="79" customFormat="1" x14ac:dyDescent="0.3">
      <c r="A330" s="74"/>
      <c r="B330" s="237" t="s">
        <v>396</v>
      </c>
      <c r="C330" s="120">
        <v>24812050</v>
      </c>
      <c r="H330" s="78"/>
      <c r="I330" s="78"/>
      <c r="J330" s="78"/>
      <c r="K330" s="78"/>
      <c r="L330" s="78"/>
      <c r="M330" s="78"/>
      <c r="N330" s="78"/>
      <c r="O330" s="78"/>
      <c r="P330" s="527"/>
      <c r="Q330" s="530"/>
      <c r="S330" s="547"/>
      <c r="T330" s="547"/>
    </row>
    <row r="331" spans="1:20" s="79" customFormat="1" x14ac:dyDescent="0.3">
      <c r="A331" s="74"/>
      <c r="B331" s="237" t="s">
        <v>660</v>
      </c>
      <c r="C331" s="120">
        <v>32323520</v>
      </c>
      <c r="H331" s="78"/>
      <c r="I331" s="78"/>
      <c r="J331" s="78"/>
      <c r="K331" s="78"/>
      <c r="L331" s="78"/>
      <c r="M331" s="78"/>
      <c r="N331" s="78"/>
      <c r="O331" s="78"/>
      <c r="P331" s="527"/>
      <c r="Q331" s="530"/>
      <c r="S331" s="547"/>
      <c r="T331" s="547"/>
    </row>
    <row r="332" spans="1:20" s="79" customFormat="1" x14ac:dyDescent="0.3">
      <c r="A332" s="74"/>
      <c r="B332" s="237" t="s">
        <v>661</v>
      </c>
      <c r="C332" s="120">
        <v>2020340</v>
      </c>
      <c r="H332" s="78"/>
      <c r="I332" s="78"/>
      <c r="J332" s="78"/>
      <c r="K332" s="78"/>
      <c r="L332" s="78"/>
      <c r="M332" s="78"/>
      <c r="N332" s="78"/>
      <c r="O332" s="78"/>
      <c r="P332" s="527"/>
      <c r="Q332" s="530"/>
      <c r="S332" s="547"/>
      <c r="T332" s="547"/>
    </row>
    <row r="333" spans="1:20" s="189" customFormat="1" x14ac:dyDescent="0.3">
      <c r="A333" s="74"/>
      <c r="B333" s="235" t="s">
        <v>36</v>
      </c>
      <c r="C333" s="241">
        <v>344696967</v>
      </c>
      <c r="H333" s="72"/>
      <c r="I333" s="72"/>
      <c r="J333" s="72"/>
      <c r="K333" s="72"/>
      <c r="L333" s="72"/>
      <c r="M333" s="72"/>
      <c r="N333" s="72"/>
      <c r="O333" s="72"/>
      <c r="P333" s="542"/>
      <c r="Q333" s="531"/>
      <c r="S333" s="548"/>
      <c r="T333" s="548"/>
    </row>
    <row r="334" spans="1:20" s="79" customFormat="1" x14ac:dyDescent="0.3">
      <c r="A334" s="74"/>
      <c r="B334" s="237" t="s">
        <v>36</v>
      </c>
      <c r="C334" s="120">
        <v>344696967</v>
      </c>
      <c r="H334" s="78"/>
      <c r="I334" s="78"/>
      <c r="J334" s="78"/>
      <c r="K334" s="78"/>
      <c r="L334" s="78"/>
      <c r="M334" s="78"/>
      <c r="N334" s="78"/>
      <c r="O334" s="78"/>
      <c r="P334" s="527"/>
      <c r="Q334" s="530"/>
      <c r="S334" s="547"/>
      <c r="T334" s="547"/>
    </row>
    <row r="335" spans="1:20" s="189" customFormat="1" x14ac:dyDescent="0.3">
      <c r="A335" s="74"/>
      <c r="B335" s="235" t="s">
        <v>37</v>
      </c>
      <c r="C335" s="241">
        <v>280423669</v>
      </c>
      <c r="H335" s="72"/>
      <c r="I335" s="72"/>
      <c r="J335" s="72"/>
      <c r="K335" s="72"/>
      <c r="L335" s="72"/>
      <c r="M335" s="72"/>
      <c r="N335" s="72"/>
      <c r="O335" s="72"/>
      <c r="P335" s="542"/>
      <c r="Q335" s="531"/>
      <c r="S335" s="548"/>
      <c r="T335" s="548"/>
    </row>
    <row r="336" spans="1:20" s="79" customFormat="1" x14ac:dyDescent="0.3">
      <c r="A336" s="74"/>
      <c r="B336" s="237" t="s">
        <v>252</v>
      </c>
      <c r="C336" s="120">
        <v>47860115</v>
      </c>
      <c r="H336" s="78"/>
      <c r="I336" s="78"/>
      <c r="J336" s="78"/>
      <c r="K336" s="78"/>
      <c r="L336" s="78"/>
      <c r="M336" s="78"/>
      <c r="N336" s="78"/>
      <c r="O336" s="78"/>
      <c r="P336" s="527"/>
      <c r="Q336" s="530"/>
      <c r="S336" s="547"/>
      <c r="T336" s="547"/>
    </row>
    <row r="337" spans="1:20" s="79" customFormat="1" x14ac:dyDescent="0.3">
      <c r="A337" s="74"/>
      <c r="B337" s="237" t="s">
        <v>253</v>
      </c>
      <c r="C337" s="120">
        <v>10418121</v>
      </c>
      <c r="H337" s="78"/>
      <c r="I337" s="78"/>
      <c r="J337" s="78"/>
      <c r="K337" s="78"/>
      <c r="L337" s="78"/>
      <c r="M337" s="78"/>
      <c r="N337" s="78"/>
      <c r="O337" s="78"/>
      <c r="P337" s="527"/>
      <c r="Q337" s="530"/>
      <c r="S337" s="547"/>
      <c r="T337" s="547"/>
    </row>
    <row r="338" spans="1:20" s="79" customFormat="1" x14ac:dyDescent="0.3">
      <c r="A338" s="74"/>
      <c r="B338" s="237" t="s">
        <v>254</v>
      </c>
      <c r="C338" s="120">
        <v>26072730</v>
      </c>
      <c r="H338" s="78"/>
      <c r="I338" s="78"/>
      <c r="J338" s="78"/>
      <c r="K338" s="78"/>
      <c r="L338" s="78"/>
      <c r="M338" s="78"/>
      <c r="N338" s="78"/>
      <c r="O338" s="78"/>
      <c r="P338" s="527"/>
      <c r="Q338" s="530"/>
      <c r="S338" s="547"/>
      <c r="T338" s="547"/>
    </row>
    <row r="339" spans="1:20" s="79" customFormat="1" x14ac:dyDescent="0.3">
      <c r="A339" s="74"/>
      <c r="B339" s="237" t="s">
        <v>255</v>
      </c>
      <c r="C339" s="120">
        <v>4610616</v>
      </c>
      <c r="H339" s="78"/>
      <c r="I339" s="78"/>
      <c r="J339" s="78"/>
      <c r="K339" s="78"/>
      <c r="L339" s="78"/>
      <c r="M339" s="78"/>
      <c r="N339" s="78"/>
      <c r="O339" s="78"/>
      <c r="P339" s="527"/>
      <c r="Q339" s="530"/>
      <c r="S339" s="547"/>
      <c r="T339" s="547"/>
    </row>
    <row r="340" spans="1:20" s="79" customFormat="1" x14ac:dyDescent="0.3">
      <c r="A340" s="74"/>
      <c r="B340" s="237" t="s">
        <v>256</v>
      </c>
      <c r="C340" s="120">
        <v>38477168</v>
      </c>
      <c r="H340" s="78"/>
      <c r="I340" s="78"/>
      <c r="J340" s="78"/>
      <c r="K340" s="78"/>
      <c r="L340" s="78"/>
      <c r="M340" s="78"/>
      <c r="N340" s="78"/>
      <c r="O340" s="78"/>
      <c r="P340" s="527"/>
      <c r="Q340" s="530"/>
      <c r="S340" s="547"/>
      <c r="T340" s="547"/>
    </row>
    <row r="341" spans="1:20" s="79" customFormat="1" x14ac:dyDescent="0.3">
      <c r="A341" s="74"/>
      <c r="B341" s="237" t="s">
        <v>258</v>
      </c>
      <c r="C341" s="120">
        <v>51945115</v>
      </c>
      <c r="H341" s="78"/>
      <c r="I341" s="78"/>
      <c r="J341" s="78"/>
      <c r="K341" s="78"/>
      <c r="L341" s="78"/>
      <c r="M341" s="78"/>
      <c r="N341" s="78"/>
      <c r="O341" s="78"/>
      <c r="P341" s="527"/>
      <c r="Q341" s="530"/>
      <c r="S341" s="547"/>
      <c r="T341" s="547"/>
    </row>
    <row r="342" spans="1:20" s="79" customFormat="1" x14ac:dyDescent="0.3">
      <c r="A342" s="74"/>
      <c r="B342" s="237" t="s">
        <v>259</v>
      </c>
      <c r="C342" s="120">
        <v>9436364</v>
      </c>
      <c r="H342" s="78"/>
      <c r="I342" s="78"/>
      <c r="J342" s="78"/>
      <c r="K342" s="78"/>
      <c r="L342" s="78"/>
      <c r="M342" s="78"/>
      <c r="N342" s="78"/>
      <c r="O342" s="78"/>
      <c r="P342" s="527"/>
      <c r="Q342" s="530"/>
      <c r="S342" s="547"/>
      <c r="T342" s="547"/>
    </row>
    <row r="343" spans="1:20" s="79" customFormat="1" x14ac:dyDescent="0.3">
      <c r="A343" s="74"/>
      <c r="B343" s="237" t="s">
        <v>260</v>
      </c>
      <c r="C343" s="120">
        <v>927272</v>
      </c>
      <c r="H343" s="78"/>
      <c r="I343" s="78"/>
      <c r="J343" s="78"/>
      <c r="K343" s="78"/>
      <c r="L343" s="78"/>
      <c r="M343" s="78"/>
      <c r="N343" s="78"/>
      <c r="O343" s="78"/>
      <c r="P343" s="527"/>
      <c r="Q343" s="530"/>
      <c r="S343" s="547"/>
      <c r="T343" s="547"/>
    </row>
    <row r="344" spans="1:20" s="79" customFormat="1" x14ac:dyDescent="0.3">
      <c r="A344" s="74"/>
      <c r="B344" s="237" t="s">
        <v>261</v>
      </c>
      <c r="C344" s="120">
        <v>2931269</v>
      </c>
      <c r="H344" s="78"/>
      <c r="I344" s="78"/>
      <c r="J344" s="78"/>
      <c r="K344" s="78"/>
      <c r="L344" s="78"/>
      <c r="M344" s="78"/>
      <c r="N344" s="78"/>
      <c r="O344" s="78"/>
      <c r="P344" s="527"/>
      <c r="Q344" s="530"/>
      <c r="S344" s="547"/>
      <c r="T344" s="547"/>
    </row>
    <row r="345" spans="1:20" s="79" customFormat="1" x14ac:dyDescent="0.3">
      <c r="A345" s="74"/>
      <c r="B345" s="237" t="s">
        <v>280</v>
      </c>
      <c r="C345" s="120">
        <v>8462057</v>
      </c>
      <c r="H345" s="78"/>
      <c r="I345" s="78"/>
      <c r="J345" s="78"/>
      <c r="K345" s="78"/>
      <c r="L345" s="78"/>
      <c r="M345" s="78"/>
      <c r="N345" s="78"/>
      <c r="O345" s="78"/>
      <c r="P345" s="527"/>
      <c r="Q345" s="530"/>
      <c r="S345" s="547"/>
      <c r="T345" s="547"/>
    </row>
    <row r="346" spans="1:20" s="79" customFormat="1" x14ac:dyDescent="0.3">
      <c r="A346" s="74"/>
      <c r="B346" s="237" t="s">
        <v>662</v>
      </c>
      <c r="C346" s="120">
        <v>1073287</v>
      </c>
      <c r="H346" s="78"/>
      <c r="I346" s="78"/>
      <c r="J346" s="78"/>
      <c r="K346" s="78"/>
      <c r="L346" s="78"/>
      <c r="M346" s="78"/>
      <c r="N346" s="78"/>
      <c r="O346" s="78"/>
      <c r="P346" s="527"/>
      <c r="Q346" s="530"/>
      <c r="S346" s="547"/>
      <c r="T346" s="547"/>
    </row>
    <row r="347" spans="1:20" s="79" customFormat="1" x14ac:dyDescent="0.3">
      <c r="A347" s="74"/>
      <c r="B347" s="237" t="s">
        <v>663</v>
      </c>
      <c r="C347" s="120">
        <v>370910</v>
      </c>
      <c r="H347" s="78"/>
      <c r="I347" s="78"/>
      <c r="J347" s="78"/>
      <c r="K347" s="78"/>
      <c r="L347" s="78"/>
      <c r="M347" s="78"/>
      <c r="N347" s="78"/>
      <c r="O347" s="78"/>
      <c r="P347" s="527"/>
      <c r="Q347" s="530"/>
      <c r="S347" s="547"/>
      <c r="T347" s="547"/>
    </row>
    <row r="348" spans="1:20" s="79" customFormat="1" x14ac:dyDescent="0.3">
      <c r="A348" s="74"/>
      <c r="B348" s="237" t="s">
        <v>281</v>
      </c>
      <c r="C348" s="120">
        <v>3287272</v>
      </c>
      <c r="H348" s="78"/>
      <c r="I348" s="78"/>
      <c r="J348" s="78"/>
      <c r="K348" s="78"/>
      <c r="L348" s="78"/>
      <c r="M348" s="78"/>
      <c r="N348" s="78"/>
      <c r="O348" s="78"/>
      <c r="P348" s="527"/>
      <c r="Q348" s="530"/>
      <c r="S348" s="547"/>
      <c r="T348" s="547"/>
    </row>
    <row r="349" spans="1:20" s="79" customFormat="1" x14ac:dyDescent="0.3">
      <c r="A349" s="74"/>
      <c r="B349" s="237" t="s">
        <v>262</v>
      </c>
      <c r="C349" s="120">
        <v>13529030</v>
      </c>
      <c r="H349" s="78"/>
      <c r="I349" s="78"/>
      <c r="J349" s="78"/>
      <c r="K349" s="78"/>
      <c r="L349" s="78"/>
      <c r="M349" s="78"/>
      <c r="N349" s="78"/>
      <c r="O349" s="78"/>
      <c r="P349" s="527"/>
      <c r="Q349" s="530"/>
      <c r="S349" s="547"/>
      <c r="T349" s="547"/>
    </row>
    <row r="350" spans="1:20" s="79" customFormat="1" x14ac:dyDescent="0.3">
      <c r="A350" s="74"/>
      <c r="B350" s="237" t="s">
        <v>263</v>
      </c>
      <c r="C350" s="120">
        <v>834902</v>
      </c>
      <c r="H350" s="78"/>
      <c r="I350" s="78"/>
      <c r="J350" s="78"/>
      <c r="K350" s="78"/>
      <c r="L350" s="78"/>
      <c r="M350" s="78"/>
      <c r="N350" s="78"/>
      <c r="O350" s="78"/>
      <c r="P350" s="527"/>
      <c r="Q350" s="530"/>
      <c r="S350" s="547"/>
      <c r="T350" s="547"/>
    </row>
    <row r="351" spans="1:20" s="79" customFormat="1" x14ac:dyDescent="0.3">
      <c r="A351" s="74"/>
      <c r="B351" s="237" t="s">
        <v>264</v>
      </c>
      <c r="C351" s="120">
        <v>1743400</v>
      </c>
      <c r="H351" s="78"/>
      <c r="I351" s="78"/>
      <c r="J351" s="78"/>
      <c r="K351" s="78"/>
      <c r="L351" s="78"/>
      <c r="M351" s="78"/>
      <c r="N351" s="78"/>
      <c r="O351" s="78"/>
      <c r="P351" s="527"/>
      <c r="Q351" s="530"/>
      <c r="S351" s="547"/>
      <c r="T351" s="547"/>
    </row>
    <row r="352" spans="1:20" s="79" customFormat="1" x14ac:dyDescent="0.3">
      <c r="A352" s="74"/>
      <c r="B352" s="237" t="s">
        <v>282</v>
      </c>
      <c r="C352" s="120">
        <v>8030</v>
      </c>
      <c r="H352" s="78"/>
      <c r="I352" s="78"/>
      <c r="J352" s="78"/>
      <c r="K352" s="78"/>
      <c r="L352" s="78"/>
      <c r="M352" s="78"/>
      <c r="N352" s="78"/>
      <c r="O352" s="78"/>
      <c r="P352" s="527"/>
      <c r="Q352" s="530"/>
      <c r="S352" s="547"/>
      <c r="T352" s="547"/>
    </row>
    <row r="353" spans="1:20" s="79" customFormat="1" x14ac:dyDescent="0.3">
      <c r="A353" s="74"/>
      <c r="B353" s="237" t="s">
        <v>569</v>
      </c>
      <c r="C353" s="120">
        <v>3730032</v>
      </c>
      <c r="H353" s="78"/>
      <c r="I353" s="78"/>
      <c r="J353" s="78"/>
      <c r="K353" s="78"/>
      <c r="L353" s="78"/>
      <c r="M353" s="78"/>
      <c r="N353" s="78"/>
      <c r="O353" s="78"/>
      <c r="P353" s="527"/>
      <c r="Q353" s="530"/>
      <c r="S353" s="547"/>
      <c r="T353" s="547"/>
    </row>
    <row r="354" spans="1:20" s="79" customFormat="1" x14ac:dyDescent="0.3">
      <c r="A354" s="74"/>
      <c r="B354" s="237" t="s">
        <v>664</v>
      </c>
      <c r="C354" s="120">
        <v>162955</v>
      </c>
      <c r="H354" s="78"/>
      <c r="I354" s="78"/>
      <c r="J354" s="78"/>
      <c r="K354" s="78"/>
      <c r="L354" s="78"/>
      <c r="M354" s="78"/>
      <c r="N354" s="78"/>
      <c r="O354" s="78"/>
      <c r="P354" s="527"/>
      <c r="Q354" s="530"/>
      <c r="S354" s="547"/>
      <c r="T354" s="547"/>
    </row>
    <row r="355" spans="1:20" s="79" customFormat="1" x14ac:dyDescent="0.3">
      <c r="A355" s="74"/>
      <c r="B355" s="237" t="s">
        <v>265</v>
      </c>
      <c r="C355" s="120">
        <v>19148259</v>
      </c>
      <c r="H355" s="78"/>
      <c r="I355" s="78"/>
      <c r="J355" s="78"/>
      <c r="K355" s="78"/>
      <c r="L355" s="78"/>
      <c r="M355" s="78"/>
      <c r="N355" s="78"/>
      <c r="O355" s="78"/>
      <c r="P355" s="527"/>
      <c r="Q355" s="530"/>
      <c r="S355" s="547"/>
      <c r="T355" s="547"/>
    </row>
    <row r="356" spans="1:20" s="154" customFormat="1" x14ac:dyDescent="0.3">
      <c r="B356" s="237" t="s">
        <v>275</v>
      </c>
      <c r="C356" s="120">
        <v>234909</v>
      </c>
      <c r="D356" s="263"/>
      <c r="E356" s="113"/>
      <c r="F356" s="113"/>
      <c r="G356" s="113"/>
      <c r="P356" s="529"/>
      <c r="Q356" s="529"/>
      <c r="S356" s="546"/>
      <c r="T356" s="546"/>
    </row>
    <row r="357" spans="1:20" s="154" customFormat="1" x14ac:dyDescent="0.3">
      <c r="B357" s="237" t="s">
        <v>665</v>
      </c>
      <c r="C357" s="120">
        <v>18468419</v>
      </c>
      <c r="D357" s="263"/>
      <c r="E357" s="113"/>
      <c r="F357" s="113"/>
      <c r="G357" s="113"/>
      <c r="P357" s="529"/>
      <c r="Q357" s="529"/>
      <c r="S357" s="546"/>
      <c r="T357" s="546"/>
    </row>
    <row r="358" spans="1:20" s="154" customFormat="1" x14ac:dyDescent="0.3">
      <c r="B358" s="237" t="s">
        <v>283</v>
      </c>
      <c r="C358" s="120">
        <v>16691437</v>
      </c>
      <c r="D358" s="263"/>
      <c r="E358" s="113"/>
      <c r="F358" s="113"/>
      <c r="G358" s="113"/>
      <c r="P358" s="529"/>
      <c r="Q358" s="529"/>
      <c r="S358" s="546"/>
      <c r="T358" s="546"/>
    </row>
    <row r="359" spans="1:20" s="264" customFormat="1" x14ac:dyDescent="0.3">
      <c r="B359" s="72" t="s">
        <v>38</v>
      </c>
      <c r="C359" s="189">
        <v>10681574</v>
      </c>
      <c r="D359" s="263"/>
      <c r="E359" s="560"/>
      <c r="F359" s="560"/>
      <c r="G359" s="560"/>
      <c r="P359" s="561"/>
      <c r="Q359" s="561"/>
      <c r="S359" s="562"/>
      <c r="T359" s="562"/>
    </row>
    <row r="360" spans="1:20" s="264" customFormat="1" x14ac:dyDescent="0.3">
      <c r="B360" s="264" t="s">
        <v>39</v>
      </c>
      <c r="C360" s="558">
        <v>10681574</v>
      </c>
      <c r="D360" s="263"/>
      <c r="E360" s="560"/>
      <c r="F360" s="560"/>
      <c r="G360" s="560"/>
      <c r="P360" s="561"/>
      <c r="Q360" s="561"/>
      <c r="S360" s="562"/>
      <c r="T360" s="562"/>
    </row>
    <row r="361" spans="1:20" s="154" customFormat="1" x14ac:dyDescent="0.3">
      <c r="B361" s="154" t="s">
        <v>38</v>
      </c>
      <c r="C361" s="557">
        <v>910517</v>
      </c>
      <c r="D361" s="263"/>
      <c r="E361" s="113"/>
      <c r="F361" s="113"/>
      <c r="G361" s="113"/>
      <c r="P361" s="529"/>
      <c r="Q361" s="529"/>
      <c r="S361" s="546"/>
      <c r="T361" s="546"/>
    </row>
    <row r="362" spans="1:20" s="154" customFormat="1" x14ac:dyDescent="0.3">
      <c r="B362" s="154" t="s">
        <v>666</v>
      </c>
      <c r="C362" s="557">
        <v>9771057</v>
      </c>
      <c r="D362" s="263"/>
      <c r="E362" s="113"/>
      <c r="F362" s="113"/>
      <c r="G362" s="113"/>
      <c r="P362" s="529"/>
      <c r="Q362" s="529"/>
      <c r="S362" s="546"/>
      <c r="T362" s="546"/>
    </row>
    <row r="363" spans="1:20" s="264" customFormat="1" x14ac:dyDescent="0.3">
      <c r="B363" s="264" t="s">
        <v>40</v>
      </c>
      <c r="C363" s="558">
        <v>-8982943</v>
      </c>
      <c r="D363" s="263"/>
      <c r="E363" s="560"/>
      <c r="F363" s="560"/>
      <c r="G363" s="560"/>
      <c r="P363" s="561"/>
      <c r="Q363" s="561"/>
      <c r="S363" s="562"/>
      <c r="T363" s="562"/>
    </row>
    <row r="364" spans="1:20" s="264" customFormat="1" x14ac:dyDescent="0.3">
      <c r="B364" s="264" t="s">
        <v>40</v>
      </c>
      <c r="C364" s="558">
        <v>-8982943</v>
      </c>
      <c r="D364" s="263"/>
      <c r="E364" s="560"/>
      <c r="F364" s="560"/>
      <c r="G364" s="560"/>
      <c r="P364" s="561"/>
      <c r="Q364" s="561"/>
      <c r="S364" s="562"/>
      <c r="T364" s="562"/>
    </row>
    <row r="365" spans="1:20" s="154" customFormat="1" x14ac:dyDescent="0.3">
      <c r="B365" s="154" t="s">
        <v>266</v>
      </c>
      <c r="C365" s="557">
        <v>-15989223</v>
      </c>
      <c r="D365" s="263"/>
      <c r="E365" s="113"/>
      <c r="F365" s="113"/>
      <c r="G365" s="113"/>
      <c r="P365" s="529"/>
      <c r="Q365" s="529"/>
      <c r="S365" s="546"/>
      <c r="T365" s="546"/>
    </row>
    <row r="366" spans="1:20" s="154" customFormat="1" x14ac:dyDescent="0.3">
      <c r="B366" s="154" t="s">
        <v>267</v>
      </c>
      <c r="C366" s="557">
        <v>7006280</v>
      </c>
      <c r="D366" s="263"/>
      <c r="E366" s="113"/>
      <c r="F366" s="113"/>
      <c r="G366" s="113"/>
      <c r="P366" s="529"/>
      <c r="Q366" s="529"/>
      <c r="S366" s="546"/>
      <c r="T366" s="546"/>
    </row>
    <row r="367" spans="1:20" s="264" customFormat="1" x14ac:dyDescent="0.3">
      <c r="B367" s="264" t="s">
        <v>570</v>
      </c>
      <c r="C367" s="558">
        <v>48184642</v>
      </c>
      <c r="D367" s="263"/>
      <c r="E367" s="560"/>
      <c r="F367" s="560"/>
      <c r="G367" s="560"/>
      <c r="P367" s="561"/>
      <c r="Q367" s="561"/>
      <c r="S367" s="562"/>
      <c r="T367" s="562"/>
    </row>
    <row r="368" spans="1:20" s="264" customFormat="1" x14ac:dyDescent="0.3">
      <c r="B368" s="264" t="s">
        <v>570</v>
      </c>
      <c r="C368" s="558">
        <v>48184642</v>
      </c>
      <c r="D368" s="263"/>
      <c r="E368" s="560"/>
      <c r="F368" s="560"/>
      <c r="G368" s="560"/>
      <c r="P368" s="561"/>
      <c r="Q368" s="561"/>
      <c r="S368" s="562"/>
      <c r="T368" s="562"/>
    </row>
    <row r="369" spans="1:20" s="154" customFormat="1" x14ac:dyDescent="0.3">
      <c r="B369" s="154" t="s">
        <v>667</v>
      </c>
      <c r="C369" s="557">
        <v>45309824</v>
      </c>
      <c r="D369" s="263"/>
      <c r="E369" s="113"/>
      <c r="F369" s="113"/>
      <c r="G369" s="113"/>
      <c r="P369" s="529"/>
      <c r="Q369" s="529"/>
      <c r="S369" s="546"/>
      <c r="T369" s="546"/>
    </row>
    <row r="370" spans="1:20" s="154" customFormat="1" x14ac:dyDescent="0.3">
      <c r="B370" s="154" t="s">
        <v>571</v>
      </c>
      <c r="C370" s="557">
        <v>2874818</v>
      </c>
      <c r="D370" s="263"/>
      <c r="E370" s="113"/>
      <c r="F370" s="113"/>
      <c r="G370" s="113"/>
      <c r="P370" s="529"/>
      <c r="Q370" s="529"/>
      <c r="S370" s="546"/>
      <c r="T370" s="546"/>
    </row>
    <row r="371" spans="1:20" s="264" customFormat="1" x14ac:dyDescent="0.3">
      <c r="B371" s="264" t="s">
        <v>41</v>
      </c>
      <c r="C371" s="558">
        <v>37445794</v>
      </c>
      <c r="D371" s="263"/>
      <c r="E371" s="560"/>
      <c r="F371" s="560"/>
      <c r="G371" s="560"/>
      <c r="P371" s="561"/>
      <c r="Q371" s="561"/>
      <c r="S371" s="562"/>
      <c r="T371" s="562"/>
    </row>
    <row r="372" spans="1:20" s="264" customFormat="1" x14ac:dyDescent="0.3">
      <c r="B372" s="264" t="s">
        <v>42</v>
      </c>
      <c r="C372" s="558">
        <v>37445794</v>
      </c>
      <c r="D372" s="263"/>
      <c r="E372" s="560"/>
      <c r="F372" s="560"/>
      <c r="G372" s="560"/>
      <c r="P372" s="561"/>
      <c r="Q372" s="561"/>
      <c r="S372" s="562"/>
      <c r="T372" s="562"/>
    </row>
    <row r="373" spans="1:20" s="154" customFormat="1" x14ac:dyDescent="0.3">
      <c r="B373" s="154" t="s">
        <v>668</v>
      </c>
      <c r="C373" s="557">
        <v>37445794</v>
      </c>
      <c r="D373" s="263"/>
      <c r="E373" s="113"/>
      <c r="F373" s="113"/>
      <c r="G373" s="113"/>
      <c r="P373" s="529"/>
      <c r="Q373" s="529"/>
      <c r="S373" s="546"/>
      <c r="T373" s="546"/>
    </row>
    <row r="374" spans="1:20" s="264" customFormat="1" x14ac:dyDescent="0.3">
      <c r="B374" s="264" t="s">
        <v>669</v>
      </c>
      <c r="C374" s="558">
        <v>26755958</v>
      </c>
      <c r="D374" s="263"/>
      <c r="E374" s="560"/>
      <c r="F374" s="560"/>
      <c r="G374" s="560"/>
      <c r="P374" s="561"/>
      <c r="Q374" s="561"/>
      <c r="S374" s="562"/>
      <c r="T374" s="562"/>
    </row>
    <row r="375" spans="1:20" s="264" customFormat="1" x14ac:dyDescent="0.3">
      <c r="B375" s="264" t="s">
        <v>669</v>
      </c>
      <c r="C375" s="558">
        <v>26755958</v>
      </c>
      <c r="D375" s="263"/>
      <c r="E375" s="560"/>
      <c r="F375" s="560"/>
      <c r="G375" s="560"/>
      <c r="P375" s="561"/>
      <c r="Q375" s="561"/>
      <c r="S375" s="562"/>
      <c r="T375" s="562"/>
    </row>
    <row r="376" spans="1:20" s="154" customFormat="1" x14ac:dyDescent="0.3">
      <c r="B376" s="154" t="s">
        <v>669</v>
      </c>
      <c r="C376" s="557">
        <v>26755958</v>
      </c>
      <c r="D376" s="263"/>
      <c r="E376" s="113"/>
      <c r="F376" s="113"/>
      <c r="G376" s="113"/>
      <c r="P376" s="529"/>
      <c r="Q376" s="529"/>
      <c r="S376" s="546"/>
      <c r="T376" s="546"/>
    </row>
    <row r="377" spans="1:20" s="154" customFormat="1" x14ac:dyDescent="0.3">
      <c r="B377" s="154" t="s">
        <v>26</v>
      </c>
      <c r="C377" s="557">
        <v>71526897</v>
      </c>
      <c r="D377" s="563"/>
      <c r="E377" s="113"/>
      <c r="F377" s="113"/>
      <c r="G377" s="113"/>
      <c r="P377" s="529"/>
      <c r="Q377" s="529"/>
      <c r="S377" s="546"/>
      <c r="T377" s="546"/>
    </row>
    <row r="378" spans="1:20" s="154" customFormat="1" x14ac:dyDescent="0.3">
      <c r="B378" s="154" t="s">
        <v>670</v>
      </c>
      <c r="C378" s="557">
        <v>71526897</v>
      </c>
      <c r="D378" s="563"/>
      <c r="E378" s="113"/>
      <c r="F378" s="113"/>
      <c r="G378" s="113"/>
      <c r="P378" s="529"/>
      <c r="Q378" s="529"/>
      <c r="S378" s="546"/>
      <c r="T378" s="546"/>
    </row>
    <row r="379" spans="1:20" s="154" customFormat="1" x14ac:dyDescent="0.3">
      <c r="B379" s="154" t="s">
        <v>670</v>
      </c>
      <c r="C379" s="557">
        <v>71526897</v>
      </c>
      <c r="D379" s="263"/>
      <c r="E379" s="113"/>
      <c r="F379" s="113"/>
      <c r="G379" s="113"/>
      <c r="P379" s="529"/>
      <c r="Q379" s="529"/>
      <c r="S379" s="546"/>
      <c r="T379" s="546"/>
    </row>
    <row r="380" spans="1:20" s="154" customFormat="1" x14ac:dyDescent="0.3">
      <c r="B380" s="564" t="s">
        <v>43</v>
      </c>
      <c r="C380" s="565">
        <f>+Tabla1[[#Headers],[ 5.380.237.250 ]]-Tabla3[[#Headers],[ 4.021.226.199 ]]</f>
        <v>1359011051</v>
      </c>
      <c r="D380" s="263"/>
      <c r="E380" s="113"/>
      <c r="F380" s="113"/>
      <c r="G380" s="113"/>
      <c r="P380" s="529"/>
      <c r="Q380" s="529"/>
      <c r="S380" s="546"/>
      <c r="T380" s="546"/>
    </row>
    <row r="381" spans="1:20" s="154" customFormat="1" x14ac:dyDescent="0.3">
      <c r="B381" s="264"/>
      <c r="C381" s="263"/>
      <c r="D381" s="263"/>
      <c r="E381" s="113"/>
      <c r="F381" s="113"/>
      <c r="G381" s="113"/>
      <c r="P381" s="529"/>
      <c r="Q381" s="529"/>
      <c r="S381" s="546"/>
      <c r="T381" s="546"/>
    </row>
    <row r="382" spans="1:20" s="79" customFormat="1" x14ac:dyDescent="0.3">
      <c r="A382" s="74" t="s">
        <v>210</v>
      </c>
      <c r="B382" s="264"/>
      <c r="C382" s="263"/>
      <c r="H382" s="78"/>
      <c r="I382" s="78"/>
      <c r="J382" s="78"/>
      <c r="K382" s="78"/>
      <c r="L382" s="78"/>
      <c r="M382" s="78"/>
      <c r="N382" s="78"/>
      <c r="O382" s="78"/>
      <c r="P382" s="527"/>
      <c r="Q382" s="530"/>
      <c r="S382" s="547"/>
      <c r="T382" s="547"/>
    </row>
    <row r="383" spans="1:20" x14ac:dyDescent="0.3">
      <c r="B383" s="264"/>
      <c r="C383" s="263"/>
    </row>
    <row r="384" spans="1:20" s="79" customFormat="1" x14ac:dyDescent="0.3">
      <c r="A384" s="74" t="s">
        <v>412</v>
      </c>
      <c r="B384" s="264"/>
      <c r="C384" s="263"/>
      <c r="H384" s="78"/>
      <c r="I384" s="78"/>
      <c r="J384" s="78"/>
      <c r="K384" s="78"/>
      <c r="L384" s="78"/>
      <c r="M384" s="78"/>
      <c r="N384" s="78"/>
      <c r="O384" s="78"/>
      <c r="P384" s="527"/>
      <c r="Q384" s="530"/>
      <c r="S384" s="547"/>
      <c r="T384" s="547"/>
    </row>
    <row r="385" spans="1:20" s="79" customFormat="1" x14ac:dyDescent="0.3">
      <c r="A385" s="84"/>
      <c r="B385" s="78"/>
      <c r="H385" s="78"/>
      <c r="I385" s="78"/>
      <c r="J385" s="78"/>
      <c r="K385" s="78"/>
      <c r="L385" s="78"/>
      <c r="M385" s="78"/>
      <c r="N385" s="78"/>
      <c r="O385" s="78"/>
      <c r="P385" s="527"/>
      <c r="Q385" s="530"/>
      <c r="S385" s="547"/>
      <c r="T385" s="547"/>
    </row>
    <row r="386" spans="1:20" s="79" customFormat="1" x14ac:dyDescent="0.3">
      <c r="A386" s="78"/>
      <c r="B386" s="78" t="s">
        <v>373</v>
      </c>
      <c r="H386" s="78"/>
      <c r="I386" s="78"/>
      <c r="J386" s="78"/>
      <c r="K386" s="78"/>
      <c r="L386" s="78"/>
      <c r="M386" s="78"/>
      <c r="N386" s="78"/>
      <c r="O386" s="78"/>
      <c r="P386" s="527"/>
      <c r="Q386" s="530"/>
      <c r="S386" s="547"/>
      <c r="T386" s="547"/>
    </row>
    <row r="388" spans="1:20" s="79" customFormat="1" x14ac:dyDescent="0.3">
      <c r="A388" s="74" t="s">
        <v>413</v>
      </c>
      <c r="B388" s="78"/>
      <c r="H388" s="78"/>
      <c r="I388" s="78"/>
      <c r="J388" s="78"/>
      <c r="K388" s="78"/>
      <c r="L388" s="78"/>
      <c r="M388" s="78"/>
      <c r="N388" s="78"/>
      <c r="O388" s="78"/>
      <c r="P388" s="527"/>
      <c r="Q388" s="530"/>
      <c r="S388" s="547"/>
      <c r="T388" s="547"/>
    </row>
    <row r="389" spans="1:20" s="79" customFormat="1" x14ac:dyDescent="0.3">
      <c r="A389" s="84"/>
      <c r="B389" s="78"/>
      <c r="H389" s="78"/>
      <c r="I389" s="78"/>
      <c r="J389" s="78"/>
      <c r="K389" s="78"/>
      <c r="L389" s="78"/>
      <c r="M389" s="78"/>
      <c r="N389" s="78"/>
      <c r="O389" s="78"/>
      <c r="P389" s="527"/>
      <c r="Q389" s="530"/>
      <c r="S389" s="547"/>
      <c r="T389" s="547"/>
    </row>
    <row r="390" spans="1:20" s="79" customFormat="1" x14ac:dyDescent="0.3">
      <c r="A390" s="78"/>
      <c r="B390" s="78" t="s">
        <v>373</v>
      </c>
      <c r="H390" s="78"/>
      <c r="I390" s="78"/>
      <c r="J390" s="78"/>
      <c r="K390" s="78"/>
      <c r="L390" s="78"/>
      <c r="M390" s="78"/>
      <c r="N390" s="78"/>
      <c r="O390" s="78"/>
      <c r="P390" s="527"/>
      <c r="Q390" s="530"/>
      <c r="S390" s="547"/>
      <c r="T390" s="547"/>
    </row>
    <row r="391" spans="1:20" x14ac:dyDescent="0.3">
      <c r="F391" s="77"/>
    </row>
    <row r="392" spans="1:20" s="79" customFormat="1" x14ac:dyDescent="0.3">
      <c r="A392" s="74" t="s">
        <v>268</v>
      </c>
      <c r="B392" s="78"/>
      <c r="H392" s="78"/>
      <c r="I392" s="78"/>
      <c r="J392" s="78"/>
      <c r="K392" s="78"/>
      <c r="L392" s="78"/>
      <c r="M392" s="78"/>
      <c r="N392" s="78"/>
      <c r="O392" s="78"/>
      <c r="P392" s="527"/>
      <c r="Q392" s="530"/>
      <c r="S392" s="547"/>
      <c r="T392" s="547"/>
    </row>
    <row r="394" spans="1:20" s="79" customFormat="1" ht="41.4" customHeight="1" x14ac:dyDescent="0.3">
      <c r="A394" s="242"/>
      <c r="B394" s="736" t="s">
        <v>269</v>
      </c>
      <c r="C394" s="736"/>
      <c r="D394" s="243"/>
      <c r="E394" s="243"/>
      <c r="F394" s="243"/>
      <c r="H394" s="78"/>
      <c r="I394" s="78"/>
      <c r="J394" s="78"/>
      <c r="K394" s="78"/>
      <c r="L394" s="78"/>
      <c r="M394" s="78"/>
      <c r="N394" s="78"/>
      <c r="O394" s="78"/>
      <c r="P394" s="527"/>
      <c r="Q394" s="530"/>
      <c r="S394" s="547"/>
      <c r="T394" s="547"/>
    </row>
    <row r="395" spans="1:20" s="79" customFormat="1" ht="41.4" customHeight="1" x14ac:dyDescent="0.3">
      <c r="A395" s="242"/>
      <c r="B395" s="77"/>
      <c r="C395" s="77"/>
      <c r="D395" s="77"/>
      <c r="E395" s="243"/>
      <c r="F395" s="243"/>
      <c r="H395" s="78"/>
      <c r="I395" s="78"/>
      <c r="J395" s="78"/>
      <c r="K395" s="78"/>
      <c r="L395" s="78"/>
      <c r="M395" s="78"/>
      <c r="N395" s="78"/>
      <c r="O395" s="78"/>
      <c r="P395" s="527"/>
      <c r="Q395" s="530"/>
      <c r="S395" s="547"/>
      <c r="T395" s="547"/>
    </row>
    <row r="396" spans="1:20" s="79" customFormat="1" x14ac:dyDescent="0.3">
      <c r="A396" s="242"/>
      <c r="B396" s="77"/>
      <c r="C396" s="77"/>
      <c r="D396" s="243"/>
      <c r="E396" s="243"/>
      <c r="F396" s="243"/>
      <c r="H396" s="78"/>
      <c r="I396" s="78"/>
      <c r="J396" s="78"/>
      <c r="K396" s="78"/>
      <c r="L396" s="78"/>
      <c r="M396" s="78"/>
      <c r="N396" s="78"/>
      <c r="O396" s="78"/>
      <c r="P396" s="527"/>
      <c r="Q396" s="530"/>
      <c r="S396" s="547"/>
      <c r="T396" s="547"/>
    </row>
    <row r="397" spans="1:20" s="79" customFormat="1" x14ac:dyDescent="0.3">
      <c r="A397" s="242"/>
      <c r="B397" s="77"/>
      <c r="C397" s="77"/>
      <c r="D397" s="243"/>
      <c r="E397" s="243"/>
      <c r="F397" s="243"/>
      <c r="H397" s="78"/>
      <c r="I397" s="78"/>
      <c r="J397" s="78"/>
      <c r="K397" s="78"/>
      <c r="L397" s="78"/>
      <c r="M397" s="78"/>
      <c r="N397" s="78"/>
      <c r="O397" s="78"/>
      <c r="P397" s="527"/>
      <c r="Q397" s="530"/>
      <c r="S397" s="547"/>
      <c r="T397" s="547"/>
    </row>
    <row r="398" spans="1:20" s="79" customFormat="1" x14ac:dyDescent="0.3">
      <c r="A398" s="242"/>
      <c r="B398" s="242"/>
      <c r="C398" s="243"/>
      <c r="D398" s="243"/>
      <c r="E398" s="243"/>
      <c r="F398" s="243"/>
      <c r="H398" s="78"/>
      <c r="I398" s="78"/>
      <c r="J398" s="78"/>
      <c r="K398" s="78"/>
      <c r="L398" s="78"/>
      <c r="M398" s="78"/>
      <c r="N398" s="78"/>
      <c r="O398" s="78"/>
      <c r="P398" s="527"/>
      <c r="Q398" s="530"/>
      <c r="S398" s="547"/>
      <c r="T398" s="547"/>
    </row>
    <row r="399" spans="1:20" s="79" customFormat="1" x14ac:dyDescent="0.3">
      <c r="A399" s="242"/>
      <c r="B399" s="242"/>
      <c r="C399" s="243"/>
      <c r="D399" s="243"/>
      <c r="E399" s="243"/>
      <c r="F399" s="243"/>
      <c r="H399" s="78"/>
      <c r="I399" s="78"/>
      <c r="J399" s="78"/>
      <c r="K399" s="78"/>
      <c r="L399" s="78"/>
      <c r="M399" s="78"/>
      <c r="N399" s="78"/>
      <c r="O399" s="78"/>
      <c r="P399" s="527"/>
      <c r="Q399" s="530"/>
      <c r="S399" s="547"/>
      <c r="T399" s="547"/>
    </row>
    <row r="400" spans="1:20" s="79" customFormat="1" x14ac:dyDescent="0.3">
      <c r="A400" s="242"/>
      <c r="B400" s="242"/>
      <c r="C400" s="243"/>
      <c r="D400" s="243"/>
      <c r="E400" s="243"/>
      <c r="F400" s="243"/>
      <c r="H400" s="78"/>
      <c r="I400" s="78"/>
      <c r="J400" s="78"/>
      <c r="K400" s="78"/>
      <c r="L400" s="78"/>
      <c r="M400" s="78"/>
      <c r="N400" s="78"/>
      <c r="O400" s="78"/>
      <c r="P400" s="527"/>
      <c r="Q400" s="530"/>
      <c r="S400" s="547"/>
      <c r="T400" s="547"/>
    </row>
    <row r="401" spans="1:20" s="79" customFormat="1" x14ac:dyDescent="0.3">
      <c r="A401" s="242"/>
      <c r="B401" s="242"/>
      <c r="C401" s="243"/>
      <c r="D401" s="243"/>
      <c r="E401" s="243"/>
      <c r="F401" s="243"/>
      <c r="H401" s="78"/>
      <c r="I401" s="78"/>
      <c r="J401" s="78"/>
      <c r="K401" s="78"/>
      <c r="L401" s="78"/>
      <c r="M401" s="78"/>
      <c r="N401" s="78"/>
      <c r="O401" s="78"/>
      <c r="P401" s="527"/>
      <c r="Q401" s="530"/>
      <c r="S401" s="547"/>
      <c r="T401" s="547"/>
    </row>
    <row r="402" spans="1:20" s="79" customFormat="1" x14ac:dyDescent="0.3">
      <c r="A402" s="242"/>
      <c r="B402" s="242"/>
      <c r="C402" s="243"/>
      <c r="D402" s="243"/>
      <c r="E402" s="243"/>
      <c r="F402" s="243"/>
      <c r="H402" s="78"/>
      <c r="I402" s="78"/>
      <c r="J402" s="78"/>
      <c r="K402" s="78"/>
      <c r="L402" s="78"/>
      <c r="M402" s="78"/>
      <c r="N402" s="78"/>
      <c r="O402" s="78"/>
      <c r="P402" s="527"/>
      <c r="Q402" s="530"/>
      <c r="S402" s="547"/>
      <c r="T402" s="547"/>
    </row>
    <row r="403" spans="1:20" s="79" customFormat="1" x14ac:dyDescent="0.3">
      <c r="A403" s="242"/>
      <c r="B403" s="242"/>
      <c r="C403" s="243"/>
      <c r="D403" s="243"/>
      <c r="E403" s="243"/>
      <c r="F403" s="243"/>
      <c r="H403" s="78"/>
      <c r="I403" s="78"/>
      <c r="J403" s="78"/>
      <c r="K403" s="78"/>
      <c r="L403" s="78"/>
      <c r="M403" s="78"/>
      <c r="N403" s="78"/>
      <c r="O403" s="78"/>
      <c r="P403" s="527"/>
      <c r="Q403" s="530"/>
      <c r="S403" s="547"/>
      <c r="T403" s="547"/>
    </row>
    <row r="404" spans="1:20" s="79" customFormat="1" x14ac:dyDescent="0.3">
      <c r="A404" s="242"/>
      <c r="B404" s="242"/>
      <c r="C404" s="243"/>
      <c r="D404" s="243"/>
      <c r="E404" s="243"/>
      <c r="F404" s="243"/>
      <c r="H404" s="78"/>
      <c r="I404" s="78"/>
      <c r="J404" s="78"/>
      <c r="K404" s="78"/>
      <c r="L404" s="78"/>
      <c r="M404" s="78"/>
      <c r="N404" s="78"/>
      <c r="O404" s="78"/>
      <c r="P404" s="527"/>
      <c r="Q404" s="530"/>
      <c r="S404" s="547"/>
      <c r="T404" s="547"/>
    </row>
    <row r="405" spans="1:20" s="79" customFormat="1" x14ac:dyDescent="0.3">
      <c r="A405" s="242"/>
      <c r="B405" s="242"/>
      <c r="C405" s="243"/>
      <c r="D405" s="243"/>
      <c r="E405" s="243"/>
      <c r="F405" s="243"/>
      <c r="H405" s="78"/>
      <c r="I405" s="78"/>
      <c r="J405" s="78"/>
      <c r="K405" s="78"/>
      <c r="L405" s="78"/>
      <c r="M405" s="78"/>
      <c r="N405" s="78"/>
      <c r="O405" s="78"/>
      <c r="P405" s="527"/>
      <c r="Q405" s="530"/>
      <c r="S405" s="547"/>
      <c r="T405" s="547"/>
    </row>
    <row r="406" spans="1:20" s="79" customFormat="1" x14ac:dyDescent="0.3">
      <c r="A406" s="242"/>
      <c r="B406" s="242"/>
      <c r="C406" s="243"/>
      <c r="D406" s="243"/>
      <c r="E406" s="243"/>
      <c r="F406" s="243"/>
      <c r="H406" s="78"/>
      <c r="I406" s="78"/>
      <c r="J406" s="78"/>
      <c r="K406" s="78"/>
      <c r="L406" s="78"/>
      <c r="M406" s="78"/>
      <c r="N406" s="78"/>
      <c r="O406" s="78"/>
      <c r="P406" s="527"/>
      <c r="Q406" s="530"/>
      <c r="S406" s="547"/>
      <c r="T406" s="547"/>
    </row>
    <row r="407" spans="1:20" s="79" customFormat="1" x14ac:dyDescent="0.3">
      <c r="A407" s="242"/>
      <c r="B407" s="242"/>
      <c r="C407" s="243"/>
      <c r="D407" s="243"/>
      <c r="E407" s="243"/>
      <c r="F407" s="243"/>
      <c r="H407" s="78"/>
      <c r="I407" s="78"/>
      <c r="J407" s="78"/>
      <c r="K407" s="78"/>
      <c r="L407" s="78"/>
      <c r="M407" s="78"/>
      <c r="N407" s="78"/>
      <c r="O407" s="78"/>
      <c r="P407" s="527"/>
      <c r="Q407" s="530"/>
      <c r="S407" s="547"/>
      <c r="T407" s="547"/>
    </row>
    <row r="408" spans="1:20" s="79" customFormat="1" x14ac:dyDescent="0.3">
      <c r="A408" s="242"/>
      <c r="B408" s="242"/>
      <c r="C408" s="243"/>
      <c r="D408" s="243"/>
      <c r="E408" s="243"/>
      <c r="F408" s="243"/>
      <c r="H408" s="78"/>
      <c r="I408" s="78"/>
      <c r="J408" s="78"/>
      <c r="K408" s="78"/>
      <c r="L408" s="78"/>
      <c r="M408" s="78"/>
      <c r="N408" s="78"/>
      <c r="O408" s="78"/>
      <c r="P408" s="527"/>
      <c r="Q408" s="530"/>
      <c r="S408" s="547"/>
      <c r="T408" s="547"/>
    </row>
    <row r="409" spans="1:20" s="79" customFormat="1" x14ac:dyDescent="0.3">
      <c r="A409" s="242"/>
      <c r="B409" s="242"/>
      <c r="C409" s="243"/>
      <c r="D409" s="243"/>
      <c r="E409" s="243"/>
      <c r="F409" s="243"/>
      <c r="H409" s="78"/>
      <c r="I409" s="78"/>
      <c r="J409" s="78"/>
      <c r="K409" s="78"/>
      <c r="L409" s="78"/>
      <c r="M409" s="78"/>
      <c r="N409" s="78"/>
      <c r="O409" s="78"/>
      <c r="P409" s="527"/>
      <c r="Q409" s="530"/>
      <c r="S409" s="547"/>
      <c r="T409" s="547"/>
    </row>
    <row r="410" spans="1:20" s="79" customFormat="1" x14ac:dyDescent="0.3">
      <c r="A410" s="242"/>
      <c r="B410" s="242"/>
      <c r="C410" s="243"/>
      <c r="D410" s="243"/>
      <c r="E410" s="243"/>
      <c r="F410" s="243"/>
      <c r="H410" s="78"/>
      <c r="I410" s="78"/>
      <c r="J410" s="78"/>
      <c r="K410" s="78"/>
      <c r="L410" s="78"/>
      <c r="M410" s="78"/>
      <c r="N410" s="78"/>
      <c r="O410" s="78"/>
      <c r="P410" s="527"/>
      <c r="Q410" s="530"/>
      <c r="S410" s="547"/>
      <c r="T410" s="547"/>
    </row>
    <row r="411" spans="1:20" s="79" customFormat="1" x14ac:dyDescent="0.3">
      <c r="A411" s="242"/>
      <c r="B411" s="242"/>
      <c r="C411" s="243"/>
      <c r="D411" s="243"/>
      <c r="E411" s="243"/>
      <c r="F411" s="243"/>
      <c r="H411" s="78"/>
      <c r="I411" s="78"/>
      <c r="J411" s="78"/>
      <c r="K411" s="78"/>
      <c r="L411" s="78"/>
      <c r="M411" s="78"/>
      <c r="N411" s="78"/>
      <c r="O411" s="78"/>
      <c r="P411" s="527"/>
      <c r="Q411" s="530"/>
      <c r="S411" s="547"/>
      <c r="T411" s="547"/>
    </row>
    <row r="412" spans="1:20" s="79" customFormat="1" x14ac:dyDescent="0.3">
      <c r="A412" s="242"/>
      <c r="B412" s="242"/>
      <c r="C412" s="243"/>
      <c r="D412" s="243"/>
      <c r="E412" s="243"/>
      <c r="F412" s="243"/>
      <c r="H412" s="78"/>
      <c r="I412" s="78"/>
      <c r="J412" s="78"/>
      <c r="K412" s="78"/>
      <c r="L412" s="78"/>
      <c r="M412" s="78"/>
      <c r="N412" s="78"/>
      <c r="O412" s="78"/>
      <c r="P412" s="527"/>
      <c r="Q412" s="530"/>
      <c r="S412" s="547"/>
      <c r="T412" s="547"/>
    </row>
    <row r="413" spans="1:20" s="79" customFormat="1" x14ac:dyDescent="0.3">
      <c r="A413" s="242"/>
      <c r="B413" s="242"/>
      <c r="C413" s="243"/>
      <c r="D413" s="243"/>
      <c r="E413" s="243"/>
      <c r="F413" s="243"/>
      <c r="H413" s="78"/>
      <c r="I413" s="78"/>
      <c r="J413" s="78"/>
      <c r="K413" s="78"/>
      <c r="L413" s="78"/>
      <c r="M413" s="78"/>
      <c r="N413" s="78"/>
      <c r="O413" s="78"/>
      <c r="P413" s="527"/>
      <c r="Q413" s="530"/>
      <c r="S413" s="547"/>
      <c r="T413" s="547"/>
    </row>
    <row r="414" spans="1:20" s="79" customFormat="1" x14ac:dyDescent="0.3">
      <c r="A414" s="242"/>
      <c r="B414" s="242"/>
      <c r="C414" s="243"/>
      <c r="D414" s="243"/>
      <c r="E414" s="243"/>
      <c r="F414" s="243"/>
      <c r="H414" s="78"/>
      <c r="I414" s="78"/>
      <c r="J414" s="78"/>
      <c r="K414" s="78"/>
      <c r="L414" s="78"/>
      <c r="M414" s="78"/>
      <c r="N414" s="78"/>
      <c r="O414" s="78"/>
      <c r="P414" s="527"/>
      <c r="Q414" s="530"/>
      <c r="S414" s="547"/>
      <c r="T414" s="547"/>
    </row>
    <row r="415" spans="1:20" s="79" customFormat="1" x14ac:dyDescent="0.3">
      <c r="A415" s="242"/>
      <c r="B415" s="242"/>
      <c r="C415" s="243"/>
      <c r="D415" s="243"/>
      <c r="E415" s="243"/>
      <c r="F415" s="243"/>
      <c r="H415" s="78"/>
      <c r="I415" s="78"/>
      <c r="J415" s="78"/>
      <c r="K415" s="78"/>
      <c r="L415" s="78"/>
      <c r="M415" s="78"/>
      <c r="N415" s="78"/>
      <c r="O415" s="78"/>
      <c r="P415" s="527"/>
      <c r="Q415" s="530"/>
      <c r="S415" s="547"/>
      <c r="T415" s="547"/>
    </row>
    <row r="416" spans="1:20" s="79" customFormat="1" x14ac:dyDescent="0.3">
      <c r="A416" s="242"/>
      <c r="B416" s="242"/>
      <c r="C416" s="243"/>
      <c r="D416" s="243"/>
      <c r="E416" s="243"/>
      <c r="F416" s="243"/>
      <c r="H416" s="78"/>
      <c r="I416" s="78"/>
      <c r="J416" s="78"/>
      <c r="K416" s="78"/>
      <c r="L416" s="78"/>
      <c r="M416" s="78"/>
      <c r="N416" s="78"/>
      <c r="O416" s="78"/>
      <c r="P416" s="527"/>
      <c r="Q416" s="530"/>
      <c r="S416" s="547"/>
      <c r="T416" s="547"/>
    </row>
    <row r="417" spans="1:20" s="79" customFormat="1" x14ac:dyDescent="0.3">
      <c r="A417" s="242"/>
      <c r="B417" s="242"/>
      <c r="C417" s="243"/>
      <c r="D417" s="243"/>
      <c r="E417" s="243"/>
      <c r="F417" s="243"/>
      <c r="H417" s="78"/>
      <c r="I417" s="78"/>
      <c r="J417" s="78"/>
      <c r="K417" s="78"/>
      <c r="L417" s="78"/>
      <c r="M417" s="78"/>
      <c r="N417" s="78"/>
      <c r="O417" s="78"/>
      <c r="P417" s="527"/>
      <c r="Q417" s="530"/>
      <c r="S417" s="547"/>
      <c r="T417" s="547"/>
    </row>
    <row r="418" spans="1:20" s="79" customFormat="1" x14ac:dyDescent="0.3">
      <c r="A418" s="242"/>
      <c r="B418" s="242"/>
      <c r="C418" s="243"/>
      <c r="D418" s="243"/>
      <c r="E418" s="243"/>
      <c r="F418" s="243"/>
      <c r="H418" s="78"/>
      <c r="I418" s="78"/>
      <c r="J418" s="78"/>
      <c r="K418" s="78"/>
      <c r="L418" s="78"/>
      <c r="M418" s="78"/>
      <c r="N418" s="78"/>
      <c r="O418" s="78"/>
      <c r="P418" s="527"/>
      <c r="Q418" s="530"/>
      <c r="S418" s="547"/>
      <c r="T418" s="547"/>
    </row>
    <row r="419" spans="1:20" s="79" customFormat="1" x14ac:dyDescent="0.3">
      <c r="A419" s="242"/>
      <c r="B419" s="242"/>
      <c r="C419" s="243"/>
      <c r="D419" s="243"/>
      <c r="E419" s="243"/>
      <c r="F419" s="243"/>
      <c r="H419" s="78"/>
      <c r="I419" s="78"/>
      <c r="J419" s="78"/>
      <c r="K419" s="78"/>
      <c r="L419" s="78"/>
      <c r="M419" s="78"/>
      <c r="N419" s="78"/>
      <c r="O419" s="78"/>
      <c r="P419" s="527"/>
      <c r="Q419" s="530"/>
      <c r="S419" s="547"/>
      <c r="T419" s="547"/>
    </row>
    <row r="420" spans="1:20" s="79" customFormat="1" x14ac:dyDescent="0.3">
      <c r="A420" s="242"/>
      <c r="B420" s="242"/>
      <c r="C420" s="243"/>
      <c r="D420" s="243"/>
      <c r="E420" s="243"/>
      <c r="F420" s="243"/>
      <c r="H420" s="78"/>
      <c r="I420" s="78"/>
      <c r="J420" s="78"/>
      <c r="K420" s="78"/>
      <c r="L420" s="78"/>
      <c r="M420" s="78"/>
      <c r="N420" s="78"/>
      <c r="O420" s="78"/>
      <c r="P420" s="527"/>
      <c r="Q420" s="530"/>
      <c r="S420" s="547"/>
      <c r="T420" s="547"/>
    </row>
    <row r="421" spans="1:20" s="79" customFormat="1" x14ac:dyDescent="0.3">
      <c r="A421" s="242"/>
      <c r="B421" s="242"/>
      <c r="C421" s="243"/>
      <c r="D421" s="243"/>
      <c r="E421" s="243"/>
      <c r="F421" s="243"/>
      <c r="H421" s="78"/>
      <c r="I421" s="78"/>
      <c r="J421" s="78"/>
      <c r="K421" s="78"/>
      <c r="L421" s="78"/>
      <c r="M421" s="78"/>
      <c r="N421" s="78"/>
      <c r="O421" s="78"/>
      <c r="P421" s="527"/>
      <c r="Q421" s="530"/>
      <c r="S421" s="547"/>
      <c r="T421" s="547"/>
    </row>
    <row r="422" spans="1:20" s="79" customFormat="1" x14ac:dyDescent="0.3">
      <c r="A422" s="242"/>
      <c r="B422" s="242"/>
      <c r="C422" s="243"/>
      <c r="D422" s="243"/>
      <c r="E422" s="243"/>
      <c r="F422" s="243"/>
      <c r="H422" s="78"/>
      <c r="I422" s="78"/>
      <c r="J422" s="78"/>
      <c r="K422" s="78"/>
      <c r="L422" s="78"/>
      <c r="M422" s="78"/>
      <c r="N422" s="78"/>
      <c r="O422" s="78"/>
      <c r="P422" s="527"/>
      <c r="Q422" s="530"/>
      <c r="S422" s="547"/>
      <c r="T422" s="547"/>
    </row>
    <row r="423" spans="1:20" s="79" customFormat="1" x14ac:dyDescent="0.3">
      <c r="A423" s="242"/>
      <c r="B423" s="242"/>
      <c r="C423" s="243"/>
      <c r="D423" s="243"/>
      <c r="E423" s="243"/>
      <c r="F423" s="243"/>
      <c r="H423" s="78"/>
      <c r="I423" s="78"/>
      <c r="J423" s="78"/>
      <c r="K423" s="78"/>
      <c r="L423" s="78"/>
      <c r="M423" s="78"/>
      <c r="N423" s="78"/>
      <c r="O423" s="78"/>
      <c r="P423" s="527"/>
      <c r="Q423" s="530"/>
      <c r="S423" s="547"/>
      <c r="T423" s="547"/>
    </row>
    <row r="424" spans="1:20" s="79" customFormat="1" x14ac:dyDescent="0.3">
      <c r="A424" s="242"/>
      <c r="B424" s="242"/>
      <c r="C424" s="243"/>
      <c r="D424" s="243"/>
      <c r="E424" s="243"/>
      <c r="F424" s="243"/>
      <c r="H424" s="78"/>
      <c r="I424" s="78"/>
      <c r="J424" s="78"/>
      <c r="K424" s="78"/>
      <c r="L424" s="78"/>
      <c r="M424" s="78"/>
      <c r="N424" s="78"/>
      <c r="O424" s="78"/>
      <c r="P424" s="527"/>
      <c r="Q424" s="530"/>
      <c r="S424" s="547"/>
      <c r="T424" s="547"/>
    </row>
    <row r="425" spans="1:20" s="79" customFormat="1" x14ac:dyDescent="0.3">
      <c r="A425" s="242"/>
      <c r="B425" s="242"/>
      <c r="C425" s="243"/>
      <c r="D425" s="243"/>
      <c r="E425" s="243"/>
      <c r="F425" s="243"/>
      <c r="H425" s="78"/>
      <c r="I425" s="78"/>
      <c r="J425" s="78"/>
      <c r="K425" s="78"/>
      <c r="L425" s="78"/>
      <c r="M425" s="78"/>
      <c r="N425" s="78"/>
      <c r="O425" s="78"/>
      <c r="P425" s="527"/>
      <c r="Q425" s="530"/>
      <c r="S425" s="547"/>
      <c r="T425" s="547"/>
    </row>
    <row r="426" spans="1:20" s="79" customFormat="1" x14ac:dyDescent="0.3">
      <c r="A426" s="242"/>
      <c r="B426" s="242"/>
      <c r="C426" s="243"/>
      <c r="D426" s="243"/>
      <c r="E426" s="243"/>
      <c r="F426" s="243"/>
      <c r="H426" s="78"/>
      <c r="I426" s="78"/>
      <c r="J426" s="78"/>
      <c r="K426" s="78"/>
      <c r="L426" s="78"/>
      <c r="M426" s="78"/>
      <c r="N426" s="78"/>
      <c r="O426" s="78"/>
      <c r="P426" s="527"/>
      <c r="Q426" s="530"/>
      <c r="S426" s="547"/>
      <c r="T426" s="547"/>
    </row>
    <row r="427" spans="1:20" x14ac:dyDescent="0.3">
      <c r="B427" s="242"/>
      <c r="C427" s="243"/>
    </row>
    <row r="428" spans="1:20" x14ac:dyDescent="0.3">
      <c r="B428" s="242"/>
      <c r="C428" s="243"/>
    </row>
    <row r="429" spans="1:20" x14ac:dyDescent="0.3">
      <c r="B429" s="242"/>
      <c r="C429" s="243"/>
    </row>
    <row r="430" spans="1:20" x14ac:dyDescent="0.3">
      <c r="B430" s="242"/>
      <c r="C430" s="243"/>
    </row>
  </sheetData>
  <sheetProtection algorithmName="SHA-512" hashValue="LpTHxejoo2d6euk8OuYshpweQF3JH2jfEDsq2dWFYUQnMMk0VwXAgpDPvHzVBD88pbvcZbBgkl01Bqto4AmJAA==" saltValue="QB9dxww1L7xsaCPlJ5atMQ==" spinCount="100000" sheet="1" objects="1" scenarios="1"/>
  <mergeCells count="69">
    <mergeCell ref="H239:I239"/>
    <mergeCell ref="J239:K239"/>
    <mergeCell ref="B226:C226"/>
    <mergeCell ref="B230:C230"/>
    <mergeCell ref="D230:E230"/>
    <mergeCell ref="B234:C234"/>
    <mergeCell ref="A200:F200"/>
    <mergeCell ref="B220:C220"/>
    <mergeCell ref="D220:E220"/>
    <mergeCell ref="D196:E196"/>
    <mergeCell ref="D197:E197"/>
    <mergeCell ref="D195:E195"/>
    <mergeCell ref="L170:L171"/>
    <mergeCell ref="B192:C192"/>
    <mergeCell ref="D192:E192"/>
    <mergeCell ref="B197:C197"/>
    <mergeCell ref="B170:B171"/>
    <mergeCell ref="C170:G170"/>
    <mergeCell ref="H170:K170"/>
    <mergeCell ref="B153:E153"/>
    <mergeCell ref="B164:E164"/>
    <mergeCell ref="B149:D149"/>
    <mergeCell ref="D193:E193"/>
    <mergeCell ref="D194:E194"/>
    <mergeCell ref="B103:C103"/>
    <mergeCell ref="B104:C104"/>
    <mergeCell ref="B138:D138"/>
    <mergeCell ref="B142:D142"/>
    <mergeCell ref="B128:D128"/>
    <mergeCell ref="B133:D133"/>
    <mergeCell ref="B121:D121"/>
    <mergeCell ref="K122:O122"/>
    <mergeCell ref="B105:C105"/>
    <mergeCell ref="D105:E105"/>
    <mergeCell ref="D113:E113"/>
    <mergeCell ref="D116:E116"/>
    <mergeCell ref="A110:H110"/>
    <mergeCell ref="A24:H25"/>
    <mergeCell ref="A91:H91"/>
    <mergeCell ref="B93:E93"/>
    <mergeCell ref="B94:C94"/>
    <mergeCell ref="D94:E94"/>
    <mergeCell ref="A51:G51"/>
    <mergeCell ref="B58:C58"/>
    <mergeCell ref="B59:C59"/>
    <mergeCell ref="B60:C60"/>
    <mergeCell ref="B65:F65"/>
    <mergeCell ref="B85:F85"/>
    <mergeCell ref="A2:H2"/>
    <mergeCell ref="A3:H3"/>
    <mergeCell ref="A6:H10"/>
    <mergeCell ref="A14:H15"/>
    <mergeCell ref="A19:H21"/>
    <mergeCell ref="B394:C394"/>
    <mergeCell ref="A28:H30"/>
    <mergeCell ref="A34:H35"/>
    <mergeCell ref="A38:H39"/>
    <mergeCell ref="A43:F43"/>
    <mergeCell ref="A44:H44"/>
    <mergeCell ref="A47:H47"/>
    <mergeCell ref="B95:C95"/>
    <mergeCell ref="B100:C100"/>
    <mergeCell ref="D100:E100"/>
    <mergeCell ref="B101:C101"/>
    <mergeCell ref="B102:C102"/>
    <mergeCell ref="B96:C96"/>
    <mergeCell ref="B97:C97"/>
    <mergeCell ref="B98:C98"/>
    <mergeCell ref="D98:E98"/>
  </mergeCells>
  <pageMargins left="0.25" right="0.25" top="0.75" bottom="0.75" header="0.3" footer="0.3"/>
  <pageSetup paperSize="9" scale="36" fitToHeight="3" orientation="portrait" r:id="rId1"/>
  <tableParts count="2">
    <tablePart r:id="rId2"/>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9A8DCF-85DA-4BC6-8145-CA4A046FA70A}">
  <sheetPr>
    <pageSetUpPr fitToPage="1"/>
  </sheetPr>
  <dimension ref="A1:R452"/>
  <sheetViews>
    <sheetView showGridLines="0" zoomScaleNormal="100" zoomScalePageLayoutView="85" workbookViewId="0">
      <selection activeCell="A19" sqref="A19:H21"/>
    </sheetView>
  </sheetViews>
  <sheetFormatPr baseColWidth="10" defaultColWidth="11.44140625" defaultRowHeight="15.6" x14ac:dyDescent="0.3"/>
  <cols>
    <col min="1" max="1" width="20.33203125" style="78" customWidth="1"/>
    <col min="2" max="2" width="45.21875" style="78" customWidth="1"/>
    <col min="3" max="3" width="22.33203125" style="79" customWidth="1"/>
    <col min="4" max="4" width="19.33203125" style="79" customWidth="1"/>
    <col min="5" max="5" width="18" style="79" customWidth="1"/>
    <col min="6" max="6" width="18.109375" style="79" bestFit="1" customWidth="1"/>
    <col min="7" max="7" width="16.88671875" style="79" customWidth="1"/>
    <col min="8" max="8" width="14.109375" style="78" customWidth="1"/>
    <col min="9" max="9" width="12.33203125" style="78" bestFit="1" customWidth="1"/>
    <col min="10" max="10" width="18.33203125" style="78" customWidth="1"/>
    <col min="11" max="11" width="13.6640625" style="78" customWidth="1"/>
    <col min="12" max="13" width="20" style="78" customWidth="1"/>
    <col min="14" max="14" width="58.6640625" style="570" hidden="1" customWidth="1"/>
    <col min="15" max="15" width="15.21875" style="570" hidden="1" customWidth="1"/>
    <col min="16" max="16" width="8.6640625" style="78" hidden="1" customWidth="1"/>
    <col min="17" max="17" width="51.6640625" style="578" hidden="1" customWidth="1"/>
    <col min="18" max="18" width="14.5546875" style="578" hidden="1" customWidth="1"/>
    <col min="19" max="257" width="11.44140625" style="78"/>
    <col min="258" max="258" width="20.33203125" style="78" customWidth="1"/>
    <col min="259" max="259" width="31.109375" style="78" customWidth="1"/>
    <col min="260" max="260" width="15" style="78" customWidth="1"/>
    <col min="261" max="261" width="14.44140625" style="78" customWidth="1"/>
    <col min="262" max="262" width="14.88671875" style="78" customWidth="1"/>
    <col min="263" max="263" width="18.109375" style="78" bestFit="1" customWidth="1"/>
    <col min="264" max="264" width="16.88671875" style="78" customWidth="1"/>
    <col min="265" max="265" width="14.109375" style="78" customWidth="1"/>
    <col min="266" max="266" width="11.44140625" style="78"/>
    <col min="267" max="267" width="18.33203125" style="78" customWidth="1"/>
    <col min="268" max="268" width="12.44140625" style="78" customWidth="1"/>
    <col min="269" max="269" width="20" style="78" customWidth="1"/>
    <col min="270" max="513" width="11.44140625" style="78"/>
    <col min="514" max="514" width="20.33203125" style="78" customWidth="1"/>
    <col min="515" max="515" width="31.109375" style="78" customWidth="1"/>
    <col min="516" max="516" width="15" style="78" customWidth="1"/>
    <col min="517" max="517" width="14.44140625" style="78" customWidth="1"/>
    <col min="518" max="518" width="14.88671875" style="78" customWidth="1"/>
    <col min="519" max="519" width="18.109375" style="78" bestFit="1" customWidth="1"/>
    <col min="520" max="520" width="16.88671875" style="78" customWidth="1"/>
    <col min="521" max="521" width="14.109375" style="78" customWidth="1"/>
    <col min="522" max="522" width="11.44140625" style="78"/>
    <col min="523" max="523" width="18.33203125" style="78" customWidth="1"/>
    <col min="524" max="524" width="12.44140625" style="78" customWidth="1"/>
    <col min="525" max="525" width="20" style="78" customWidth="1"/>
    <col min="526" max="769" width="11.44140625" style="78"/>
    <col min="770" max="770" width="20.33203125" style="78" customWidth="1"/>
    <col min="771" max="771" width="31.109375" style="78" customWidth="1"/>
    <col min="772" max="772" width="15" style="78" customWidth="1"/>
    <col min="773" max="773" width="14.44140625" style="78" customWidth="1"/>
    <col min="774" max="774" width="14.88671875" style="78" customWidth="1"/>
    <col min="775" max="775" width="18.109375" style="78" bestFit="1" customWidth="1"/>
    <col min="776" max="776" width="16.88671875" style="78" customWidth="1"/>
    <col min="777" max="777" width="14.109375" style="78" customWidth="1"/>
    <col min="778" max="778" width="11.44140625" style="78"/>
    <col min="779" max="779" width="18.33203125" style="78" customWidth="1"/>
    <col min="780" max="780" width="12.44140625" style="78" customWidth="1"/>
    <col min="781" max="781" width="20" style="78" customWidth="1"/>
    <col min="782" max="1025" width="11.44140625" style="78"/>
    <col min="1026" max="1026" width="20.33203125" style="78" customWidth="1"/>
    <col min="1027" max="1027" width="31.109375" style="78" customWidth="1"/>
    <col min="1028" max="1028" width="15" style="78" customWidth="1"/>
    <col min="1029" max="1029" width="14.44140625" style="78" customWidth="1"/>
    <col min="1030" max="1030" width="14.88671875" style="78" customWidth="1"/>
    <col min="1031" max="1031" width="18.109375" style="78" bestFit="1" customWidth="1"/>
    <col min="1032" max="1032" width="16.88671875" style="78" customWidth="1"/>
    <col min="1033" max="1033" width="14.109375" style="78" customWidth="1"/>
    <col min="1034" max="1034" width="11.44140625" style="78"/>
    <col min="1035" max="1035" width="18.33203125" style="78" customWidth="1"/>
    <col min="1036" max="1036" width="12.44140625" style="78" customWidth="1"/>
    <col min="1037" max="1037" width="20" style="78" customWidth="1"/>
    <col min="1038" max="1281" width="11.44140625" style="78"/>
    <col min="1282" max="1282" width="20.33203125" style="78" customWidth="1"/>
    <col min="1283" max="1283" width="31.109375" style="78" customWidth="1"/>
    <col min="1284" max="1284" width="15" style="78" customWidth="1"/>
    <col min="1285" max="1285" width="14.44140625" style="78" customWidth="1"/>
    <col min="1286" max="1286" width="14.88671875" style="78" customWidth="1"/>
    <col min="1287" max="1287" width="18.109375" style="78" bestFit="1" customWidth="1"/>
    <col min="1288" max="1288" width="16.88671875" style="78" customWidth="1"/>
    <col min="1289" max="1289" width="14.109375" style="78" customWidth="1"/>
    <col min="1290" max="1290" width="11.44140625" style="78"/>
    <col min="1291" max="1291" width="18.33203125" style="78" customWidth="1"/>
    <col min="1292" max="1292" width="12.44140625" style="78" customWidth="1"/>
    <col min="1293" max="1293" width="20" style="78" customWidth="1"/>
    <col min="1294" max="1537" width="11.44140625" style="78"/>
    <col min="1538" max="1538" width="20.33203125" style="78" customWidth="1"/>
    <col min="1539" max="1539" width="31.109375" style="78" customWidth="1"/>
    <col min="1540" max="1540" width="15" style="78" customWidth="1"/>
    <col min="1541" max="1541" width="14.44140625" style="78" customWidth="1"/>
    <col min="1542" max="1542" width="14.88671875" style="78" customWidth="1"/>
    <col min="1543" max="1543" width="18.109375" style="78" bestFit="1" customWidth="1"/>
    <col min="1544" max="1544" width="16.88671875" style="78" customWidth="1"/>
    <col min="1545" max="1545" width="14.109375" style="78" customWidth="1"/>
    <col min="1546" max="1546" width="11.44140625" style="78"/>
    <col min="1547" max="1547" width="18.33203125" style="78" customWidth="1"/>
    <col min="1548" max="1548" width="12.44140625" style="78" customWidth="1"/>
    <col min="1549" max="1549" width="20" style="78" customWidth="1"/>
    <col min="1550" max="1793" width="11.44140625" style="78"/>
    <col min="1794" max="1794" width="20.33203125" style="78" customWidth="1"/>
    <col min="1795" max="1795" width="31.109375" style="78" customWidth="1"/>
    <col min="1796" max="1796" width="15" style="78" customWidth="1"/>
    <col min="1797" max="1797" width="14.44140625" style="78" customWidth="1"/>
    <col min="1798" max="1798" width="14.88671875" style="78" customWidth="1"/>
    <col min="1799" max="1799" width="18.109375" style="78" bestFit="1" customWidth="1"/>
    <col min="1800" max="1800" width="16.88671875" style="78" customWidth="1"/>
    <col min="1801" max="1801" width="14.109375" style="78" customWidth="1"/>
    <col min="1802" max="1802" width="11.44140625" style="78"/>
    <col min="1803" max="1803" width="18.33203125" style="78" customWidth="1"/>
    <col min="1804" max="1804" width="12.44140625" style="78" customWidth="1"/>
    <col min="1805" max="1805" width="20" style="78" customWidth="1"/>
    <col min="1806" max="2049" width="11.44140625" style="78"/>
    <col min="2050" max="2050" width="20.33203125" style="78" customWidth="1"/>
    <col min="2051" max="2051" width="31.109375" style="78" customWidth="1"/>
    <col min="2052" max="2052" width="15" style="78" customWidth="1"/>
    <col min="2053" max="2053" width="14.44140625" style="78" customWidth="1"/>
    <col min="2054" max="2054" width="14.88671875" style="78" customWidth="1"/>
    <col min="2055" max="2055" width="18.109375" style="78" bestFit="1" customWidth="1"/>
    <col min="2056" max="2056" width="16.88671875" style="78" customWidth="1"/>
    <col min="2057" max="2057" width="14.109375" style="78" customWidth="1"/>
    <col min="2058" max="2058" width="11.44140625" style="78"/>
    <col min="2059" max="2059" width="18.33203125" style="78" customWidth="1"/>
    <col min="2060" max="2060" width="12.44140625" style="78" customWidth="1"/>
    <col min="2061" max="2061" width="20" style="78" customWidth="1"/>
    <col min="2062" max="2305" width="11.44140625" style="78"/>
    <col min="2306" max="2306" width="20.33203125" style="78" customWidth="1"/>
    <col min="2307" max="2307" width="31.109375" style="78" customWidth="1"/>
    <col min="2308" max="2308" width="15" style="78" customWidth="1"/>
    <col min="2309" max="2309" width="14.44140625" style="78" customWidth="1"/>
    <col min="2310" max="2310" width="14.88671875" style="78" customWidth="1"/>
    <col min="2311" max="2311" width="18.109375" style="78" bestFit="1" customWidth="1"/>
    <col min="2312" max="2312" width="16.88671875" style="78" customWidth="1"/>
    <col min="2313" max="2313" width="14.109375" style="78" customWidth="1"/>
    <col min="2314" max="2314" width="11.44140625" style="78"/>
    <col min="2315" max="2315" width="18.33203125" style="78" customWidth="1"/>
    <col min="2316" max="2316" width="12.44140625" style="78" customWidth="1"/>
    <col min="2317" max="2317" width="20" style="78" customWidth="1"/>
    <col min="2318" max="2561" width="11.44140625" style="78"/>
    <col min="2562" max="2562" width="20.33203125" style="78" customWidth="1"/>
    <col min="2563" max="2563" width="31.109375" style="78" customWidth="1"/>
    <col min="2564" max="2564" width="15" style="78" customWidth="1"/>
    <col min="2565" max="2565" width="14.44140625" style="78" customWidth="1"/>
    <col min="2566" max="2566" width="14.88671875" style="78" customWidth="1"/>
    <col min="2567" max="2567" width="18.109375" style="78" bestFit="1" customWidth="1"/>
    <col min="2568" max="2568" width="16.88671875" style="78" customWidth="1"/>
    <col min="2569" max="2569" width="14.109375" style="78" customWidth="1"/>
    <col min="2570" max="2570" width="11.44140625" style="78"/>
    <col min="2571" max="2571" width="18.33203125" style="78" customWidth="1"/>
    <col min="2572" max="2572" width="12.44140625" style="78" customWidth="1"/>
    <col min="2573" max="2573" width="20" style="78" customWidth="1"/>
    <col min="2574" max="2817" width="11.44140625" style="78"/>
    <col min="2818" max="2818" width="20.33203125" style="78" customWidth="1"/>
    <col min="2819" max="2819" width="31.109375" style="78" customWidth="1"/>
    <col min="2820" max="2820" width="15" style="78" customWidth="1"/>
    <col min="2821" max="2821" width="14.44140625" style="78" customWidth="1"/>
    <col min="2822" max="2822" width="14.88671875" style="78" customWidth="1"/>
    <col min="2823" max="2823" width="18.109375" style="78" bestFit="1" customWidth="1"/>
    <col min="2824" max="2824" width="16.88671875" style="78" customWidth="1"/>
    <col min="2825" max="2825" width="14.109375" style="78" customWidth="1"/>
    <col min="2826" max="2826" width="11.44140625" style="78"/>
    <col min="2827" max="2827" width="18.33203125" style="78" customWidth="1"/>
    <col min="2828" max="2828" width="12.44140625" style="78" customWidth="1"/>
    <col min="2829" max="2829" width="20" style="78" customWidth="1"/>
    <col min="2830" max="3073" width="11.44140625" style="78"/>
    <col min="3074" max="3074" width="20.33203125" style="78" customWidth="1"/>
    <col min="3075" max="3075" width="31.109375" style="78" customWidth="1"/>
    <col min="3076" max="3076" width="15" style="78" customWidth="1"/>
    <col min="3077" max="3077" width="14.44140625" style="78" customWidth="1"/>
    <col min="3078" max="3078" width="14.88671875" style="78" customWidth="1"/>
    <col min="3079" max="3079" width="18.109375" style="78" bestFit="1" customWidth="1"/>
    <col min="3080" max="3080" width="16.88671875" style="78" customWidth="1"/>
    <col min="3081" max="3081" width="14.109375" style="78" customWidth="1"/>
    <col min="3082" max="3082" width="11.44140625" style="78"/>
    <col min="3083" max="3083" width="18.33203125" style="78" customWidth="1"/>
    <col min="3084" max="3084" width="12.44140625" style="78" customWidth="1"/>
    <col min="3085" max="3085" width="20" style="78" customWidth="1"/>
    <col min="3086" max="3329" width="11.44140625" style="78"/>
    <col min="3330" max="3330" width="20.33203125" style="78" customWidth="1"/>
    <col min="3331" max="3331" width="31.109375" style="78" customWidth="1"/>
    <col min="3332" max="3332" width="15" style="78" customWidth="1"/>
    <col min="3333" max="3333" width="14.44140625" style="78" customWidth="1"/>
    <col min="3334" max="3334" width="14.88671875" style="78" customWidth="1"/>
    <col min="3335" max="3335" width="18.109375" style="78" bestFit="1" customWidth="1"/>
    <col min="3336" max="3336" width="16.88671875" style="78" customWidth="1"/>
    <col min="3337" max="3337" width="14.109375" style="78" customWidth="1"/>
    <col min="3338" max="3338" width="11.44140625" style="78"/>
    <col min="3339" max="3339" width="18.33203125" style="78" customWidth="1"/>
    <col min="3340" max="3340" width="12.44140625" style="78" customWidth="1"/>
    <col min="3341" max="3341" width="20" style="78" customWidth="1"/>
    <col min="3342" max="3585" width="11.44140625" style="78"/>
    <col min="3586" max="3586" width="20.33203125" style="78" customWidth="1"/>
    <col min="3587" max="3587" width="31.109375" style="78" customWidth="1"/>
    <col min="3588" max="3588" width="15" style="78" customWidth="1"/>
    <col min="3589" max="3589" width="14.44140625" style="78" customWidth="1"/>
    <col min="3590" max="3590" width="14.88671875" style="78" customWidth="1"/>
    <col min="3591" max="3591" width="18.109375" style="78" bestFit="1" customWidth="1"/>
    <col min="3592" max="3592" width="16.88671875" style="78" customWidth="1"/>
    <col min="3593" max="3593" width="14.109375" style="78" customWidth="1"/>
    <col min="3594" max="3594" width="11.44140625" style="78"/>
    <col min="3595" max="3595" width="18.33203125" style="78" customWidth="1"/>
    <col min="3596" max="3596" width="12.44140625" style="78" customWidth="1"/>
    <col min="3597" max="3597" width="20" style="78" customWidth="1"/>
    <col min="3598" max="3841" width="11.44140625" style="78"/>
    <col min="3842" max="3842" width="20.33203125" style="78" customWidth="1"/>
    <col min="3843" max="3843" width="31.109375" style="78" customWidth="1"/>
    <col min="3844" max="3844" width="15" style="78" customWidth="1"/>
    <col min="3845" max="3845" width="14.44140625" style="78" customWidth="1"/>
    <col min="3846" max="3846" width="14.88671875" style="78" customWidth="1"/>
    <col min="3847" max="3847" width="18.109375" style="78" bestFit="1" customWidth="1"/>
    <col min="3848" max="3848" width="16.88671875" style="78" customWidth="1"/>
    <col min="3849" max="3849" width="14.109375" style="78" customWidth="1"/>
    <col min="3850" max="3850" width="11.44140625" style="78"/>
    <col min="3851" max="3851" width="18.33203125" style="78" customWidth="1"/>
    <col min="3852" max="3852" width="12.44140625" style="78" customWidth="1"/>
    <col min="3853" max="3853" width="20" style="78" customWidth="1"/>
    <col min="3854" max="4097" width="11.44140625" style="78"/>
    <col min="4098" max="4098" width="20.33203125" style="78" customWidth="1"/>
    <col min="4099" max="4099" width="31.109375" style="78" customWidth="1"/>
    <col min="4100" max="4100" width="15" style="78" customWidth="1"/>
    <col min="4101" max="4101" width="14.44140625" style="78" customWidth="1"/>
    <col min="4102" max="4102" width="14.88671875" style="78" customWidth="1"/>
    <col min="4103" max="4103" width="18.109375" style="78" bestFit="1" customWidth="1"/>
    <col min="4104" max="4104" width="16.88671875" style="78" customWidth="1"/>
    <col min="4105" max="4105" width="14.109375" style="78" customWidth="1"/>
    <col min="4106" max="4106" width="11.44140625" style="78"/>
    <col min="4107" max="4107" width="18.33203125" style="78" customWidth="1"/>
    <col min="4108" max="4108" width="12.44140625" style="78" customWidth="1"/>
    <col min="4109" max="4109" width="20" style="78" customWidth="1"/>
    <col min="4110" max="4353" width="11.44140625" style="78"/>
    <col min="4354" max="4354" width="20.33203125" style="78" customWidth="1"/>
    <col min="4355" max="4355" width="31.109375" style="78" customWidth="1"/>
    <col min="4356" max="4356" width="15" style="78" customWidth="1"/>
    <col min="4357" max="4357" width="14.44140625" style="78" customWidth="1"/>
    <col min="4358" max="4358" width="14.88671875" style="78" customWidth="1"/>
    <col min="4359" max="4359" width="18.109375" style="78" bestFit="1" customWidth="1"/>
    <col min="4360" max="4360" width="16.88671875" style="78" customWidth="1"/>
    <col min="4361" max="4361" width="14.109375" style="78" customWidth="1"/>
    <col min="4362" max="4362" width="11.44140625" style="78"/>
    <col min="4363" max="4363" width="18.33203125" style="78" customWidth="1"/>
    <col min="4364" max="4364" width="12.44140625" style="78" customWidth="1"/>
    <col min="4365" max="4365" width="20" style="78" customWidth="1"/>
    <col min="4366" max="4609" width="11.44140625" style="78"/>
    <col min="4610" max="4610" width="20.33203125" style="78" customWidth="1"/>
    <col min="4611" max="4611" width="31.109375" style="78" customWidth="1"/>
    <col min="4612" max="4612" width="15" style="78" customWidth="1"/>
    <col min="4613" max="4613" width="14.44140625" style="78" customWidth="1"/>
    <col min="4614" max="4614" width="14.88671875" style="78" customWidth="1"/>
    <col min="4615" max="4615" width="18.109375" style="78" bestFit="1" customWidth="1"/>
    <col min="4616" max="4616" width="16.88671875" style="78" customWidth="1"/>
    <col min="4617" max="4617" width="14.109375" style="78" customWidth="1"/>
    <col min="4618" max="4618" width="11.44140625" style="78"/>
    <col min="4619" max="4619" width="18.33203125" style="78" customWidth="1"/>
    <col min="4620" max="4620" width="12.44140625" style="78" customWidth="1"/>
    <col min="4621" max="4621" width="20" style="78" customWidth="1"/>
    <col min="4622" max="4865" width="11.44140625" style="78"/>
    <col min="4866" max="4866" width="20.33203125" style="78" customWidth="1"/>
    <col min="4867" max="4867" width="31.109375" style="78" customWidth="1"/>
    <col min="4868" max="4868" width="15" style="78" customWidth="1"/>
    <col min="4869" max="4869" width="14.44140625" style="78" customWidth="1"/>
    <col min="4870" max="4870" width="14.88671875" style="78" customWidth="1"/>
    <col min="4871" max="4871" width="18.109375" style="78" bestFit="1" customWidth="1"/>
    <col min="4872" max="4872" width="16.88671875" style="78" customWidth="1"/>
    <col min="4873" max="4873" width="14.109375" style="78" customWidth="1"/>
    <col min="4874" max="4874" width="11.44140625" style="78"/>
    <col min="4875" max="4875" width="18.33203125" style="78" customWidth="1"/>
    <col min="4876" max="4876" width="12.44140625" style="78" customWidth="1"/>
    <col min="4877" max="4877" width="20" style="78" customWidth="1"/>
    <col min="4878" max="5121" width="11.44140625" style="78"/>
    <col min="5122" max="5122" width="20.33203125" style="78" customWidth="1"/>
    <col min="5123" max="5123" width="31.109375" style="78" customWidth="1"/>
    <col min="5124" max="5124" width="15" style="78" customWidth="1"/>
    <col min="5125" max="5125" width="14.44140625" style="78" customWidth="1"/>
    <col min="5126" max="5126" width="14.88671875" style="78" customWidth="1"/>
    <col min="5127" max="5127" width="18.109375" style="78" bestFit="1" customWidth="1"/>
    <col min="5128" max="5128" width="16.88671875" style="78" customWidth="1"/>
    <col min="5129" max="5129" width="14.109375" style="78" customWidth="1"/>
    <col min="5130" max="5130" width="11.44140625" style="78"/>
    <col min="5131" max="5131" width="18.33203125" style="78" customWidth="1"/>
    <col min="5132" max="5132" width="12.44140625" style="78" customWidth="1"/>
    <col min="5133" max="5133" width="20" style="78" customWidth="1"/>
    <col min="5134" max="5377" width="11.44140625" style="78"/>
    <col min="5378" max="5378" width="20.33203125" style="78" customWidth="1"/>
    <col min="5379" max="5379" width="31.109375" style="78" customWidth="1"/>
    <col min="5380" max="5380" width="15" style="78" customWidth="1"/>
    <col min="5381" max="5381" width="14.44140625" style="78" customWidth="1"/>
    <col min="5382" max="5382" width="14.88671875" style="78" customWidth="1"/>
    <col min="5383" max="5383" width="18.109375" style="78" bestFit="1" customWidth="1"/>
    <col min="5384" max="5384" width="16.88671875" style="78" customWidth="1"/>
    <col min="5385" max="5385" width="14.109375" style="78" customWidth="1"/>
    <col min="5386" max="5386" width="11.44140625" style="78"/>
    <col min="5387" max="5387" width="18.33203125" style="78" customWidth="1"/>
    <col min="5388" max="5388" width="12.44140625" style="78" customWidth="1"/>
    <col min="5389" max="5389" width="20" style="78" customWidth="1"/>
    <col min="5390" max="5633" width="11.44140625" style="78"/>
    <col min="5634" max="5634" width="20.33203125" style="78" customWidth="1"/>
    <col min="5635" max="5635" width="31.109375" style="78" customWidth="1"/>
    <col min="5636" max="5636" width="15" style="78" customWidth="1"/>
    <col min="5637" max="5637" width="14.44140625" style="78" customWidth="1"/>
    <col min="5638" max="5638" width="14.88671875" style="78" customWidth="1"/>
    <col min="5639" max="5639" width="18.109375" style="78" bestFit="1" customWidth="1"/>
    <col min="5640" max="5640" width="16.88671875" style="78" customWidth="1"/>
    <col min="5641" max="5641" width="14.109375" style="78" customWidth="1"/>
    <col min="5642" max="5642" width="11.44140625" style="78"/>
    <col min="5643" max="5643" width="18.33203125" style="78" customWidth="1"/>
    <col min="5644" max="5644" width="12.44140625" style="78" customWidth="1"/>
    <col min="5645" max="5645" width="20" style="78" customWidth="1"/>
    <col min="5646" max="5889" width="11.44140625" style="78"/>
    <col min="5890" max="5890" width="20.33203125" style="78" customWidth="1"/>
    <col min="5891" max="5891" width="31.109375" style="78" customWidth="1"/>
    <col min="5892" max="5892" width="15" style="78" customWidth="1"/>
    <col min="5893" max="5893" width="14.44140625" style="78" customWidth="1"/>
    <col min="5894" max="5894" width="14.88671875" style="78" customWidth="1"/>
    <col min="5895" max="5895" width="18.109375" style="78" bestFit="1" customWidth="1"/>
    <col min="5896" max="5896" width="16.88671875" style="78" customWidth="1"/>
    <col min="5897" max="5897" width="14.109375" style="78" customWidth="1"/>
    <col min="5898" max="5898" width="11.44140625" style="78"/>
    <col min="5899" max="5899" width="18.33203125" style="78" customWidth="1"/>
    <col min="5900" max="5900" width="12.44140625" style="78" customWidth="1"/>
    <col min="5901" max="5901" width="20" style="78" customWidth="1"/>
    <col min="5902" max="6145" width="11.44140625" style="78"/>
    <col min="6146" max="6146" width="20.33203125" style="78" customWidth="1"/>
    <col min="6147" max="6147" width="31.109375" style="78" customWidth="1"/>
    <col min="6148" max="6148" width="15" style="78" customWidth="1"/>
    <col min="6149" max="6149" width="14.44140625" style="78" customWidth="1"/>
    <col min="6150" max="6150" width="14.88671875" style="78" customWidth="1"/>
    <col min="6151" max="6151" width="18.109375" style="78" bestFit="1" customWidth="1"/>
    <col min="6152" max="6152" width="16.88671875" style="78" customWidth="1"/>
    <col min="6153" max="6153" width="14.109375" style="78" customWidth="1"/>
    <col min="6154" max="6154" width="11.44140625" style="78"/>
    <col min="6155" max="6155" width="18.33203125" style="78" customWidth="1"/>
    <col min="6156" max="6156" width="12.44140625" style="78" customWidth="1"/>
    <col min="6157" max="6157" width="20" style="78" customWidth="1"/>
    <col min="6158" max="6401" width="11.44140625" style="78"/>
    <col min="6402" max="6402" width="20.33203125" style="78" customWidth="1"/>
    <col min="6403" max="6403" width="31.109375" style="78" customWidth="1"/>
    <col min="6404" max="6404" width="15" style="78" customWidth="1"/>
    <col min="6405" max="6405" width="14.44140625" style="78" customWidth="1"/>
    <col min="6406" max="6406" width="14.88671875" style="78" customWidth="1"/>
    <col min="6407" max="6407" width="18.109375" style="78" bestFit="1" customWidth="1"/>
    <col min="6408" max="6408" width="16.88671875" style="78" customWidth="1"/>
    <col min="6409" max="6409" width="14.109375" style="78" customWidth="1"/>
    <col min="6410" max="6410" width="11.44140625" style="78"/>
    <col min="6411" max="6411" width="18.33203125" style="78" customWidth="1"/>
    <col min="6412" max="6412" width="12.44140625" style="78" customWidth="1"/>
    <col min="6413" max="6413" width="20" style="78" customWidth="1"/>
    <col min="6414" max="6657" width="11.44140625" style="78"/>
    <col min="6658" max="6658" width="20.33203125" style="78" customWidth="1"/>
    <col min="6659" max="6659" width="31.109375" style="78" customWidth="1"/>
    <col min="6660" max="6660" width="15" style="78" customWidth="1"/>
    <col min="6661" max="6661" width="14.44140625" style="78" customWidth="1"/>
    <col min="6662" max="6662" width="14.88671875" style="78" customWidth="1"/>
    <col min="6663" max="6663" width="18.109375" style="78" bestFit="1" customWidth="1"/>
    <col min="6664" max="6664" width="16.88671875" style="78" customWidth="1"/>
    <col min="6665" max="6665" width="14.109375" style="78" customWidth="1"/>
    <col min="6666" max="6666" width="11.44140625" style="78"/>
    <col min="6667" max="6667" width="18.33203125" style="78" customWidth="1"/>
    <col min="6668" max="6668" width="12.44140625" style="78" customWidth="1"/>
    <col min="6669" max="6669" width="20" style="78" customWidth="1"/>
    <col min="6670" max="6913" width="11.44140625" style="78"/>
    <col min="6914" max="6914" width="20.33203125" style="78" customWidth="1"/>
    <col min="6915" max="6915" width="31.109375" style="78" customWidth="1"/>
    <col min="6916" max="6916" width="15" style="78" customWidth="1"/>
    <col min="6917" max="6917" width="14.44140625" style="78" customWidth="1"/>
    <col min="6918" max="6918" width="14.88671875" style="78" customWidth="1"/>
    <col min="6919" max="6919" width="18.109375" style="78" bestFit="1" customWidth="1"/>
    <col min="6920" max="6920" width="16.88671875" style="78" customWidth="1"/>
    <col min="6921" max="6921" width="14.109375" style="78" customWidth="1"/>
    <col min="6922" max="6922" width="11.44140625" style="78"/>
    <col min="6923" max="6923" width="18.33203125" style="78" customWidth="1"/>
    <col min="6924" max="6924" width="12.44140625" style="78" customWidth="1"/>
    <col min="6925" max="6925" width="20" style="78" customWidth="1"/>
    <col min="6926" max="7169" width="11.44140625" style="78"/>
    <col min="7170" max="7170" width="20.33203125" style="78" customWidth="1"/>
    <col min="7171" max="7171" width="31.109375" style="78" customWidth="1"/>
    <col min="7172" max="7172" width="15" style="78" customWidth="1"/>
    <col min="7173" max="7173" width="14.44140625" style="78" customWidth="1"/>
    <col min="7174" max="7174" width="14.88671875" style="78" customWidth="1"/>
    <col min="7175" max="7175" width="18.109375" style="78" bestFit="1" customWidth="1"/>
    <col min="7176" max="7176" width="16.88671875" style="78" customWidth="1"/>
    <col min="7177" max="7177" width="14.109375" style="78" customWidth="1"/>
    <col min="7178" max="7178" width="11.44140625" style="78"/>
    <col min="7179" max="7179" width="18.33203125" style="78" customWidth="1"/>
    <col min="7180" max="7180" width="12.44140625" style="78" customWidth="1"/>
    <col min="7181" max="7181" width="20" style="78" customWidth="1"/>
    <col min="7182" max="7425" width="11.44140625" style="78"/>
    <col min="7426" max="7426" width="20.33203125" style="78" customWidth="1"/>
    <col min="7427" max="7427" width="31.109375" style="78" customWidth="1"/>
    <col min="7428" max="7428" width="15" style="78" customWidth="1"/>
    <col min="7429" max="7429" width="14.44140625" style="78" customWidth="1"/>
    <col min="7430" max="7430" width="14.88671875" style="78" customWidth="1"/>
    <col min="7431" max="7431" width="18.109375" style="78" bestFit="1" customWidth="1"/>
    <col min="7432" max="7432" width="16.88671875" style="78" customWidth="1"/>
    <col min="7433" max="7433" width="14.109375" style="78" customWidth="1"/>
    <col min="7434" max="7434" width="11.44140625" style="78"/>
    <col min="7435" max="7435" width="18.33203125" style="78" customWidth="1"/>
    <col min="7436" max="7436" width="12.44140625" style="78" customWidth="1"/>
    <col min="7437" max="7437" width="20" style="78" customWidth="1"/>
    <col min="7438" max="7681" width="11.44140625" style="78"/>
    <col min="7682" max="7682" width="20.33203125" style="78" customWidth="1"/>
    <col min="7683" max="7683" width="31.109375" style="78" customWidth="1"/>
    <col min="7684" max="7684" width="15" style="78" customWidth="1"/>
    <col min="7685" max="7685" width="14.44140625" style="78" customWidth="1"/>
    <col min="7686" max="7686" width="14.88671875" style="78" customWidth="1"/>
    <col min="7687" max="7687" width="18.109375" style="78" bestFit="1" customWidth="1"/>
    <col min="7688" max="7688" width="16.88671875" style="78" customWidth="1"/>
    <col min="7689" max="7689" width="14.109375" style="78" customWidth="1"/>
    <col min="7690" max="7690" width="11.44140625" style="78"/>
    <col min="7691" max="7691" width="18.33203125" style="78" customWidth="1"/>
    <col min="7692" max="7692" width="12.44140625" style="78" customWidth="1"/>
    <col min="7693" max="7693" width="20" style="78" customWidth="1"/>
    <col min="7694" max="7937" width="11.44140625" style="78"/>
    <col min="7938" max="7938" width="20.33203125" style="78" customWidth="1"/>
    <col min="7939" max="7939" width="31.109375" style="78" customWidth="1"/>
    <col min="7940" max="7940" width="15" style="78" customWidth="1"/>
    <col min="7941" max="7941" width="14.44140625" style="78" customWidth="1"/>
    <col min="7942" max="7942" width="14.88671875" style="78" customWidth="1"/>
    <col min="7943" max="7943" width="18.109375" style="78" bestFit="1" customWidth="1"/>
    <col min="7944" max="7944" width="16.88671875" style="78" customWidth="1"/>
    <col min="7945" max="7945" width="14.109375" style="78" customWidth="1"/>
    <col min="7946" max="7946" width="11.44140625" style="78"/>
    <col min="7947" max="7947" width="18.33203125" style="78" customWidth="1"/>
    <col min="7948" max="7948" width="12.44140625" style="78" customWidth="1"/>
    <col min="7949" max="7949" width="20" style="78" customWidth="1"/>
    <col min="7950" max="8193" width="11.44140625" style="78"/>
    <col min="8194" max="8194" width="20.33203125" style="78" customWidth="1"/>
    <col min="8195" max="8195" width="31.109375" style="78" customWidth="1"/>
    <col min="8196" max="8196" width="15" style="78" customWidth="1"/>
    <col min="8197" max="8197" width="14.44140625" style="78" customWidth="1"/>
    <col min="8198" max="8198" width="14.88671875" style="78" customWidth="1"/>
    <col min="8199" max="8199" width="18.109375" style="78" bestFit="1" customWidth="1"/>
    <col min="8200" max="8200" width="16.88671875" style="78" customWidth="1"/>
    <col min="8201" max="8201" width="14.109375" style="78" customWidth="1"/>
    <col min="8202" max="8202" width="11.44140625" style="78"/>
    <col min="8203" max="8203" width="18.33203125" style="78" customWidth="1"/>
    <col min="8204" max="8204" width="12.44140625" style="78" customWidth="1"/>
    <col min="8205" max="8205" width="20" style="78" customWidth="1"/>
    <col min="8206" max="8449" width="11.44140625" style="78"/>
    <col min="8450" max="8450" width="20.33203125" style="78" customWidth="1"/>
    <col min="8451" max="8451" width="31.109375" style="78" customWidth="1"/>
    <col min="8452" max="8452" width="15" style="78" customWidth="1"/>
    <col min="8453" max="8453" width="14.44140625" style="78" customWidth="1"/>
    <col min="8454" max="8454" width="14.88671875" style="78" customWidth="1"/>
    <col min="8455" max="8455" width="18.109375" style="78" bestFit="1" customWidth="1"/>
    <col min="8456" max="8456" width="16.88671875" style="78" customWidth="1"/>
    <col min="8457" max="8457" width="14.109375" style="78" customWidth="1"/>
    <col min="8458" max="8458" width="11.44140625" style="78"/>
    <col min="8459" max="8459" width="18.33203125" style="78" customWidth="1"/>
    <col min="8460" max="8460" width="12.44140625" style="78" customWidth="1"/>
    <col min="8461" max="8461" width="20" style="78" customWidth="1"/>
    <col min="8462" max="8705" width="11.44140625" style="78"/>
    <col min="8706" max="8706" width="20.33203125" style="78" customWidth="1"/>
    <col min="8707" max="8707" width="31.109375" style="78" customWidth="1"/>
    <col min="8708" max="8708" width="15" style="78" customWidth="1"/>
    <col min="8709" max="8709" width="14.44140625" style="78" customWidth="1"/>
    <col min="8710" max="8710" width="14.88671875" style="78" customWidth="1"/>
    <col min="8711" max="8711" width="18.109375" style="78" bestFit="1" customWidth="1"/>
    <col min="8712" max="8712" width="16.88671875" style="78" customWidth="1"/>
    <col min="8713" max="8713" width="14.109375" style="78" customWidth="1"/>
    <col min="8714" max="8714" width="11.44140625" style="78"/>
    <col min="8715" max="8715" width="18.33203125" style="78" customWidth="1"/>
    <col min="8716" max="8716" width="12.44140625" style="78" customWidth="1"/>
    <col min="8717" max="8717" width="20" style="78" customWidth="1"/>
    <col min="8718" max="8961" width="11.44140625" style="78"/>
    <col min="8962" max="8962" width="20.33203125" style="78" customWidth="1"/>
    <col min="8963" max="8963" width="31.109375" style="78" customWidth="1"/>
    <col min="8964" max="8964" width="15" style="78" customWidth="1"/>
    <col min="8965" max="8965" width="14.44140625" style="78" customWidth="1"/>
    <col min="8966" max="8966" width="14.88671875" style="78" customWidth="1"/>
    <col min="8967" max="8967" width="18.109375" style="78" bestFit="1" customWidth="1"/>
    <col min="8968" max="8968" width="16.88671875" style="78" customWidth="1"/>
    <col min="8969" max="8969" width="14.109375" style="78" customWidth="1"/>
    <col min="8970" max="8970" width="11.44140625" style="78"/>
    <col min="8971" max="8971" width="18.33203125" style="78" customWidth="1"/>
    <col min="8972" max="8972" width="12.44140625" style="78" customWidth="1"/>
    <col min="8973" max="8973" width="20" style="78" customWidth="1"/>
    <col min="8974" max="9217" width="11.44140625" style="78"/>
    <col min="9218" max="9218" width="20.33203125" style="78" customWidth="1"/>
    <col min="9219" max="9219" width="31.109375" style="78" customWidth="1"/>
    <col min="9220" max="9220" width="15" style="78" customWidth="1"/>
    <col min="9221" max="9221" width="14.44140625" style="78" customWidth="1"/>
    <col min="9222" max="9222" width="14.88671875" style="78" customWidth="1"/>
    <col min="9223" max="9223" width="18.109375" style="78" bestFit="1" customWidth="1"/>
    <col min="9224" max="9224" width="16.88671875" style="78" customWidth="1"/>
    <col min="9225" max="9225" width="14.109375" style="78" customWidth="1"/>
    <col min="9226" max="9226" width="11.44140625" style="78"/>
    <col min="9227" max="9227" width="18.33203125" style="78" customWidth="1"/>
    <col min="9228" max="9228" width="12.44140625" style="78" customWidth="1"/>
    <col min="9229" max="9229" width="20" style="78" customWidth="1"/>
    <col min="9230" max="9473" width="11.44140625" style="78"/>
    <col min="9474" max="9474" width="20.33203125" style="78" customWidth="1"/>
    <col min="9475" max="9475" width="31.109375" style="78" customWidth="1"/>
    <col min="9476" max="9476" width="15" style="78" customWidth="1"/>
    <col min="9477" max="9477" width="14.44140625" style="78" customWidth="1"/>
    <col min="9478" max="9478" width="14.88671875" style="78" customWidth="1"/>
    <col min="9479" max="9479" width="18.109375" style="78" bestFit="1" customWidth="1"/>
    <col min="9480" max="9480" width="16.88671875" style="78" customWidth="1"/>
    <col min="9481" max="9481" width="14.109375" style="78" customWidth="1"/>
    <col min="9482" max="9482" width="11.44140625" style="78"/>
    <col min="9483" max="9483" width="18.33203125" style="78" customWidth="1"/>
    <col min="9484" max="9484" width="12.44140625" style="78" customWidth="1"/>
    <col min="9485" max="9485" width="20" style="78" customWidth="1"/>
    <col min="9486" max="9729" width="11.44140625" style="78"/>
    <col min="9730" max="9730" width="20.33203125" style="78" customWidth="1"/>
    <col min="9731" max="9731" width="31.109375" style="78" customWidth="1"/>
    <col min="9732" max="9732" width="15" style="78" customWidth="1"/>
    <col min="9733" max="9733" width="14.44140625" style="78" customWidth="1"/>
    <col min="9734" max="9734" width="14.88671875" style="78" customWidth="1"/>
    <col min="9735" max="9735" width="18.109375" style="78" bestFit="1" customWidth="1"/>
    <col min="9736" max="9736" width="16.88671875" style="78" customWidth="1"/>
    <col min="9737" max="9737" width="14.109375" style="78" customWidth="1"/>
    <col min="9738" max="9738" width="11.44140625" style="78"/>
    <col min="9739" max="9739" width="18.33203125" style="78" customWidth="1"/>
    <col min="9740" max="9740" width="12.44140625" style="78" customWidth="1"/>
    <col min="9741" max="9741" width="20" style="78" customWidth="1"/>
    <col min="9742" max="9985" width="11.44140625" style="78"/>
    <col min="9986" max="9986" width="20.33203125" style="78" customWidth="1"/>
    <col min="9987" max="9987" width="31.109375" style="78" customWidth="1"/>
    <col min="9988" max="9988" width="15" style="78" customWidth="1"/>
    <col min="9989" max="9989" width="14.44140625" style="78" customWidth="1"/>
    <col min="9990" max="9990" width="14.88671875" style="78" customWidth="1"/>
    <col min="9991" max="9991" width="18.109375" style="78" bestFit="1" customWidth="1"/>
    <col min="9992" max="9992" width="16.88671875" style="78" customWidth="1"/>
    <col min="9993" max="9993" width="14.109375" style="78" customWidth="1"/>
    <col min="9994" max="9994" width="11.44140625" style="78"/>
    <col min="9995" max="9995" width="18.33203125" style="78" customWidth="1"/>
    <col min="9996" max="9996" width="12.44140625" style="78" customWidth="1"/>
    <col min="9997" max="9997" width="20" style="78" customWidth="1"/>
    <col min="9998" max="10241" width="11.44140625" style="78"/>
    <col min="10242" max="10242" width="20.33203125" style="78" customWidth="1"/>
    <col min="10243" max="10243" width="31.109375" style="78" customWidth="1"/>
    <col min="10244" max="10244" width="15" style="78" customWidth="1"/>
    <col min="10245" max="10245" width="14.44140625" style="78" customWidth="1"/>
    <col min="10246" max="10246" width="14.88671875" style="78" customWidth="1"/>
    <col min="10247" max="10247" width="18.109375" style="78" bestFit="1" customWidth="1"/>
    <col min="10248" max="10248" width="16.88671875" style="78" customWidth="1"/>
    <col min="10249" max="10249" width="14.109375" style="78" customWidth="1"/>
    <col min="10250" max="10250" width="11.44140625" style="78"/>
    <col min="10251" max="10251" width="18.33203125" style="78" customWidth="1"/>
    <col min="10252" max="10252" width="12.44140625" style="78" customWidth="1"/>
    <col min="10253" max="10253" width="20" style="78" customWidth="1"/>
    <col min="10254" max="10497" width="11.44140625" style="78"/>
    <col min="10498" max="10498" width="20.33203125" style="78" customWidth="1"/>
    <col min="10499" max="10499" width="31.109375" style="78" customWidth="1"/>
    <col min="10500" max="10500" width="15" style="78" customWidth="1"/>
    <col min="10501" max="10501" width="14.44140625" style="78" customWidth="1"/>
    <col min="10502" max="10502" width="14.88671875" style="78" customWidth="1"/>
    <col min="10503" max="10503" width="18.109375" style="78" bestFit="1" customWidth="1"/>
    <col min="10504" max="10504" width="16.88671875" style="78" customWidth="1"/>
    <col min="10505" max="10505" width="14.109375" style="78" customWidth="1"/>
    <col min="10506" max="10506" width="11.44140625" style="78"/>
    <col min="10507" max="10507" width="18.33203125" style="78" customWidth="1"/>
    <col min="10508" max="10508" width="12.44140625" style="78" customWidth="1"/>
    <col min="10509" max="10509" width="20" style="78" customWidth="1"/>
    <col min="10510" max="10753" width="11.44140625" style="78"/>
    <col min="10754" max="10754" width="20.33203125" style="78" customWidth="1"/>
    <col min="10755" max="10755" width="31.109375" style="78" customWidth="1"/>
    <col min="10756" max="10756" width="15" style="78" customWidth="1"/>
    <col min="10757" max="10757" width="14.44140625" style="78" customWidth="1"/>
    <col min="10758" max="10758" width="14.88671875" style="78" customWidth="1"/>
    <col min="10759" max="10759" width="18.109375" style="78" bestFit="1" customWidth="1"/>
    <col min="10760" max="10760" width="16.88671875" style="78" customWidth="1"/>
    <col min="10761" max="10761" width="14.109375" style="78" customWidth="1"/>
    <col min="10762" max="10762" width="11.44140625" style="78"/>
    <col min="10763" max="10763" width="18.33203125" style="78" customWidth="1"/>
    <col min="10764" max="10764" width="12.44140625" style="78" customWidth="1"/>
    <col min="10765" max="10765" width="20" style="78" customWidth="1"/>
    <col min="10766" max="11009" width="11.44140625" style="78"/>
    <col min="11010" max="11010" width="20.33203125" style="78" customWidth="1"/>
    <col min="11011" max="11011" width="31.109375" style="78" customWidth="1"/>
    <col min="11012" max="11012" width="15" style="78" customWidth="1"/>
    <col min="11013" max="11013" width="14.44140625" style="78" customWidth="1"/>
    <col min="11014" max="11014" width="14.88671875" style="78" customWidth="1"/>
    <col min="11015" max="11015" width="18.109375" style="78" bestFit="1" customWidth="1"/>
    <col min="11016" max="11016" width="16.88671875" style="78" customWidth="1"/>
    <col min="11017" max="11017" width="14.109375" style="78" customWidth="1"/>
    <col min="11018" max="11018" width="11.44140625" style="78"/>
    <col min="11019" max="11019" width="18.33203125" style="78" customWidth="1"/>
    <col min="11020" max="11020" width="12.44140625" style="78" customWidth="1"/>
    <col min="11021" max="11021" width="20" style="78" customWidth="1"/>
    <col min="11022" max="11265" width="11.44140625" style="78"/>
    <col min="11266" max="11266" width="20.33203125" style="78" customWidth="1"/>
    <col min="11267" max="11267" width="31.109375" style="78" customWidth="1"/>
    <col min="11268" max="11268" width="15" style="78" customWidth="1"/>
    <col min="11269" max="11269" width="14.44140625" style="78" customWidth="1"/>
    <col min="11270" max="11270" width="14.88671875" style="78" customWidth="1"/>
    <col min="11271" max="11271" width="18.109375" style="78" bestFit="1" customWidth="1"/>
    <col min="11272" max="11272" width="16.88671875" style="78" customWidth="1"/>
    <col min="11273" max="11273" width="14.109375" style="78" customWidth="1"/>
    <col min="11274" max="11274" width="11.44140625" style="78"/>
    <col min="11275" max="11275" width="18.33203125" style="78" customWidth="1"/>
    <col min="11276" max="11276" width="12.44140625" style="78" customWidth="1"/>
    <col min="11277" max="11277" width="20" style="78" customWidth="1"/>
    <col min="11278" max="11521" width="11.44140625" style="78"/>
    <col min="11522" max="11522" width="20.33203125" style="78" customWidth="1"/>
    <col min="11523" max="11523" width="31.109375" style="78" customWidth="1"/>
    <col min="11524" max="11524" width="15" style="78" customWidth="1"/>
    <col min="11525" max="11525" width="14.44140625" style="78" customWidth="1"/>
    <col min="11526" max="11526" width="14.88671875" style="78" customWidth="1"/>
    <col min="11527" max="11527" width="18.109375" style="78" bestFit="1" customWidth="1"/>
    <col min="11528" max="11528" width="16.88671875" style="78" customWidth="1"/>
    <col min="11529" max="11529" width="14.109375" style="78" customWidth="1"/>
    <col min="11530" max="11530" width="11.44140625" style="78"/>
    <col min="11531" max="11531" width="18.33203125" style="78" customWidth="1"/>
    <col min="11532" max="11532" width="12.44140625" style="78" customWidth="1"/>
    <col min="11533" max="11533" width="20" style="78" customWidth="1"/>
    <col min="11534" max="11777" width="11.44140625" style="78"/>
    <col min="11778" max="11778" width="20.33203125" style="78" customWidth="1"/>
    <col min="11779" max="11779" width="31.109375" style="78" customWidth="1"/>
    <col min="11780" max="11780" width="15" style="78" customWidth="1"/>
    <col min="11781" max="11781" width="14.44140625" style="78" customWidth="1"/>
    <col min="11782" max="11782" width="14.88671875" style="78" customWidth="1"/>
    <col min="11783" max="11783" width="18.109375" style="78" bestFit="1" customWidth="1"/>
    <col min="11784" max="11784" width="16.88671875" style="78" customWidth="1"/>
    <col min="11785" max="11785" width="14.109375" style="78" customWidth="1"/>
    <col min="11786" max="11786" width="11.44140625" style="78"/>
    <col min="11787" max="11787" width="18.33203125" style="78" customWidth="1"/>
    <col min="11788" max="11788" width="12.44140625" style="78" customWidth="1"/>
    <col min="11789" max="11789" width="20" style="78" customWidth="1"/>
    <col min="11790" max="12033" width="11.44140625" style="78"/>
    <col min="12034" max="12034" width="20.33203125" style="78" customWidth="1"/>
    <col min="12035" max="12035" width="31.109375" style="78" customWidth="1"/>
    <col min="12036" max="12036" width="15" style="78" customWidth="1"/>
    <col min="12037" max="12037" width="14.44140625" style="78" customWidth="1"/>
    <col min="12038" max="12038" width="14.88671875" style="78" customWidth="1"/>
    <col min="12039" max="12039" width="18.109375" style="78" bestFit="1" customWidth="1"/>
    <col min="12040" max="12040" width="16.88671875" style="78" customWidth="1"/>
    <col min="12041" max="12041" width="14.109375" style="78" customWidth="1"/>
    <col min="12042" max="12042" width="11.44140625" style="78"/>
    <col min="12043" max="12043" width="18.33203125" style="78" customWidth="1"/>
    <col min="12044" max="12044" width="12.44140625" style="78" customWidth="1"/>
    <col min="12045" max="12045" width="20" style="78" customWidth="1"/>
    <col min="12046" max="12289" width="11.44140625" style="78"/>
    <col min="12290" max="12290" width="20.33203125" style="78" customWidth="1"/>
    <col min="12291" max="12291" width="31.109375" style="78" customWidth="1"/>
    <col min="12292" max="12292" width="15" style="78" customWidth="1"/>
    <col min="12293" max="12293" width="14.44140625" style="78" customWidth="1"/>
    <col min="12294" max="12294" width="14.88671875" style="78" customWidth="1"/>
    <col min="12295" max="12295" width="18.109375" style="78" bestFit="1" customWidth="1"/>
    <col min="12296" max="12296" width="16.88671875" style="78" customWidth="1"/>
    <col min="12297" max="12297" width="14.109375" style="78" customWidth="1"/>
    <col min="12298" max="12298" width="11.44140625" style="78"/>
    <col min="12299" max="12299" width="18.33203125" style="78" customWidth="1"/>
    <col min="12300" max="12300" width="12.44140625" style="78" customWidth="1"/>
    <col min="12301" max="12301" width="20" style="78" customWidth="1"/>
    <col min="12302" max="12545" width="11.44140625" style="78"/>
    <col min="12546" max="12546" width="20.33203125" style="78" customWidth="1"/>
    <col min="12547" max="12547" width="31.109375" style="78" customWidth="1"/>
    <col min="12548" max="12548" width="15" style="78" customWidth="1"/>
    <col min="12549" max="12549" width="14.44140625" style="78" customWidth="1"/>
    <col min="12550" max="12550" width="14.88671875" style="78" customWidth="1"/>
    <col min="12551" max="12551" width="18.109375" style="78" bestFit="1" customWidth="1"/>
    <col min="12552" max="12552" width="16.88671875" style="78" customWidth="1"/>
    <col min="12553" max="12553" width="14.109375" style="78" customWidth="1"/>
    <col min="12554" max="12554" width="11.44140625" style="78"/>
    <col min="12555" max="12555" width="18.33203125" style="78" customWidth="1"/>
    <col min="12556" max="12556" width="12.44140625" style="78" customWidth="1"/>
    <col min="12557" max="12557" width="20" style="78" customWidth="1"/>
    <col min="12558" max="12801" width="11.44140625" style="78"/>
    <col min="12802" max="12802" width="20.33203125" style="78" customWidth="1"/>
    <col min="12803" max="12803" width="31.109375" style="78" customWidth="1"/>
    <col min="12804" max="12804" width="15" style="78" customWidth="1"/>
    <col min="12805" max="12805" width="14.44140625" style="78" customWidth="1"/>
    <col min="12806" max="12806" width="14.88671875" style="78" customWidth="1"/>
    <col min="12807" max="12807" width="18.109375" style="78" bestFit="1" customWidth="1"/>
    <col min="12808" max="12808" width="16.88671875" style="78" customWidth="1"/>
    <col min="12809" max="12809" width="14.109375" style="78" customWidth="1"/>
    <col min="12810" max="12810" width="11.44140625" style="78"/>
    <col min="12811" max="12811" width="18.33203125" style="78" customWidth="1"/>
    <col min="12812" max="12812" width="12.44140625" style="78" customWidth="1"/>
    <col min="12813" max="12813" width="20" style="78" customWidth="1"/>
    <col min="12814" max="13057" width="11.44140625" style="78"/>
    <col min="13058" max="13058" width="20.33203125" style="78" customWidth="1"/>
    <col min="13059" max="13059" width="31.109375" style="78" customWidth="1"/>
    <col min="13060" max="13060" width="15" style="78" customWidth="1"/>
    <col min="13061" max="13061" width="14.44140625" style="78" customWidth="1"/>
    <col min="13062" max="13062" width="14.88671875" style="78" customWidth="1"/>
    <col min="13063" max="13063" width="18.109375" style="78" bestFit="1" customWidth="1"/>
    <col min="13064" max="13064" width="16.88671875" style="78" customWidth="1"/>
    <col min="13065" max="13065" width="14.109375" style="78" customWidth="1"/>
    <col min="13066" max="13066" width="11.44140625" style="78"/>
    <col min="13067" max="13067" width="18.33203125" style="78" customWidth="1"/>
    <col min="13068" max="13068" width="12.44140625" style="78" customWidth="1"/>
    <col min="13069" max="13069" width="20" style="78" customWidth="1"/>
    <col min="13070" max="13313" width="11.44140625" style="78"/>
    <col min="13314" max="13314" width="20.33203125" style="78" customWidth="1"/>
    <col min="13315" max="13315" width="31.109375" style="78" customWidth="1"/>
    <col min="13316" max="13316" width="15" style="78" customWidth="1"/>
    <col min="13317" max="13317" width="14.44140625" style="78" customWidth="1"/>
    <col min="13318" max="13318" width="14.88671875" style="78" customWidth="1"/>
    <col min="13319" max="13319" width="18.109375" style="78" bestFit="1" customWidth="1"/>
    <col min="13320" max="13320" width="16.88671875" style="78" customWidth="1"/>
    <col min="13321" max="13321" width="14.109375" style="78" customWidth="1"/>
    <col min="13322" max="13322" width="11.44140625" style="78"/>
    <col min="13323" max="13323" width="18.33203125" style="78" customWidth="1"/>
    <col min="13324" max="13324" width="12.44140625" style="78" customWidth="1"/>
    <col min="13325" max="13325" width="20" style="78" customWidth="1"/>
    <col min="13326" max="13569" width="11.44140625" style="78"/>
    <col min="13570" max="13570" width="20.33203125" style="78" customWidth="1"/>
    <col min="13571" max="13571" width="31.109375" style="78" customWidth="1"/>
    <col min="13572" max="13572" width="15" style="78" customWidth="1"/>
    <col min="13573" max="13573" width="14.44140625" style="78" customWidth="1"/>
    <col min="13574" max="13574" width="14.88671875" style="78" customWidth="1"/>
    <col min="13575" max="13575" width="18.109375" style="78" bestFit="1" customWidth="1"/>
    <col min="13576" max="13576" width="16.88671875" style="78" customWidth="1"/>
    <col min="13577" max="13577" width="14.109375" style="78" customWidth="1"/>
    <col min="13578" max="13578" width="11.44140625" style="78"/>
    <col min="13579" max="13579" width="18.33203125" style="78" customWidth="1"/>
    <col min="13580" max="13580" width="12.44140625" style="78" customWidth="1"/>
    <col min="13581" max="13581" width="20" style="78" customWidth="1"/>
    <col min="13582" max="13825" width="11.44140625" style="78"/>
    <col min="13826" max="13826" width="20.33203125" style="78" customWidth="1"/>
    <col min="13827" max="13827" width="31.109375" style="78" customWidth="1"/>
    <col min="13828" max="13828" width="15" style="78" customWidth="1"/>
    <col min="13829" max="13829" width="14.44140625" style="78" customWidth="1"/>
    <col min="13830" max="13830" width="14.88671875" style="78" customWidth="1"/>
    <col min="13831" max="13831" width="18.109375" style="78" bestFit="1" customWidth="1"/>
    <col min="13832" max="13832" width="16.88671875" style="78" customWidth="1"/>
    <col min="13833" max="13833" width="14.109375" style="78" customWidth="1"/>
    <col min="13834" max="13834" width="11.44140625" style="78"/>
    <col min="13835" max="13835" width="18.33203125" style="78" customWidth="1"/>
    <col min="13836" max="13836" width="12.44140625" style="78" customWidth="1"/>
    <col min="13837" max="13837" width="20" style="78" customWidth="1"/>
    <col min="13838" max="14081" width="11.44140625" style="78"/>
    <col min="14082" max="14082" width="20.33203125" style="78" customWidth="1"/>
    <col min="14083" max="14083" width="31.109375" style="78" customWidth="1"/>
    <col min="14084" max="14084" width="15" style="78" customWidth="1"/>
    <col min="14085" max="14085" width="14.44140625" style="78" customWidth="1"/>
    <col min="14086" max="14086" width="14.88671875" style="78" customWidth="1"/>
    <col min="14087" max="14087" width="18.109375" style="78" bestFit="1" customWidth="1"/>
    <col min="14088" max="14088" width="16.88671875" style="78" customWidth="1"/>
    <col min="14089" max="14089" width="14.109375" style="78" customWidth="1"/>
    <col min="14090" max="14090" width="11.44140625" style="78"/>
    <col min="14091" max="14091" width="18.33203125" style="78" customWidth="1"/>
    <col min="14092" max="14092" width="12.44140625" style="78" customWidth="1"/>
    <col min="14093" max="14093" width="20" style="78" customWidth="1"/>
    <col min="14094" max="14337" width="11.44140625" style="78"/>
    <col min="14338" max="14338" width="20.33203125" style="78" customWidth="1"/>
    <col min="14339" max="14339" width="31.109375" style="78" customWidth="1"/>
    <col min="14340" max="14340" width="15" style="78" customWidth="1"/>
    <col min="14341" max="14341" width="14.44140625" style="78" customWidth="1"/>
    <col min="14342" max="14342" width="14.88671875" style="78" customWidth="1"/>
    <col min="14343" max="14343" width="18.109375" style="78" bestFit="1" customWidth="1"/>
    <col min="14344" max="14344" width="16.88671875" style="78" customWidth="1"/>
    <col min="14345" max="14345" width="14.109375" style="78" customWidth="1"/>
    <col min="14346" max="14346" width="11.44140625" style="78"/>
    <col min="14347" max="14347" width="18.33203125" style="78" customWidth="1"/>
    <col min="14348" max="14348" width="12.44140625" style="78" customWidth="1"/>
    <col min="14349" max="14349" width="20" style="78" customWidth="1"/>
    <col min="14350" max="14593" width="11.44140625" style="78"/>
    <col min="14594" max="14594" width="20.33203125" style="78" customWidth="1"/>
    <col min="14595" max="14595" width="31.109375" style="78" customWidth="1"/>
    <col min="14596" max="14596" width="15" style="78" customWidth="1"/>
    <col min="14597" max="14597" width="14.44140625" style="78" customWidth="1"/>
    <col min="14598" max="14598" width="14.88671875" style="78" customWidth="1"/>
    <col min="14599" max="14599" width="18.109375" style="78" bestFit="1" customWidth="1"/>
    <col min="14600" max="14600" width="16.88671875" style="78" customWidth="1"/>
    <col min="14601" max="14601" width="14.109375" style="78" customWidth="1"/>
    <col min="14602" max="14602" width="11.44140625" style="78"/>
    <col min="14603" max="14603" width="18.33203125" style="78" customWidth="1"/>
    <col min="14604" max="14604" width="12.44140625" style="78" customWidth="1"/>
    <col min="14605" max="14605" width="20" style="78" customWidth="1"/>
    <col min="14606" max="14849" width="11.44140625" style="78"/>
    <col min="14850" max="14850" width="20.33203125" style="78" customWidth="1"/>
    <col min="14851" max="14851" width="31.109375" style="78" customWidth="1"/>
    <col min="14852" max="14852" width="15" style="78" customWidth="1"/>
    <col min="14853" max="14853" width="14.44140625" style="78" customWidth="1"/>
    <col min="14854" max="14854" width="14.88671875" style="78" customWidth="1"/>
    <col min="14855" max="14855" width="18.109375" style="78" bestFit="1" customWidth="1"/>
    <col min="14856" max="14856" width="16.88671875" style="78" customWidth="1"/>
    <col min="14857" max="14857" width="14.109375" style="78" customWidth="1"/>
    <col min="14858" max="14858" width="11.44140625" style="78"/>
    <col min="14859" max="14859" width="18.33203125" style="78" customWidth="1"/>
    <col min="14860" max="14860" width="12.44140625" style="78" customWidth="1"/>
    <col min="14861" max="14861" width="20" style="78" customWidth="1"/>
    <col min="14862" max="15105" width="11.44140625" style="78"/>
    <col min="15106" max="15106" width="20.33203125" style="78" customWidth="1"/>
    <col min="15107" max="15107" width="31.109375" style="78" customWidth="1"/>
    <col min="15108" max="15108" width="15" style="78" customWidth="1"/>
    <col min="15109" max="15109" width="14.44140625" style="78" customWidth="1"/>
    <col min="15110" max="15110" width="14.88671875" style="78" customWidth="1"/>
    <col min="15111" max="15111" width="18.109375" style="78" bestFit="1" customWidth="1"/>
    <col min="15112" max="15112" width="16.88671875" style="78" customWidth="1"/>
    <col min="15113" max="15113" width="14.109375" style="78" customWidth="1"/>
    <col min="15114" max="15114" width="11.44140625" style="78"/>
    <col min="15115" max="15115" width="18.33203125" style="78" customWidth="1"/>
    <col min="15116" max="15116" width="12.44140625" style="78" customWidth="1"/>
    <col min="15117" max="15117" width="20" style="78" customWidth="1"/>
    <col min="15118" max="15361" width="11.44140625" style="78"/>
    <col min="15362" max="15362" width="20.33203125" style="78" customWidth="1"/>
    <col min="15363" max="15363" width="31.109375" style="78" customWidth="1"/>
    <col min="15364" max="15364" width="15" style="78" customWidth="1"/>
    <col min="15365" max="15365" width="14.44140625" style="78" customWidth="1"/>
    <col min="15366" max="15366" width="14.88671875" style="78" customWidth="1"/>
    <col min="15367" max="15367" width="18.109375" style="78" bestFit="1" customWidth="1"/>
    <col min="15368" max="15368" width="16.88671875" style="78" customWidth="1"/>
    <col min="15369" max="15369" width="14.109375" style="78" customWidth="1"/>
    <col min="15370" max="15370" width="11.44140625" style="78"/>
    <col min="15371" max="15371" width="18.33203125" style="78" customWidth="1"/>
    <col min="15372" max="15372" width="12.44140625" style="78" customWidth="1"/>
    <col min="15373" max="15373" width="20" style="78" customWidth="1"/>
    <col min="15374" max="15617" width="11.44140625" style="78"/>
    <col min="15618" max="15618" width="20.33203125" style="78" customWidth="1"/>
    <col min="15619" max="15619" width="31.109375" style="78" customWidth="1"/>
    <col min="15620" max="15620" width="15" style="78" customWidth="1"/>
    <col min="15621" max="15621" width="14.44140625" style="78" customWidth="1"/>
    <col min="15622" max="15622" width="14.88671875" style="78" customWidth="1"/>
    <col min="15623" max="15623" width="18.109375" style="78" bestFit="1" customWidth="1"/>
    <col min="15624" max="15624" width="16.88671875" style="78" customWidth="1"/>
    <col min="15625" max="15625" width="14.109375" style="78" customWidth="1"/>
    <col min="15626" max="15626" width="11.44140625" style="78"/>
    <col min="15627" max="15627" width="18.33203125" style="78" customWidth="1"/>
    <col min="15628" max="15628" width="12.44140625" style="78" customWidth="1"/>
    <col min="15629" max="15629" width="20" style="78" customWidth="1"/>
    <col min="15630" max="15873" width="11.44140625" style="78"/>
    <col min="15874" max="15874" width="20.33203125" style="78" customWidth="1"/>
    <col min="15875" max="15875" width="31.109375" style="78" customWidth="1"/>
    <col min="15876" max="15876" width="15" style="78" customWidth="1"/>
    <col min="15877" max="15877" width="14.44140625" style="78" customWidth="1"/>
    <col min="15878" max="15878" width="14.88671875" style="78" customWidth="1"/>
    <col min="15879" max="15879" width="18.109375" style="78" bestFit="1" customWidth="1"/>
    <col min="15880" max="15880" width="16.88671875" style="78" customWidth="1"/>
    <col min="15881" max="15881" width="14.109375" style="78" customWidth="1"/>
    <col min="15882" max="15882" width="11.44140625" style="78"/>
    <col min="15883" max="15883" width="18.33203125" style="78" customWidth="1"/>
    <col min="15884" max="15884" width="12.44140625" style="78" customWidth="1"/>
    <col min="15885" max="15885" width="20" style="78" customWidth="1"/>
    <col min="15886" max="16129" width="11.44140625" style="78"/>
    <col min="16130" max="16130" width="20.33203125" style="78" customWidth="1"/>
    <col min="16131" max="16131" width="31.109375" style="78" customWidth="1"/>
    <col min="16132" max="16132" width="15" style="78" customWidth="1"/>
    <col min="16133" max="16133" width="14.44140625" style="78" customWidth="1"/>
    <col min="16134" max="16134" width="14.88671875" style="78" customWidth="1"/>
    <col min="16135" max="16135" width="18.109375" style="78" bestFit="1" customWidth="1"/>
    <col min="16136" max="16136" width="16.88671875" style="78" customWidth="1"/>
    <col min="16137" max="16137" width="14.109375" style="78" customWidth="1"/>
    <col min="16138" max="16138" width="11.44140625" style="78"/>
    <col min="16139" max="16139" width="18.33203125" style="78" customWidth="1"/>
    <col min="16140" max="16140" width="12.44140625" style="78" customWidth="1"/>
    <col min="16141" max="16141" width="20" style="78" customWidth="1"/>
    <col min="16142" max="16384" width="11.44140625" style="78"/>
  </cols>
  <sheetData>
    <row r="1" spans="1:18" ht="19.5" customHeight="1" x14ac:dyDescent="0.3">
      <c r="N1" s="566" t="s">
        <v>284</v>
      </c>
      <c r="O1" s="567" t="s">
        <v>523</v>
      </c>
      <c r="Q1" s="574" t="s">
        <v>284</v>
      </c>
      <c r="R1" s="575" t="s">
        <v>523</v>
      </c>
    </row>
    <row r="2" spans="1:18" x14ac:dyDescent="0.3">
      <c r="A2" s="689" t="s">
        <v>52</v>
      </c>
      <c r="B2" s="689"/>
      <c r="C2" s="689"/>
      <c r="D2" s="689"/>
      <c r="E2" s="689"/>
      <c r="F2" s="689"/>
      <c r="G2" s="689"/>
      <c r="H2" s="689"/>
      <c r="N2" s="568" t="s">
        <v>524</v>
      </c>
      <c r="O2" s="569">
        <v>24397546835</v>
      </c>
      <c r="Q2" s="576" t="s">
        <v>27</v>
      </c>
      <c r="R2" s="577">
        <v>14103935259</v>
      </c>
    </row>
    <row r="3" spans="1:18" x14ac:dyDescent="0.3">
      <c r="A3" s="690" t="s">
        <v>276</v>
      </c>
      <c r="B3" s="690"/>
      <c r="C3" s="690"/>
      <c r="D3" s="690"/>
      <c r="E3" s="690"/>
      <c r="F3" s="690"/>
      <c r="G3" s="690"/>
      <c r="H3" s="690"/>
      <c r="N3" s="568" t="s">
        <v>525</v>
      </c>
      <c r="O3" s="569">
        <v>17413778262</v>
      </c>
      <c r="Q3" s="576" t="s">
        <v>28</v>
      </c>
      <c r="R3" s="577">
        <v>13221767518</v>
      </c>
    </row>
    <row r="4" spans="1:18" ht="9.75" customHeight="1" x14ac:dyDescent="0.3">
      <c r="A4" s="67"/>
      <c r="H4" s="80"/>
      <c r="I4" s="80"/>
      <c r="N4" s="568" t="s">
        <v>526</v>
      </c>
      <c r="O4" s="569">
        <v>1057028938</v>
      </c>
      <c r="Q4" s="576" t="s">
        <v>289</v>
      </c>
      <c r="R4" s="577">
        <v>1758766990</v>
      </c>
    </row>
    <row r="5" spans="1:18" x14ac:dyDescent="0.3">
      <c r="A5" s="68" t="s">
        <v>54</v>
      </c>
      <c r="H5" s="80"/>
      <c r="N5" s="568" t="s">
        <v>527</v>
      </c>
      <c r="O5" s="569">
        <v>2000000</v>
      </c>
      <c r="Q5" s="576" t="s">
        <v>290</v>
      </c>
      <c r="R5" s="577">
        <v>1758766990</v>
      </c>
    </row>
    <row r="6" spans="1:18" ht="15" customHeight="1" x14ac:dyDescent="0.3">
      <c r="A6" s="685" t="s">
        <v>785</v>
      </c>
      <c r="B6" s="685"/>
      <c r="C6" s="685"/>
      <c r="D6" s="685"/>
      <c r="E6" s="685"/>
      <c r="F6" s="685"/>
      <c r="G6" s="685"/>
      <c r="H6" s="685"/>
      <c r="N6" s="568" t="s">
        <v>683</v>
      </c>
      <c r="O6" s="569">
        <v>2000000</v>
      </c>
      <c r="Q6" s="576" t="s">
        <v>291</v>
      </c>
      <c r="R6" s="577">
        <v>11140527133</v>
      </c>
    </row>
    <row r="7" spans="1:18" ht="15" customHeight="1" x14ac:dyDescent="0.3">
      <c r="A7" s="685"/>
      <c r="B7" s="685"/>
      <c r="C7" s="685"/>
      <c r="D7" s="685"/>
      <c r="E7" s="685"/>
      <c r="F7" s="685"/>
      <c r="G7" s="685"/>
      <c r="H7" s="685"/>
      <c r="N7" s="568" t="s">
        <v>92</v>
      </c>
      <c r="O7" s="569">
        <v>1055028938</v>
      </c>
      <c r="Q7" s="576" t="s">
        <v>292</v>
      </c>
      <c r="R7" s="577">
        <v>8881156458</v>
      </c>
    </row>
    <row r="8" spans="1:18" ht="13.95" customHeight="1" x14ac:dyDescent="0.3">
      <c r="A8" s="685"/>
      <c r="B8" s="685"/>
      <c r="C8" s="685"/>
      <c r="D8" s="685"/>
      <c r="E8" s="685"/>
      <c r="F8" s="685"/>
      <c r="G8" s="685"/>
      <c r="H8" s="685"/>
      <c r="N8" s="568" t="s">
        <v>374</v>
      </c>
      <c r="O8" s="569">
        <v>79267278</v>
      </c>
      <c r="Q8" s="576" t="s">
        <v>293</v>
      </c>
      <c r="R8" s="577">
        <v>1785811633</v>
      </c>
    </row>
    <row r="9" spans="1:18" x14ac:dyDescent="0.3">
      <c r="A9" s="685"/>
      <c r="B9" s="685"/>
      <c r="C9" s="685"/>
      <c r="D9" s="685"/>
      <c r="E9" s="685"/>
      <c r="F9" s="685"/>
      <c r="G9" s="685"/>
      <c r="H9" s="685"/>
      <c r="N9" s="568" t="s">
        <v>684</v>
      </c>
      <c r="O9" s="569">
        <v>594439657</v>
      </c>
      <c r="Q9" s="576" t="s">
        <v>294</v>
      </c>
      <c r="R9" s="577">
        <v>472524474</v>
      </c>
    </row>
    <row r="10" spans="1:18" x14ac:dyDescent="0.3">
      <c r="A10" s="685"/>
      <c r="B10" s="685"/>
      <c r="C10" s="685"/>
      <c r="D10" s="685"/>
      <c r="E10" s="685"/>
      <c r="F10" s="685"/>
      <c r="G10" s="685"/>
      <c r="H10" s="685"/>
      <c r="N10" s="568" t="s">
        <v>685</v>
      </c>
      <c r="O10" s="569">
        <v>366510855</v>
      </c>
      <c r="Q10" s="576" t="s">
        <v>395</v>
      </c>
      <c r="R10" s="577">
        <v>1034568</v>
      </c>
    </row>
    <row r="11" spans="1:18" x14ac:dyDescent="0.3">
      <c r="I11" s="76"/>
      <c r="N11" s="568" t="s">
        <v>375</v>
      </c>
      <c r="O11" s="569">
        <v>10000000</v>
      </c>
      <c r="Q11" s="576" t="s">
        <v>741</v>
      </c>
      <c r="R11" s="577">
        <v>322473395</v>
      </c>
    </row>
    <row r="12" spans="1:18" x14ac:dyDescent="0.3">
      <c r="A12" s="67" t="s">
        <v>55</v>
      </c>
      <c r="H12" s="80"/>
      <c r="I12" s="80"/>
      <c r="N12" s="568" t="s">
        <v>376</v>
      </c>
      <c r="O12" s="569">
        <v>4811147</v>
      </c>
      <c r="Q12" s="576" t="s">
        <v>742</v>
      </c>
      <c r="R12" s="577">
        <v>322473395</v>
      </c>
    </row>
    <row r="13" spans="1:18" x14ac:dyDescent="0.3">
      <c r="A13" s="67"/>
      <c r="H13" s="80"/>
      <c r="I13" s="80"/>
      <c r="N13" s="568" t="s">
        <v>591</v>
      </c>
      <c r="O13" s="569">
        <v>311056</v>
      </c>
      <c r="Q13" s="576" t="s">
        <v>29</v>
      </c>
      <c r="R13" s="577">
        <v>882167741</v>
      </c>
    </row>
    <row r="14" spans="1:18" ht="15" customHeight="1" x14ac:dyDescent="0.3">
      <c r="A14" s="685" t="s">
        <v>682</v>
      </c>
      <c r="B14" s="685"/>
      <c r="C14" s="685"/>
      <c r="D14" s="685"/>
      <c r="E14" s="685"/>
      <c r="F14" s="685"/>
      <c r="G14" s="685"/>
      <c r="H14" s="685"/>
      <c r="I14" s="80"/>
      <c r="N14" s="568" t="s">
        <v>686</v>
      </c>
      <c r="O14" s="569">
        <v>311056</v>
      </c>
      <c r="Q14" s="576" t="s">
        <v>30</v>
      </c>
      <c r="R14" s="577">
        <v>882167741</v>
      </c>
    </row>
    <row r="15" spans="1:18" ht="14.4" customHeight="1" x14ac:dyDescent="0.3">
      <c r="A15" s="685"/>
      <c r="B15" s="685"/>
      <c r="C15" s="685"/>
      <c r="D15" s="685"/>
      <c r="E15" s="685"/>
      <c r="F15" s="685"/>
      <c r="G15" s="685"/>
      <c r="H15" s="685"/>
      <c r="I15" s="80"/>
      <c r="N15" s="568" t="s">
        <v>687</v>
      </c>
      <c r="O15" s="569">
        <v>209434</v>
      </c>
      <c r="Q15" s="576" t="s">
        <v>246</v>
      </c>
      <c r="R15" s="577">
        <v>746186940</v>
      </c>
    </row>
    <row r="16" spans="1:18" ht="12.75" customHeight="1" x14ac:dyDescent="0.3">
      <c r="A16" s="69"/>
      <c r="B16" s="69"/>
      <c r="C16" s="81"/>
      <c r="D16" s="81"/>
      <c r="E16" s="81"/>
      <c r="F16" s="81"/>
      <c r="G16" s="81"/>
      <c r="H16" s="69"/>
      <c r="I16" s="80"/>
      <c r="N16" s="568" t="s">
        <v>688</v>
      </c>
      <c r="O16" s="569">
        <v>101622</v>
      </c>
      <c r="Q16" s="576" t="s">
        <v>295</v>
      </c>
      <c r="R16" s="577">
        <v>17440622</v>
      </c>
    </row>
    <row r="17" spans="1:18" ht="12.75" customHeight="1" x14ac:dyDescent="0.3">
      <c r="A17" s="67" t="s">
        <v>56</v>
      </c>
      <c r="B17" s="69"/>
      <c r="C17" s="81"/>
      <c r="D17" s="81"/>
      <c r="E17" s="81"/>
      <c r="F17" s="81"/>
      <c r="G17" s="81"/>
      <c r="H17" s="69"/>
      <c r="I17" s="80"/>
      <c r="N17" s="568" t="s">
        <v>528</v>
      </c>
      <c r="O17" s="569">
        <v>3915256654</v>
      </c>
      <c r="Q17" s="576" t="s">
        <v>296</v>
      </c>
      <c r="R17" s="577">
        <v>48460179</v>
      </c>
    </row>
    <row r="18" spans="1:18" x14ac:dyDescent="0.3">
      <c r="I18" s="80"/>
      <c r="N18" s="568" t="s">
        <v>529</v>
      </c>
      <c r="O18" s="569">
        <v>3748617590</v>
      </c>
      <c r="Q18" s="576" t="s">
        <v>743</v>
      </c>
      <c r="R18" s="577">
        <v>70080000</v>
      </c>
    </row>
    <row r="19" spans="1:18" ht="21.6" customHeight="1" x14ac:dyDescent="0.3">
      <c r="A19" s="685" t="s">
        <v>522</v>
      </c>
      <c r="B19" s="685"/>
      <c r="C19" s="685"/>
      <c r="D19" s="685"/>
      <c r="E19" s="685"/>
      <c r="F19" s="685"/>
      <c r="G19" s="685"/>
      <c r="H19" s="685"/>
      <c r="I19" s="80"/>
      <c r="N19" s="568" t="s">
        <v>574</v>
      </c>
      <c r="O19" s="569">
        <v>3355612891</v>
      </c>
      <c r="Q19" s="576" t="s">
        <v>31</v>
      </c>
      <c r="R19" s="577">
        <v>13629702798</v>
      </c>
    </row>
    <row r="20" spans="1:18" ht="12.75" customHeight="1" x14ac:dyDescent="0.3">
      <c r="A20" s="685"/>
      <c r="B20" s="685"/>
      <c r="C20" s="685"/>
      <c r="D20" s="685"/>
      <c r="E20" s="685"/>
      <c r="F20" s="685"/>
      <c r="G20" s="685"/>
      <c r="H20" s="685"/>
      <c r="I20" s="80"/>
      <c r="N20" s="568" t="s">
        <v>689</v>
      </c>
      <c r="O20" s="569">
        <v>393004698</v>
      </c>
      <c r="Q20" s="576" t="s">
        <v>297</v>
      </c>
      <c r="R20" s="577">
        <v>9975434112</v>
      </c>
    </row>
    <row r="21" spans="1:18" ht="18.600000000000001" customHeight="1" x14ac:dyDescent="0.3">
      <c r="A21" s="685"/>
      <c r="B21" s="685"/>
      <c r="C21" s="685"/>
      <c r="D21" s="685"/>
      <c r="E21" s="685"/>
      <c r="F21" s="685"/>
      <c r="G21" s="685"/>
      <c r="H21" s="685"/>
      <c r="I21" s="80"/>
      <c r="N21" s="568" t="s">
        <v>595</v>
      </c>
      <c r="O21" s="569">
        <v>50000000</v>
      </c>
      <c r="Q21" s="576" t="s">
        <v>298</v>
      </c>
      <c r="R21" s="577">
        <v>8135507890</v>
      </c>
    </row>
    <row r="22" spans="1:18" ht="16.2" customHeight="1" x14ac:dyDescent="0.3">
      <c r="A22" s="69"/>
      <c r="B22" s="69"/>
      <c r="C22" s="69"/>
      <c r="D22" s="69"/>
      <c r="E22" s="69"/>
      <c r="F22" s="69"/>
      <c r="G22" s="69"/>
      <c r="H22" s="69"/>
      <c r="I22" s="80"/>
      <c r="N22" s="568" t="s">
        <v>690</v>
      </c>
      <c r="O22" s="569">
        <v>50000000</v>
      </c>
      <c r="Q22" s="576" t="s">
        <v>299</v>
      </c>
      <c r="R22" s="577">
        <v>8135507890</v>
      </c>
    </row>
    <row r="23" spans="1:18" x14ac:dyDescent="0.3">
      <c r="A23" s="69"/>
      <c r="B23" s="69"/>
      <c r="C23" s="69"/>
      <c r="D23" s="69"/>
      <c r="E23" s="69"/>
      <c r="F23" s="69"/>
      <c r="G23" s="69"/>
      <c r="H23" s="69"/>
      <c r="I23" s="80"/>
      <c r="N23" s="568" t="s">
        <v>530</v>
      </c>
      <c r="O23" s="569">
        <v>95643064</v>
      </c>
      <c r="Q23" s="576" t="s">
        <v>300</v>
      </c>
      <c r="R23" s="577">
        <v>1722000000</v>
      </c>
    </row>
    <row r="24" spans="1:18" x14ac:dyDescent="0.3">
      <c r="A24" s="70" t="s">
        <v>57</v>
      </c>
      <c r="I24" s="80"/>
      <c r="N24" s="568" t="s">
        <v>691</v>
      </c>
      <c r="O24" s="569">
        <v>95643064</v>
      </c>
      <c r="Q24" s="576" t="s">
        <v>301</v>
      </c>
      <c r="R24" s="577">
        <v>1722000000</v>
      </c>
    </row>
    <row r="25" spans="1:18" x14ac:dyDescent="0.3">
      <c r="H25" s="80"/>
      <c r="I25" s="80"/>
      <c r="N25" s="568" t="s">
        <v>598</v>
      </c>
      <c r="O25" s="569">
        <v>19800000</v>
      </c>
      <c r="Q25" s="576" t="s">
        <v>744</v>
      </c>
      <c r="R25" s="577">
        <v>117926222</v>
      </c>
    </row>
    <row r="26" spans="1:18" ht="15" customHeight="1" x14ac:dyDescent="0.3">
      <c r="A26" s="685" t="s">
        <v>213</v>
      </c>
      <c r="B26" s="685"/>
      <c r="C26" s="685"/>
      <c r="D26" s="685"/>
      <c r="E26" s="685"/>
      <c r="F26" s="685"/>
      <c r="G26" s="685"/>
      <c r="H26" s="685"/>
      <c r="I26" s="80"/>
      <c r="N26" s="568" t="s">
        <v>692</v>
      </c>
      <c r="O26" s="569">
        <v>19800000</v>
      </c>
      <c r="Q26" s="576" t="s">
        <v>745</v>
      </c>
      <c r="R26" s="577">
        <v>117926222</v>
      </c>
    </row>
    <row r="27" spans="1:18" ht="15" customHeight="1" x14ac:dyDescent="0.3">
      <c r="A27" s="685"/>
      <c r="B27" s="685"/>
      <c r="C27" s="685"/>
      <c r="D27" s="685"/>
      <c r="E27" s="685"/>
      <c r="F27" s="685"/>
      <c r="G27" s="685"/>
      <c r="H27" s="685"/>
      <c r="I27" s="80"/>
      <c r="N27" s="568" t="s">
        <v>693</v>
      </c>
      <c r="O27" s="569">
        <v>1196000</v>
      </c>
      <c r="Q27" s="576" t="s">
        <v>33</v>
      </c>
      <c r="R27" s="577">
        <v>178615956</v>
      </c>
    </row>
    <row r="28" spans="1:18" x14ac:dyDescent="0.3">
      <c r="A28" s="70" t="s">
        <v>59</v>
      </c>
      <c r="H28" s="80"/>
      <c r="I28" s="80"/>
      <c r="N28" s="568" t="s">
        <v>694</v>
      </c>
      <c r="O28" s="569">
        <v>1196000</v>
      </c>
      <c r="Q28" s="576" t="s">
        <v>302</v>
      </c>
      <c r="R28" s="577">
        <v>44060999</v>
      </c>
    </row>
    <row r="29" spans="1:18" x14ac:dyDescent="0.3">
      <c r="A29" s="78" t="s">
        <v>60</v>
      </c>
      <c r="H29" s="80"/>
      <c r="I29" s="80"/>
      <c r="N29" s="568" t="s">
        <v>603</v>
      </c>
      <c r="O29" s="569">
        <v>12439694690</v>
      </c>
      <c r="Q29" s="576" t="s">
        <v>303</v>
      </c>
      <c r="R29" s="577">
        <v>44060999</v>
      </c>
    </row>
    <row r="30" spans="1:18" ht="15" customHeight="1" x14ac:dyDescent="0.3">
      <c r="A30" s="685" t="s">
        <v>214</v>
      </c>
      <c r="B30" s="685"/>
      <c r="C30" s="685"/>
      <c r="D30" s="685"/>
      <c r="E30" s="685"/>
      <c r="F30" s="685"/>
      <c r="G30" s="685"/>
      <c r="H30" s="685"/>
      <c r="I30" s="80"/>
      <c r="N30" s="568" t="s">
        <v>695</v>
      </c>
      <c r="O30" s="569">
        <v>12439694690</v>
      </c>
      <c r="Q30" s="576" t="s">
        <v>34</v>
      </c>
      <c r="R30" s="577">
        <v>134554957</v>
      </c>
    </row>
    <row r="31" spans="1:18" ht="15" customHeight="1" x14ac:dyDescent="0.3">
      <c r="A31" s="685"/>
      <c r="B31" s="685"/>
      <c r="C31" s="685"/>
      <c r="D31" s="685"/>
      <c r="E31" s="685"/>
      <c r="F31" s="685"/>
      <c r="G31" s="685"/>
      <c r="H31" s="685"/>
      <c r="I31" s="80"/>
      <c r="N31" s="568" t="s">
        <v>696</v>
      </c>
      <c r="O31" s="569">
        <v>4120912073</v>
      </c>
      <c r="Q31" s="576" t="s">
        <v>304</v>
      </c>
      <c r="R31" s="577">
        <v>134554957</v>
      </c>
    </row>
    <row r="32" spans="1:18" x14ac:dyDescent="0.3">
      <c r="A32" s="685"/>
      <c r="B32" s="685"/>
      <c r="C32" s="685"/>
      <c r="D32" s="685"/>
      <c r="E32" s="685"/>
      <c r="F32" s="685"/>
      <c r="G32" s="685"/>
      <c r="H32" s="685"/>
      <c r="I32" s="80"/>
      <c r="N32" s="568" t="s">
        <v>697</v>
      </c>
      <c r="O32" s="569">
        <v>1067347510</v>
      </c>
      <c r="Q32" s="576" t="s">
        <v>35</v>
      </c>
      <c r="R32" s="577">
        <v>3227593298</v>
      </c>
    </row>
    <row r="33" spans="1:18" x14ac:dyDescent="0.3">
      <c r="I33" s="80"/>
      <c r="N33" s="568" t="s">
        <v>698</v>
      </c>
      <c r="O33" s="569">
        <v>393767662</v>
      </c>
      <c r="Q33" s="576" t="s">
        <v>565</v>
      </c>
      <c r="R33" s="577">
        <v>1245256085</v>
      </c>
    </row>
    <row r="34" spans="1:18" x14ac:dyDescent="0.3">
      <c r="A34" s="70" t="s">
        <v>61</v>
      </c>
      <c r="H34" s="80"/>
      <c r="I34" s="80"/>
      <c r="N34" s="568" t="s">
        <v>699</v>
      </c>
      <c r="O34" s="569">
        <v>1599756234</v>
      </c>
      <c r="Q34" s="576" t="s">
        <v>250</v>
      </c>
      <c r="R34" s="577">
        <v>1055865194</v>
      </c>
    </row>
    <row r="35" spans="1:18" x14ac:dyDescent="0.3">
      <c r="H35" s="80"/>
      <c r="I35" s="80"/>
      <c r="N35" s="568" t="s">
        <v>700</v>
      </c>
      <c r="O35" s="569">
        <v>1008807400</v>
      </c>
      <c r="Q35" s="576" t="s">
        <v>251</v>
      </c>
      <c r="R35" s="577">
        <v>174217755</v>
      </c>
    </row>
    <row r="36" spans="1:18" ht="15" customHeight="1" x14ac:dyDescent="0.3">
      <c r="A36" s="685" t="s">
        <v>313</v>
      </c>
      <c r="B36" s="685"/>
      <c r="C36" s="685"/>
      <c r="D36" s="685"/>
      <c r="E36" s="685"/>
      <c r="F36" s="685"/>
      <c r="G36" s="685"/>
      <c r="H36" s="685"/>
      <c r="I36" s="80"/>
      <c r="N36" s="568" t="s">
        <v>701</v>
      </c>
      <c r="O36" s="569">
        <v>51233268</v>
      </c>
      <c r="Q36" s="576" t="s">
        <v>396</v>
      </c>
      <c r="R36" s="577">
        <v>15173136</v>
      </c>
    </row>
    <row r="37" spans="1:18" ht="20.25" customHeight="1" x14ac:dyDescent="0.3">
      <c r="A37" s="685"/>
      <c r="B37" s="685"/>
      <c r="C37" s="685"/>
      <c r="D37" s="685"/>
      <c r="E37" s="685"/>
      <c r="F37" s="685"/>
      <c r="G37" s="685"/>
      <c r="H37" s="685"/>
      <c r="I37" s="80"/>
      <c r="N37" s="568" t="s">
        <v>702</v>
      </c>
      <c r="O37" s="569">
        <v>26480101906</v>
      </c>
      <c r="Q37" s="576" t="s">
        <v>36</v>
      </c>
      <c r="R37" s="577">
        <v>757333335</v>
      </c>
    </row>
    <row r="38" spans="1:18" x14ac:dyDescent="0.3">
      <c r="H38" s="80"/>
      <c r="I38" s="80"/>
      <c r="N38" s="568" t="s">
        <v>703</v>
      </c>
      <c r="O38" s="569">
        <v>64999998</v>
      </c>
      <c r="Q38" s="576" t="s">
        <v>36</v>
      </c>
      <c r="R38" s="577">
        <v>757333335</v>
      </c>
    </row>
    <row r="39" spans="1:18" x14ac:dyDescent="0.3">
      <c r="A39" s="70" t="s">
        <v>62</v>
      </c>
      <c r="H39" s="80"/>
      <c r="I39" s="80"/>
      <c r="N39" s="568" t="s">
        <v>704</v>
      </c>
      <c r="O39" s="569">
        <v>26270710727</v>
      </c>
      <c r="Q39" s="576" t="s">
        <v>37</v>
      </c>
      <c r="R39" s="577">
        <v>1225003878</v>
      </c>
    </row>
    <row r="40" spans="1:18" x14ac:dyDescent="0.3">
      <c r="H40" s="80"/>
      <c r="I40" s="80"/>
      <c r="N40" s="568" t="s">
        <v>705</v>
      </c>
      <c r="O40" s="569">
        <v>49845750</v>
      </c>
      <c r="Q40" s="576" t="s">
        <v>272</v>
      </c>
      <c r="R40" s="577">
        <v>129911881</v>
      </c>
    </row>
    <row r="41" spans="1:18" ht="15.75" customHeight="1" x14ac:dyDescent="0.3">
      <c r="A41" s="686" t="s">
        <v>215</v>
      </c>
      <c r="B41" s="686"/>
      <c r="C41" s="686"/>
      <c r="D41" s="686"/>
      <c r="E41" s="686"/>
      <c r="F41" s="686"/>
      <c r="G41" s="686"/>
      <c r="H41" s="686"/>
      <c r="I41" s="80"/>
      <c r="N41" s="568" t="s">
        <v>706</v>
      </c>
      <c r="O41" s="569">
        <v>94545431</v>
      </c>
      <c r="Q41" s="576" t="s">
        <v>252</v>
      </c>
      <c r="R41" s="577">
        <v>163630984</v>
      </c>
    </row>
    <row r="42" spans="1:18" x14ac:dyDescent="0.3">
      <c r="A42" s="686"/>
      <c r="B42" s="686"/>
      <c r="C42" s="686"/>
      <c r="D42" s="686"/>
      <c r="E42" s="686"/>
      <c r="F42" s="686"/>
      <c r="G42" s="686"/>
      <c r="H42" s="686"/>
      <c r="I42" s="80"/>
      <c r="N42" s="568" t="s">
        <v>707</v>
      </c>
      <c r="O42" s="569">
        <v>-18161319289</v>
      </c>
      <c r="Q42" s="576" t="s">
        <v>253</v>
      </c>
      <c r="R42" s="577">
        <v>10462797</v>
      </c>
    </row>
    <row r="43" spans="1:18" x14ac:dyDescent="0.3">
      <c r="A43" s="80"/>
      <c r="H43" s="80"/>
      <c r="I43" s="80"/>
      <c r="N43" s="568" t="s">
        <v>708</v>
      </c>
      <c r="O43" s="569">
        <v>-13127575795</v>
      </c>
      <c r="Q43" s="576" t="s">
        <v>254</v>
      </c>
      <c r="R43" s="577">
        <v>190173627</v>
      </c>
    </row>
    <row r="44" spans="1:18" x14ac:dyDescent="0.3">
      <c r="A44" s="70" t="s">
        <v>63</v>
      </c>
      <c r="H44" s="80"/>
      <c r="I44" s="80"/>
      <c r="N44" s="568" t="s">
        <v>709</v>
      </c>
      <c r="O44" s="569">
        <v>-114479760</v>
      </c>
      <c r="Q44" s="576" t="s">
        <v>255</v>
      </c>
      <c r="R44" s="577">
        <v>24170744</v>
      </c>
    </row>
    <row r="45" spans="1:18" x14ac:dyDescent="0.3">
      <c r="H45" s="80"/>
      <c r="I45" s="80"/>
      <c r="N45" s="568" t="s">
        <v>710</v>
      </c>
      <c r="O45" s="569">
        <v>-1128685943</v>
      </c>
      <c r="Q45" s="576" t="s">
        <v>257</v>
      </c>
      <c r="R45" s="577">
        <v>4511195</v>
      </c>
    </row>
    <row r="46" spans="1:18" ht="12.75" customHeight="1" x14ac:dyDescent="0.3">
      <c r="A46" s="686" t="s">
        <v>216</v>
      </c>
      <c r="B46" s="686"/>
      <c r="C46" s="686"/>
      <c r="D46" s="686"/>
      <c r="E46" s="686"/>
      <c r="F46" s="686"/>
      <c r="G46" s="82"/>
      <c r="H46" s="71"/>
      <c r="I46" s="80"/>
      <c r="N46" s="568" t="s">
        <v>711</v>
      </c>
      <c r="O46" s="569">
        <v>-2375739292</v>
      </c>
      <c r="Q46" s="576" t="s">
        <v>258</v>
      </c>
      <c r="R46" s="577">
        <v>12215970</v>
      </c>
    </row>
    <row r="47" spans="1:18" x14ac:dyDescent="0.3">
      <c r="A47" s="693"/>
      <c r="B47" s="693"/>
      <c r="C47" s="693"/>
      <c r="D47" s="693"/>
      <c r="E47" s="693"/>
      <c r="F47" s="693"/>
      <c r="G47" s="693"/>
      <c r="H47" s="693"/>
      <c r="I47" s="80"/>
      <c r="N47" s="568" t="s">
        <v>712</v>
      </c>
      <c r="O47" s="569">
        <v>-1371777136</v>
      </c>
      <c r="Q47" s="576" t="s">
        <v>306</v>
      </c>
      <c r="R47" s="577">
        <v>3174266</v>
      </c>
    </row>
    <row r="48" spans="1:18" x14ac:dyDescent="0.3">
      <c r="A48" s="72" t="s">
        <v>65</v>
      </c>
      <c r="I48" s="80"/>
      <c r="N48" s="568" t="s">
        <v>713</v>
      </c>
      <c r="O48" s="569">
        <v>-27040909</v>
      </c>
      <c r="Q48" s="576" t="s">
        <v>260</v>
      </c>
      <c r="R48" s="577">
        <v>365364</v>
      </c>
    </row>
    <row r="49" spans="1:18" x14ac:dyDescent="0.3">
      <c r="A49" s="80"/>
      <c r="H49" s="80"/>
      <c r="I49" s="80"/>
      <c r="N49" s="568" t="s">
        <v>714</v>
      </c>
      <c r="O49" s="569">
        <v>-5745454</v>
      </c>
      <c r="Q49" s="576" t="s">
        <v>307</v>
      </c>
      <c r="R49" s="577">
        <v>6618480</v>
      </c>
    </row>
    <row r="50" spans="1:18" ht="19.5" customHeight="1" x14ac:dyDescent="0.3">
      <c r="A50" s="685" t="s">
        <v>414</v>
      </c>
      <c r="B50" s="685"/>
      <c r="C50" s="685"/>
      <c r="D50" s="685"/>
      <c r="E50" s="685"/>
      <c r="F50" s="685"/>
      <c r="G50" s="685"/>
      <c r="H50" s="685"/>
      <c r="I50" s="80"/>
      <c r="N50" s="568" t="s">
        <v>715</v>
      </c>
      <c r="O50" s="569">
        <v>-10275000</v>
      </c>
      <c r="Q50" s="576" t="s">
        <v>280</v>
      </c>
      <c r="R50" s="577">
        <v>245129</v>
      </c>
    </row>
    <row r="51" spans="1:18" x14ac:dyDescent="0.3">
      <c r="I51" s="76"/>
      <c r="N51" s="568" t="s">
        <v>617</v>
      </c>
      <c r="O51" s="569">
        <v>1486924</v>
      </c>
      <c r="Q51" s="576" t="s">
        <v>662</v>
      </c>
      <c r="R51" s="577">
        <v>18710927</v>
      </c>
    </row>
    <row r="52" spans="1:18" ht="12.75" customHeight="1" x14ac:dyDescent="0.3">
      <c r="A52" s="67" t="s">
        <v>67</v>
      </c>
      <c r="I52" s="80"/>
      <c r="N52" s="568" t="s">
        <v>716</v>
      </c>
      <c r="O52" s="569">
        <v>1486924</v>
      </c>
      <c r="Q52" s="576" t="s">
        <v>568</v>
      </c>
      <c r="R52" s="577">
        <v>14082243</v>
      </c>
    </row>
    <row r="53" spans="1:18" x14ac:dyDescent="0.3">
      <c r="H53" s="80"/>
      <c r="I53" s="80"/>
      <c r="N53" s="568" t="s">
        <v>717</v>
      </c>
      <c r="O53" s="569">
        <v>1486924</v>
      </c>
      <c r="Q53" s="576" t="s">
        <v>281</v>
      </c>
      <c r="R53" s="577">
        <v>1418355</v>
      </c>
    </row>
    <row r="54" spans="1:18" x14ac:dyDescent="0.3">
      <c r="A54" s="686" t="s">
        <v>217</v>
      </c>
      <c r="B54" s="686"/>
      <c r="C54" s="686"/>
      <c r="D54" s="686"/>
      <c r="E54" s="686"/>
      <c r="F54" s="686"/>
      <c r="G54" s="686"/>
      <c r="H54" s="71"/>
      <c r="I54" s="80"/>
      <c r="N54" s="568" t="s">
        <v>531</v>
      </c>
      <c r="O54" s="569">
        <v>6983768572</v>
      </c>
      <c r="Q54" s="576" t="s">
        <v>262</v>
      </c>
      <c r="R54" s="577">
        <v>26915834</v>
      </c>
    </row>
    <row r="55" spans="1:18" ht="13.5" customHeight="1" x14ac:dyDescent="0.3">
      <c r="A55" s="71"/>
      <c r="B55" s="71"/>
      <c r="C55" s="82"/>
      <c r="D55" s="82"/>
      <c r="E55" s="82"/>
      <c r="F55" s="82"/>
      <c r="G55" s="82"/>
      <c r="H55" s="71"/>
      <c r="I55" s="80"/>
      <c r="N55" s="568" t="s">
        <v>718</v>
      </c>
      <c r="O55" s="569">
        <v>-1</v>
      </c>
      <c r="Q55" s="576" t="s">
        <v>263</v>
      </c>
      <c r="R55" s="577">
        <v>330560</v>
      </c>
    </row>
    <row r="56" spans="1:18" ht="13.5" customHeight="1" x14ac:dyDescent="0.3">
      <c r="A56" s="67" t="s">
        <v>415</v>
      </c>
      <c r="B56" s="73"/>
      <c r="C56" s="83"/>
      <c r="D56" s="83"/>
      <c r="E56" s="83"/>
      <c r="F56" s="83"/>
      <c r="G56" s="83"/>
      <c r="H56" s="73"/>
      <c r="I56" s="80"/>
      <c r="N56" s="568" t="s">
        <v>719</v>
      </c>
      <c r="O56" s="569">
        <v>5722299999</v>
      </c>
      <c r="Q56" s="576" t="s">
        <v>275</v>
      </c>
      <c r="R56" s="577">
        <v>14288190</v>
      </c>
    </row>
    <row r="57" spans="1:18" ht="13.5" customHeight="1" x14ac:dyDescent="0.3">
      <c r="A57" s="73"/>
      <c r="B57" s="73"/>
      <c r="C57" s="83"/>
      <c r="D57" s="83"/>
      <c r="E57" s="83"/>
      <c r="F57" s="83"/>
      <c r="G57" s="83"/>
      <c r="H57" s="73"/>
      <c r="I57" s="80"/>
      <c r="N57" s="568" t="s">
        <v>720</v>
      </c>
      <c r="O57" s="569">
        <v>5722300000</v>
      </c>
      <c r="Q57" s="576" t="s">
        <v>282</v>
      </c>
      <c r="R57" s="577">
        <v>149700</v>
      </c>
    </row>
    <row r="58" spans="1:18" ht="13.5" customHeight="1" x14ac:dyDescent="0.3">
      <c r="A58" s="74" t="s">
        <v>416</v>
      </c>
      <c r="B58" s="73"/>
      <c r="C58" s="83"/>
      <c r="D58" s="83"/>
      <c r="E58" s="83"/>
      <c r="F58" s="83"/>
      <c r="G58" s="83"/>
      <c r="H58" s="73"/>
      <c r="I58" s="80"/>
      <c r="N58" s="568" t="s">
        <v>721</v>
      </c>
      <c r="O58" s="569">
        <v>5092000000</v>
      </c>
      <c r="Q58" s="576" t="s">
        <v>569</v>
      </c>
      <c r="R58" s="577">
        <v>3400501</v>
      </c>
    </row>
    <row r="59" spans="1:18" ht="13.5" customHeight="1" x14ac:dyDescent="0.3">
      <c r="A59" s="74"/>
      <c r="B59" s="73"/>
      <c r="C59" s="83"/>
      <c r="D59" s="83"/>
      <c r="E59" s="83"/>
      <c r="F59" s="83"/>
      <c r="G59" s="83"/>
      <c r="H59" s="73"/>
      <c r="I59" s="80"/>
      <c r="N59" s="568" t="s">
        <v>722</v>
      </c>
      <c r="O59" s="569">
        <v>480000000</v>
      </c>
      <c r="Q59" s="576" t="s">
        <v>308</v>
      </c>
      <c r="R59" s="577">
        <v>25609848</v>
      </c>
    </row>
    <row r="60" spans="1:18" x14ac:dyDescent="0.3">
      <c r="A60" s="84"/>
      <c r="B60" s="69"/>
      <c r="C60" s="81"/>
      <c r="D60" s="81"/>
      <c r="E60" s="81"/>
      <c r="F60" s="81"/>
      <c r="G60" s="81"/>
      <c r="H60" s="69"/>
      <c r="I60" s="80"/>
      <c r="N60" s="568" t="s">
        <v>723</v>
      </c>
      <c r="O60" s="569">
        <v>150300000</v>
      </c>
      <c r="Q60" s="576" t="s">
        <v>309</v>
      </c>
      <c r="R60" s="577">
        <v>16602740</v>
      </c>
    </row>
    <row r="61" spans="1:18" x14ac:dyDescent="0.3">
      <c r="B61" s="687"/>
      <c r="C61" s="688"/>
      <c r="D61" s="85" t="s">
        <v>218</v>
      </c>
      <c r="E61" s="85" t="s">
        <v>219</v>
      </c>
      <c r="G61" s="81"/>
      <c r="H61" s="69"/>
      <c r="I61" s="80"/>
      <c r="N61" s="568" t="s">
        <v>532</v>
      </c>
      <c r="O61" s="569">
        <v>840015858</v>
      </c>
      <c r="Q61" s="576" t="s">
        <v>310</v>
      </c>
      <c r="R61" s="577">
        <v>8061047</v>
      </c>
    </row>
    <row r="62" spans="1:18" x14ac:dyDescent="0.3">
      <c r="B62" s="687" t="s">
        <v>69</v>
      </c>
      <c r="C62" s="688"/>
      <c r="D62" s="86">
        <f>+Indice!F5</f>
        <v>6870.81</v>
      </c>
      <c r="E62" s="86">
        <v>6891.96</v>
      </c>
      <c r="G62" s="81"/>
      <c r="H62" s="69"/>
      <c r="I62" s="80"/>
      <c r="N62" s="568" t="s">
        <v>626</v>
      </c>
      <c r="O62" s="569">
        <v>73059989</v>
      </c>
      <c r="Q62" s="576" t="s">
        <v>746</v>
      </c>
      <c r="R62" s="577">
        <v>549953496</v>
      </c>
    </row>
    <row r="63" spans="1:18" x14ac:dyDescent="0.3">
      <c r="B63" s="687" t="s">
        <v>70</v>
      </c>
      <c r="C63" s="688"/>
      <c r="D63" s="86">
        <f>+Indice!G5</f>
        <v>6887.4</v>
      </c>
      <c r="E63" s="86">
        <v>6941.65</v>
      </c>
      <c r="G63" s="81"/>
      <c r="H63" s="69"/>
      <c r="I63" s="80"/>
      <c r="N63" s="568" t="s">
        <v>724</v>
      </c>
      <c r="O63" s="569">
        <v>105170112</v>
      </c>
      <c r="Q63" s="576" t="s">
        <v>38</v>
      </c>
      <c r="R63" s="577">
        <v>2812799</v>
      </c>
    </row>
    <row r="64" spans="1:18" ht="13.5" customHeight="1" x14ac:dyDescent="0.3">
      <c r="A64" s="69"/>
      <c r="B64" s="69"/>
      <c r="C64" s="81"/>
      <c r="D64" s="81"/>
      <c r="E64" s="81"/>
      <c r="F64" s="81"/>
      <c r="G64" s="81"/>
      <c r="H64" s="69"/>
      <c r="I64" s="80"/>
      <c r="N64" s="568" t="s">
        <v>725</v>
      </c>
      <c r="O64" s="569">
        <v>608785436</v>
      </c>
      <c r="Q64" s="576" t="s">
        <v>39</v>
      </c>
      <c r="R64" s="577">
        <v>2812799</v>
      </c>
    </row>
    <row r="65" spans="1:18" ht="13.5" customHeight="1" x14ac:dyDescent="0.3">
      <c r="A65" s="74" t="s">
        <v>417</v>
      </c>
      <c r="B65" s="69"/>
      <c r="C65" s="81"/>
      <c r="D65" s="81"/>
      <c r="E65" s="81"/>
      <c r="F65" s="81"/>
      <c r="G65" s="81"/>
      <c r="H65" s="69"/>
      <c r="I65" s="80"/>
      <c r="N65" s="568" t="s">
        <v>726</v>
      </c>
      <c r="O65" s="569">
        <v>90142730</v>
      </c>
      <c r="Q65" s="576" t="s">
        <v>38</v>
      </c>
      <c r="R65" s="577">
        <v>2812799</v>
      </c>
    </row>
    <row r="66" spans="1:18" ht="13.5" customHeight="1" x14ac:dyDescent="0.3">
      <c r="A66" s="74"/>
      <c r="B66" s="73"/>
      <c r="C66" s="83"/>
      <c r="D66" s="83"/>
      <c r="E66" s="83"/>
      <c r="F66" s="83"/>
      <c r="G66" s="83"/>
      <c r="H66" s="73"/>
      <c r="I66" s="80"/>
      <c r="N66" s="568" t="s">
        <v>727</v>
      </c>
      <c r="O66" s="569">
        <v>16794638</v>
      </c>
      <c r="Q66" s="576" t="s">
        <v>40</v>
      </c>
      <c r="R66" s="577">
        <v>-15499181</v>
      </c>
    </row>
    <row r="67" spans="1:18" ht="13.5" customHeight="1" x14ac:dyDescent="0.3">
      <c r="A67" s="84"/>
      <c r="B67" s="73"/>
      <c r="C67" s="83"/>
      <c r="D67" s="83"/>
      <c r="E67" s="83"/>
      <c r="F67" s="83"/>
      <c r="G67" s="83"/>
      <c r="H67" s="73"/>
      <c r="I67" s="80"/>
      <c r="N67" s="568" t="s">
        <v>728</v>
      </c>
      <c r="O67" s="569">
        <v>153211209</v>
      </c>
      <c r="Q67" s="576" t="s">
        <v>40</v>
      </c>
      <c r="R67" s="577">
        <v>-15499181</v>
      </c>
    </row>
    <row r="68" spans="1:18" ht="13.5" customHeight="1" x14ac:dyDescent="0.3">
      <c r="A68" s="74"/>
      <c r="B68" s="689" t="s">
        <v>71</v>
      </c>
      <c r="C68" s="689"/>
      <c r="D68" s="689"/>
      <c r="E68" s="689"/>
      <c r="F68" s="689"/>
      <c r="G68" s="83"/>
      <c r="H68" s="73"/>
      <c r="I68" s="80"/>
      <c r="N68" s="568" t="s">
        <v>629</v>
      </c>
      <c r="O68" s="569">
        <v>-207148257</v>
      </c>
      <c r="Q68" s="576" t="s">
        <v>266</v>
      </c>
      <c r="R68" s="577">
        <v>-62530018</v>
      </c>
    </row>
    <row r="69" spans="1:18" s="90" customFormat="1" ht="31.2" x14ac:dyDescent="0.3">
      <c r="A69" s="75"/>
      <c r="B69" s="87" t="s">
        <v>72</v>
      </c>
      <c r="C69" s="85" t="s">
        <v>73</v>
      </c>
      <c r="D69" s="85" t="s">
        <v>74</v>
      </c>
      <c r="E69" s="85" t="s">
        <v>75</v>
      </c>
      <c r="F69" s="85" t="s">
        <v>418</v>
      </c>
      <c r="G69" s="88"/>
      <c r="H69" s="89"/>
      <c r="I69" s="77"/>
      <c r="N69" s="568" t="s">
        <v>535</v>
      </c>
      <c r="O69" s="569">
        <v>403636050</v>
      </c>
      <c r="Q69" s="576" t="s">
        <v>267</v>
      </c>
      <c r="R69" s="577">
        <v>47030838</v>
      </c>
    </row>
    <row r="70" spans="1:18" ht="13.5" customHeight="1" x14ac:dyDescent="0.3">
      <c r="A70" s="67"/>
      <c r="B70" s="91" t="s">
        <v>76</v>
      </c>
      <c r="C70" s="92"/>
      <c r="D70" s="93"/>
      <c r="E70" s="93"/>
      <c r="F70" s="93"/>
      <c r="G70" s="94"/>
      <c r="H70" s="95"/>
      <c r="I70" s="80"/>
      <c r="N70" s="568" t="s">
        <v>319</v>
      </c>
      <c r="O70" s="569">
        <v>14544206</v>
      </c>
      <c r="Q70" s="576" t="s">
        <v>570</v>
      </c>
      <c r="R70" s="577">
        <v>221970813</v>
      </c>
    </row>
    <row r="71" spans="1:18" ht="13.5" customHeight="1" x14ac:dyDescent="0.3">
      <c r="A71" s="67"/>
      <c r="B71" s="91" t="s">
        <v>78</v>
      </c>
      <c r="C71" s="96" t="s">
        <v>77</v>
      </c>
      <c r="D71" s="97">
        <f>53343.18+700.23+57199</f>
        <v>111242.41</v>
      </c>
      <c r="E71" s="98">
        <f>+D62</f>
        <v>6870.81</v>
      </c>
      <c r="F71" s="99">
        <f>+D71*E71</f>
        <v>764325463.05210006</v>
      </c>
      <c r="G71" s="100"/>
      <c r="H71" s="101"/>
      <c r="I71" s="80"/>
      <c r="N71" s="568" t="s">
        <v>320</v>
      </c>
      <c r="O71" s="569">
        <v>500000000</v>
      </c>
      <c r="Q71" s="576" t="s">
        <v>570</v>
      </c>
      <c r="R71" s="577">
        <v>221970813</v>
      </c>
    </row>
    <row r="72" spans="1:18" ht="28.5" customHeight="1" x14ac:dyDescent="0.3">
      <c r="A72" s="67"/>
      <c r="B72" s="102" t="s">
        <v>79</v>
      </c>
      <c r="C72" s="96" t="s">
        <v>77</v>
      </c>
      <c r="D72" s="97">
        <v>0</v>
      </c>
      <c r="E72" s="98">
        <f>+D62</f>
        <v>6870.81</v>
      </c>
      <c r="F72" s="99">
        <f>+D72*E72</f>
        <v>0</v>
      </c>
      <c r="G72" s="100"/>
      <c r="H72" s="101"/>
      <c r="I72" s="80"/>
      <c r="N72" s="568" t="s">
        <v>537</v>
      </c>
      <c r="O72" s="569">
        <v>-110908156</v>
      </c>
      <c r="Q72" s="576" t="s">
        <v>667</v>
      </c>
      <c r="R72" s="577">
        <v>112463094</v>
      </c>
    </row>
    <row r="73" spans="1:18" ht="13.5" customHeight="1" x14ac:dyDescent="0.3">
      <c r="A73" s="67"/>
      <c r="B73" s="91" t="s">
        <v>80</v>
      </c>
      <c r="C73" s="92"/>
      <c r="D73" s="99"/>
      <c r="E73" s="103"/>
      <c r="F73" s="99"/>
      <c r="G73" s="100"/>
      <c r="H73" s="95"/>
      <c r="I73" s="80"/>
      <c r="N73" s="568" t="s">
        <v>538</v>
      </c>
      <c r="O73" s="569">
        <v>17816666</v>
      </c>
      <c r="Q73" s="576" t="s">
        <v>571</v>
      </c>
      <c r="R73" s="577">
        <v>109507719</v>
      </c>
    </row>
    <row r="74" spans="1:18" ht="13.5" customHeight="1" x14ac:dyDescent="0.3">
      <c r="A74" s="67"/>
      <c r="B74" s="91" t="s">
        <v>81</v>
      </c>
      <c r="C74" s="92"/>
      <c r="D74" s="93"/>
      <c r="E74" s="104"/>
      <c r="F74" s="93"/>
      <c r="G74" s="94"/>
      <c r="H74" s="95"/>
      <c r="I74" s="80"/>
      <c r="N74" s="568" t="s">
        <v>321</v>
      </c>
      <c r="O74" s="569">
        <v>27468333</v>
      </c>
      <c r="Q74" s="576" t="s">
        <v>41</v>
      </c>
      <c r="R74" s="577">
        <v>38775001</v>
      </c>
    </row>
    <row r="75" spans="1:18" ht="13.5" customHeight="1" x14ac:dyDescent="0.3">
      <c r="A75" s="67"/>
      <c r="B75" s="91" t="s">
        <v>82</v>
      </c>
      <c r="C75" s="96" t="s">
        <v>77</v>
      </c>
      <c r="D75" s="97">
        <f>89258+717840</f>
        <v>807098</v>
      </c>
      <c r="E75" s="98">
        <f>+D63</f>
        <v>6887.4</v>
      </c>
      <c r="F75" s="99">
        <f>+D75*E75</f>
        <v>5558806765.1999998</v>
      </c>
      <c r="G75" s="100"/>
      <c r="H75" s="101"/>
      <c r="I75" s="80"/>
      <c r="N75" s="568" t="s">
        <v>537</v>
      </c>
      <c r="O75" s="569">
        <v>-9651667</v>
      </c>
      <c r="Q75" s="576" t="s">
        <v>42</v>
      </c>
      <c r="R75" s="577">
        <v>38775001</v>
      </c>
    </row>
    <row r="76" spans="1:18" ht="13.5" customHeight="1" x14ac:dyDescent="0.3">
      <c r="A76" s="67"/>
      <c r="B76" s="91" t="s">
        <v>81</v>
      </c>
      <c r="C76" s="93"/>
      <c r="D76" s="93"/>
      <c r="E76" s="104"/>
      <c r="F76" s="93"/>
      <c r="G76" s="94"/>
      <c r="H76" s="95"/>
      <c r="I76" s="80"/>
      <c r="N76" s="568" t="s">
        <v>539</v>
      </c>
      <c r="O76" s="569">
        <v>22205766400</v>
      </c>
      <c r="Q76" s="576" t="s">
        <v>311</v>
      </c>
      <c r="R76" s="577">
        <v>38775001</v>
      </c>
    </row>
    <row r="77" spans="1:18" ht="13.5" customHeight="1" x14ac:dyDescent="0.3">
      <c r="A77" s="67"/>
      <c r="B77" s="91" t="s">
        <v>83</v>
      </c>
      <c r="C77" s="93"/>
      <c r="D77" s="93"/>
      <c r="E77" s="104"/>
      <c r="F77" s="93"/>
      <c r="G77" s="94"/>
      <c r="H77" s="95"/>
      <c r="I77" s="80"/>
      <c r="N77" s="568" t="s">
        <v>540</v>
      </c>
      <c r="O77" s="569">
        <v>7918913873</v>
      </c>
    </row>
    <row r="78" spans="1:18" ht="13.5" customHeight="1" x14ac:dyDescent="0.3">
      <c r="A78" s="67"/>
      <c r="B78" s="91" t="s">
        <v>81</v>
      </c>
      <c r="C78" s="93"/>
      <c r="D78" s="93"/>
      <c r="E78" s="104"/>
      <c r="F78" s="93"/>
      <c r="G78" s="94"/>
      <c r="H78" s="95"/>
      <c r="I78" s="80"/>
      <c r="N78" s="568" t="s">
        <v>541</v>
      </c>
      <c r="O78" s="569">
        <v>1434284624</v>
      </c>
    </row>
    <row r="79" spans="1:18" ht="13.5" customHeight="1" x14ac:dyDescent="0.3">
      <c r="A79" s="67"/>
      <c r="B79" s="105"/>
      <c r="C79" s="106"/>
      <c r="D79" s="106"/>
      <c r="E79" s="106"/>
      <c r="F79" s="106"/>
      <c r="G79" s="106"/>
      <c r="H79" s="76"/>
      <c r="I79" s="80"/>
      <c r="N79" s="568" t="s">
        <v>729</v>
      </c>
      <c r="O79" s="569">
        <v>819526664</v>
      </c>
    </row>
    <row r="80" spans="1:18" ht="13.5" customHeight="1" x14ac:dyDescent="0.3">
      <c r="A80" s="74" t="s">
        <v>220</v>
      </c>
      <c r="B80" s="105"/>
      <c r="C80" s="106"/>
      <c r="D80" s="106"/>
      <c r="E80" s="106"/>
      <c r="F80" s="106"/>
      <c r="G80" s="106"/>
      <c r="H80" s="76"/>
      <c r="I80" s="80"/>
      <c r="N80" s="568" t="s">
        <v>730</v>
      </c>
      <c r="O80" s="569">
        <v>614757960</v>
      </c>
    </row>
    <row r="81" spans="1:15" ht="13.5" customHeight="1" x14ac:dyDescent="0.3">
      <c r="A81" s="74"/>
      <c r="B81" s="105"/>
      <c r="C81" s="106"/>
      <c r="D81" s="106"/>
      <c r="E81" s="106"/>
      <c r="F81" s="106"/>
      <c r="G81" s="106"/>
      <c r="H81" s="76"/>
      <c r="I81" s="80"/>
      <c r="N81" s="568" t="s">
        <v>545</v>
      </c>
      <c r="O81" s="569">
        <v>62431048</v>
      </c>
    </row>
    <row r="82" spans="1:15" ht="13.5" customHeight="1" x14ac:dyDescent="0.3">
      <c r="A82" s="84"/>
      <c r="B82" s="105"/>
      <c r="C82" s="106"/>
      <c r="D82" s="106"/>
      <c r="E82" s="106"/>
      <c r="F82" s="106"/>
      <c r="G82" s="106"/>
      <c r="H82" s="76"/>
      <c r="I82" s="80"/>
      <c r="N82" s="568" t="s">
        <v>546</v>
      </c>
      <c r="O82" s="569">
        <v>62431048</v>
      </c>
    </row>
    <row r="83" spans="1:15" ht="46.8" x14ac:dyDescent="0.3">
      <c r="A83" s="67"/>
      <c r="B83" s="87" t="s">
        <v>84</v>
      </c>
      <c r="C83" s="85" t="s">
        <v>85</v>
      </c>
      <c r="D83" s="85" t="s">
        <v>419</v>
      </c>
      <c r="E83" s="88"/>
      <c r="F83" s="88"/>
      <c r="G83" s="106"/>
      <c r="H83" s="76"/>
      <c r="I83" s="80"/>
      <c r="N83" s="568" t="s">
        <v>731</v>
      </c>
      <c r="O83" s="569">
        <v>62431048</v>
      </c>
    </row>
    <row r="84" spans="1:15" ht="31.2" x14ac:dyDescent="0.3">
      <c r="A84" s="67"/>
      <c r="B84" s="107" t="s">
        <v>420</v>
      </c>
      <c r="C84" s="108">
        <f>+D62</f>
        <v>6870.81</v>
      </c>
      <c r="D84" s="108">
        <v>-62530018</v>
      </c>
      <c r="E84" s="109"/>
      <c r="F84" s="109"/>
      <c r="G84" s="106"/>
      <c r="H84" s="76"/>
      <c r="I84" s="80"/>
      <c r="N84" s="568" t="s">
        <v>547</v>
      </c>
      <c r="O84" s="569">
        <v>27359238</v>
      </c>
    </row>
    <row r="85" spans="1:15" ht="31.2" x14ac:dyDescent="0.3">
      <c r="A85" s="67"/>
      <c r="B85" s="107" t="s">
        <v>421</v>
      </c>
      <c r="C85" s="108"/>
      <c r="D85" s="108"/>
      <c r="E85" s="109"/>
      <c r="F85" s="109"/>
      <c r="G85" s="106"/>
      <c r="H85" s="76"/>
      <c r="I85" s="80"/>
      <c r="N85" s="568" t="s">
        <v>364</v>
      </c>
      <c r="O85" s="569">
        <v>27359238</v>
      </c>
    </row>
    <row r="86" spans="1:15" ht="31.2" x14ac:dyDescent="0.3">
      <c r="A86" s="67"/>
      <c r="B86" s="107" t="s">
        <v>422</v>
      </c>
      <c r="C86" s="108">
        <f>+D63</f>
        <v>6887.4</v>
      </c>
      <c r="D86" s="108">
        <v>47030838</v>
      </c>
      <c r="E86" s="109"/>
      <c r="F86" s="109"/>
      <c r="G86" s="106"/>
      <c r="H86" s="76"/>
      <c r="I86" s="80"/>
      <c r="N86" s="568" t="s">
        <v>639</v>
      </c>
      <c r="O86" s="569">
        <v>6394838964</v>
      </c>
    </row>
    <row r="87" spans="1:15" ht="31.2" x14ac:dyDescent="0.3">
      <c r="A87" s="67"/>
      <c r="B87" s="107" t="s">
        <v>423</v>
      </c>
      <c r="C87" s="108"/>
      <c r="D87" s="108"/>
      <c r="E87" s="109"/>
      <c r="F87" s="109"/>
      <c r="G87" s="106"/>
      <c r="H87" s="76"/>
      <c r="I87" s="80"/>
      <c r="N87" s="568" t="s">
        <v>640</v>
      </c>
      <c r="O87" s="569">
        <v>6394838964</v>
      </c>
    </row>
    <row r="88" spans="1:15" ht="25.5" customHeight="1" x14ac:dyDescent="0.3">
      <c r="A88" s="67"/>
      <c r="B88" s="691"/>
      <c r="C88" s="691"/>
      <c r="D88" s="691"/>
      <c r="E88" s="692"/>
      <c r="F88" s="692"/>
      <c r="G88" s="106"/>
      <c r="H88" s="76"/>
      <c r="I88" s="80"/>
      <c r="N88" s="568" t="s">
        <v>641</v>
      </c>
      <c r="O88" s="569">
        <v>6394838964</v>
      </c>
    </row>
    <row r="89" spans="1:15" x14ac:dyDescent="0.3">
      <c r="A89" s="80"/>
      <c r="H89" s="80"/>
      <c r="I89" s="80"/>
      <c r="N89" s="568" t="s">
        <v>732</v>
      </c>
      <c r="O89" s="569">
        <v>14286852527</v>
      </c>
    </row>
    <row r="90" spans="1:15" x14ac:dyDescent="0.3">
      <c r="A90" s="70" t="s">
        <v>424</v>
      </c>
      <c r="H90" s="80"/>
      <c r="I90" s="80"/>
      <c r="N90" s="568" t="s">
        <v>733</v>
      </c>
      <c r="O90" s="569">
        <v>14286852527</v>
      </c>
    </row>
    <row r="91" spans="1:15" x14ac:dyDescent="0.3">
      <c r="A91" s="80"/>
      <c r="H91" s="80"/>
      <c r="I91" s="80"/>
      <c r="N91" s="568" t="s">
        <v>734</v>
      </c>
      <c r="O91" s="569">
        <v>14286852527</v>
      </c>
    </row>
    <row r="92" spans="1:15" x14ac:dyDescent="0.3">
      <c r="A92" s="74" t="s">
        <v>221</v>
      </c>
      <c r="H92" s="80"/>
      <c r="I92" s="80"/>
      <c r="N92" s="568" t="s">
        <v>735</v>
      </c>
      <c r="O92" s="569">
        <v>14286852527</v>
      </c>
    </row>
    <row r="93" spans="1:15" x14ac:dyDescent="0.3">
      <c r="A93" s="80"/>
      <c r="H93" s="80"/>
      <c r="I93" s="80"/>
      <c r="N93" s="568" t="s">
        <v>736</v>
      </c>
      <c r="O93" s="569">
        <v>11106675100</v>
      </c>
    </row>
    <row r="94" spans="1:15" ht="15" customHeight="1" x14ac:dyDescent="0.3">
      <c r="A94" s="685" t="s">
        <v>88</v>
      </c>
      <c r="B94" s="685"/>
      <c r="C94" s="685"/>
      <c r="D94" s="685"/>
      <c r="E94" s="685"/>
      <c r="F94" s="685"/>
      <c r="G94" s="685"/>
      <c r="H94" s="685"/>
      <c r="I94" s="80"/>
      <c r="N94" s="568" t="s">
        <v>737</v>
      </c>
      <c r="O94" s="569">
        <v>3180177427</v>
      </c>
    </row>
    <row r="95" spans="1:15" x14ac:dyDescent="0.3">
      <c r="A95" s="80"/>
      <c r="H95" s="80"/>
      <c r="I95" s="80"/>
      <c r="N95" s="568" t="s">
        <v>548</v>
      </c>
      <c r="O95" s="569">
        <v>2191780435.75</v>
      </c>
    </row>
    <row r="96" spans="1:15" ht="23.25" customHeight="1" x14ac:dyDescent="0.3">
      <c r="A96" s="80"/>
      <c r="B96" s="694" t="s">
        <v>89</v>
      </c>
      <c r="C96" s="695"/>
      <c r="D96" s="695"/>
      <c r="E96" s="696"/>
      <c r="G96" s="110"/>
      <c r="H96" s="80"/>
      <c r="N96" s="568" t="s">
        <v>549</v>
      </c>
      <c r="O96" s="569">
        <v>1500000000</v>
      </c>
    </row>
    <row r="97" spans="1:15" ht="43.5" customHeight="1" x14ac:dyDescent="0.3">
      <c r="A97" s="80"/>
      <c r="B97" s="697" t="s">
        <v>90</v>
      </c>
      <c r="C97" s="698"/>
      <c r="D97" s="699">
        <f>+Indice!H2</f>
        <v>44561</v>
      </c>
      <c r="E97" s="698"/>
      <c r="G97" s="110"/>
      <c r="H97" s="80"/>
      <c r="N97" s="568" t="s">
        <v>24</v>
      </c>
      <c r="O97" s="569">
        <v>1500000000</v>
      </c>
    </row>
    <row r="98" spans="1:15" x14ac:dyDescent="0.3">
      <c r="A98" s="80"/>
      <c r="B98" s="700" t="s">
        <v>91</v>
      </c>
      <c r="C98" s="701"/>
      <c r="D98" s="141">
        <f>+O5</f>
        <v>2000000</v>
      </c>
      <c r="E98" s="117"/>
      <c r="G98" s="110"/>
      <c r="H98" s="80"/>
      <c r="N98" s="568" t="s">
        <v>550</v>
      </c>
      <c r="O98" s="569">
        <v>1500000000</v>
      </c>
    </row>
    <row r="99" spans="1:15" x14ac:dyDescent="0.3">
      <c r="A99" s="80"/>
      <c r="B99" s="704" t="s">
        <v>92</v>
      </c>
      <c r="C99" s="705"/>
      <c r="D99" s="141">
        <f>+O7</f>
        <v>1055028938</v>
      </c>
      <c r="E99" s="117"/>
      <c r="G99" s="110"/>
      <c r="H99" s="80"/>
      <c r="N99" s="568" t="s">
        <v>25</v>
      </c>
      <c r="O99" s="569">
        <v>80267146</v>
      </c>
    </row>
    <row r="100" spans="1:15" x14ac:dyDescent="0.3">
      <c r="A100" s="80"/>
      <c r="B100" s="706" t="s">
        <v>93</v>
      </c>
      <c r="C100" s="707"/>
      <c r="D100" s="141">
        <v>0</v>
      </c>
      <c r="E100" s="117"/>
      <c r="G100" s="110"/>
      <c r="H100" s="80"/>
      <c r="N100" s="568" t="s">
        <v>26</v>
      </c>
      <c r="O100" s="569">
        <v>74324125</v>
      </c>
    </row>
    <row r="101" spans="1:15" x14ac:dyDescent="0.3">
      <c r="A101" s="80"/>
      <c r="B101" s="697" t="s">
        <v>51</v>
      </c>
      <c r="C101" s="698"/>
      <c r="D101" s="708">
        <f>SUM(D98:D100)</f>
        <v>1057028938</v>
      </c>
      <c r="E101" s="709"/>
      <c r="G101" s="110"/>
      <c r="H101" s="555"/>
      <c r="N101" s="568" t="s">
        <v>26</v>
      </c>
      <c r="O101" s="569">
        <v>74324125</v>
      </c>
    </row>
    <row r="102" spans="1:15" x14ac:dyDescent="0.3">
      <c r="A102" s="80"/>
      <c r="B102" s="111"/>
      <c r="C102" s="112"/>
      <c r="D102" s="113"/>
      <c r="E102" s="112"/>
      <c r="G102" s="110"/>
      <c r="H102" s="80"/>
      <c r="N102" s="568" t="s">
        <v>738</v>
      </c>
      <c r="O102" s="569">
        <v>5943021</v>
      </c>
    </row>
    <row r="103" spans="1:15" ht="33.75" customHeight="1" x14ac:dyDescent="0.3">
      <c r="A103" s="80"/>
      <c r="B103" s="745" t="s">
        <v>94</v>
      </c>
      <c r="C103" s="746"/>
      <c r="D103" s="747">
        <f>+D97</f>
        <v>44561</v>
      </c>
      <c r="E103" s="748"/>
      <c r="G103" s="110"/>
      <c r="H103" s="80"/>
      <c r="N103" s="568" t="s">
        <v>739</v>
      </c>
      <c r="O103" s="569">
        <v>5943021</v>
      </c>
    </row>
    <row r="104" spans="1:15" x14ac:dyDescent="0.3">
      <c r="A104" s="80"/>
      <c r="B104" s="142" t="s">
        <v>374</v>
      </c>
      <c r="C104" s="265"/>
      <c r="D104" s="141">
        <f>+O8</f>
        <v>79267278</v>
      </c>
      <c r="E104" s="117"/>
      <c r="G104" s="110"/>
      <c r="H104" s="80"/>
      <c r="N104" s="568" t="s">
        <v>551</v>
      </c>
      <c r="O104" s="569">
        <v>611513289.75</v>
      </c>
    </row>
    <row r="105" spans="1:15" x14ac:dyDescent="0.3">
      <c r="A105" s="80"/>
      <c r="B105" s="142" t="s">
        <v>425</v>
      </c>
      <c r="C105" s="265"/>
      <c r="D105" s="141">
        <f>+O9</f>
        <v>594439657</v>
      </c>
      <c r="E105" s="117"/>
      <c r="G105" s="110"/>
      <c r="H105" s="80"/>
      <c r="N105" s="568" t="s">
        <v>552</v>
      </c>
      <c r="O105" s="569">
        <v>137280829</v>
      </c>
    </row>
    <row r="106" spans="1:15" x14ac:dyDescent="0.3">
      <c r="A106" s="80"/>
      <c r="B106" s="142" t="s">
        <v>426</v>
      </c>
      <c r="C106" s="265"/>
      <c r="D106" s="141">
        <f>+O10</f>
        <v>366510855</v>
      </c>
      <c r="E106" s="117"/>
      <c r="G106" s="110"/>
      <c r="H106" s="80"/>
      <c r="N106" s="568" t="s">
        <v>740</v>
      </c>
      <c r="O106" s="569">
        <v>1412158377</v>
      </c>
    </row>
    <row r="107" spans="1:15" x14ac:dyDescent="0.3">
      <c r="A107" s="80"/>
      <c r="B107" s="142" t="s">
        <v>375</v>
      </c>
      <c r="C107" s="265"/>
      <c r="D107" s="141">
        <f>+O11</f>
        <v>10000000</v>
      </c>
      <c r="E107" s="117"/>
      <c r="H107" s="80"/>
      <c r="N107" s="568" t="s">
        <v>553</v>
      </c>
      <c r="O107" s="569">
        <v>-1274877548</v>
      </c>
    </row>
    <row r="108" spans="1:15" x14ac:dyDescent="0.3">
      <c r="A108" s="80"/>
      <c r="B108" s="142" t="s">
        <v>376</v>
      </c>
      <c r="C108" s="265"/>
      <c r="D108" s="141">
        <v>4828508</v>
      </c>
      <c r="E108" s="117"/>
      <c r="H108" s="80"/>
      <c r="N108" s="568" t="s">
        <v>554</v>
      </c>
      <c r="O108" s="569">
        <v>474232460.75</v>
      </c>
    </row>
    <row r="109" spans="1:15" x14ac:dyDescent="0.3">
      <c r="A109" s="80"/>
      <c r="B109" s="697" t="s">
        <v>51</v>
      </c>
      <c r="C109" s="698"/>
      <c r="D109" s="708">
        <f>SUM(D104:E108)</f>
        <v>1055046298</v>
      </c>
      <c r="E109" s="709"/>
      <c r="G109" s="110"/>
      <c r="H109" s="80"/>
    </row>
    <row r="110" spans="1:15" x14ac:dyDescent="0.3">
      <c r="A110" s="80"/>
      <c r="B110" s="111"/>
      <c r="C110" s="112"/>
      <c r="D110" s="113"/>
      <c r="E110" s="112"/>
      <c r="G110" s="110"/>
      <c r="H110" s="80"/>
    </row>
    <row r="111" spans="1:15" ht="30" customHeight="1" x14ac:dyDescent="0.3">
      <c r="A111" s="80"/>
      <c r="B111" s="114" t="s">
        <v>93</v>
      </c>
      <c r="C111" s="115"/>
      <c r="D111" s="749">
        <f>+D103</f>
        <v>44561</v>
      </c>
      <c r="E111" s="748"/>
      <c r="G111" s="110"/>
      <c r="H111" s="80"/>
    </row>
    <row r="112" spans="1:15" x14ac:dyDescent="0.3">
      <c r="A112" s="80"/>
      <c r="B112" s="116" t="s">
        <v>97</v>
      </c>
      <c r="C112" s="117"/>
      <c r="D112" s="702">
        <f>+O15</f>
        <v>209434</v>
      </c>
      <c r="E112" s="703"/>
      <c r="G112" s="110"/>
      <c r="H112" s="80"/>
    </row>
    <row r="113" spans="1:17" x14ac:dyDescent="0.3">
      <c r="A113" s="80"/>
      <c r="B113" s="116" t="s">
        <v>747</v>
      </c>
      <c r="C113" s="117"/>
      <c r="D113" s="292"/>
      <c r="E113" s="293">
        <f>+O16</f>
        <v>101622</v>
      </c>
      <c r="G113" s="110"/>
      <c r="H113" s="80"/>
    </row>
    <row r="114" spans="1:17" x14ac:dyDescent="0.3">
      <c r="A114" s="80"/>
      <c r="B114" s="252" t="s">
        <v>51</v>
      </c>
      <c r="C114" s="197"/>
      <c r="D114" s="710">
        <f>+E113+D112</f>
        <v>311056</v>
      </c>
      <c r="E114" s="711"/>
      <c r="G114" s="110"/>
      <c r="H114" s="80"/>
    </row>
    <row r="115" spans="1:17" x14ac:dyDescent="0.3">
      <c r="A115" s="80"/>
      <c r="H115" s="80"/>
      <c r="I115" s="80"/>
    </row>
    <row r="116" spans="1:17" x14ac:dyDescent="0.3">
      <c r="A116" s="74" t="s">
        <v>98</v>
      </c>
      <c r="H116" s="80"/>
      <c r="I116" s="80"/>
    </row>
    <row r="117" spans="1:17" x14ac:dyDescent="0.3">
      <c r="A117" s="80"/>
      <c r="H117" s="80"/>
      <c r="I117" s="80"/>
    </row>
    <row r="118" spans="1:17" ht="14.25" customHeight="1" x14ac:dyDescent="0.3">
      <c r="A118" s="685" t="s">
        <v>99</v>
      </c>
      <c r="B118" s="685"/>
      <c r="C118" s="685"/>
      <c r="D118" s="685"/>
      <c r="E118" s="685"/>
      <c r="F118" s="685"/>
      <c r="G118" s="685"/>
      <c r="H118" s="685"/>
      <c r="I118" s="80"/>
    </row>
    <row r="119" spans="1:17" ht="13.5" customHeight="1" x14ac:dyDescent="0.3">
      <c r="A119" s="118"/>
      <c r="B119" s="119"/>
      <c r="C119" s="120"/>
      <c r="D119" s="120"/>
      <c r="E119" s="120"/>
      <c r="F119" s="120"/>
      <c r="G119" s="120"/>
      <c r="H119" s="119"/>
      <c r="I119" s="119"/>
    </row>
    <row r="120" spans="1:17" ht="13.5" customHeight="1" x14ac:dyDescent="0.3">
      <c r="A120" s="77"/>
      <c r="B120" s="77"/>
      <c r="C120" s="121"/>
      <c r="D120" s="121"/>
      <c r="E120" s="121"/>
      <c r="F120" s="121"/>
      <c r="G120" s="121"/>
      <c r="H120" s="77"/>
      <c r="I120" s="80"/>
    </row>
    <row r="121" spans="1:17" x14ac:dyDescent="0.3">
      <c r="A121" s="74" t="s">
        <v>409</v>
      </c>
    </row>
    <row r="122" spans="1:17" x14ac:dyDescent="0.3">
      <c r="A122" s="80"/>
    </row>
    <row r="123" spans="1:17" x14ac:dyDescent="0.3">
      <c r="B123" s="712" t="s">
        <v>223</v>
      </c>
      <c r="C123" s="712"/>
      <c r="D123" s="712"/>
      <c r="E123" s="551">
        <f>+D111</f>
        <v>44561</v>
      </c>
      <c r="F123" s="122" t="s">
        <v>141</v>
      </c>
      <c r="G123" s="122" t="s">
        <v>142</v>
      </c>
      <c r="J123" s="84"/>
    </row>
    <row r="124" spans="1:17" x14ac:dyDescent="0.3">
      <c r="B124" s="123" t="s">
        <v>324</v>
      </c>
      <c r="C124" s="124"/>
      <c r="D124" s="125"/>
      <c r="E124" s="126">
        <v>0</v>
      </c>
      <c r="F124" s="126"/>
      <c r="G124" s="126"/>
      <c r="K124" s="713"/>
      <c r="L124" s="713"/>
      <c r="M124" s="713"/>
      <c r="N124" s="713"/>
      <c r="O124" s="713"/>
      <c r="P124" s="713"/>
    </row>
    <row r="125" spans="1:17" x14ac:dyDescent="0.3">
      <c r="B125" s="116" t="s">
        <v>325</v>
      </c>
      <c r="C125" s="138"/>
      <c r="D125" s="128"/>
      <c r="E125" s="129">
        <v>0</v>
      </c>
      <c r="F125" s="129"/>
      <c r="G125" s="129"/>
      <c r="K125" s="130"/>
      <c r="L125" s="130"/>
      <c r="M125" s="130"/>
      <c r="N125" s="571"/>
      <c r="O125" s="571"/>
      <c r="P125" s="130"/>
      <c r="Q125" s="579"/>
    </row>
    <row r="126" spans="1:17" x14ac:dyDescent="0.3">
      <c r="B126" s="116" t="s">
        <v>326</v>
      </c>
      <c r="C126" s="138"/>
      <c r="D126" s="128"/>
      <c r="E126" s="129">
        <v>0</v>
      </c>
      <c r="F126" s="129"/>
      <c r="G126" s="129"/>
    </row>
    <row r="127" spans="1:17" x14ac:dyDescent="0.3">
      <c r="B127" s="116" t="s">
        <v>327</v>
      </c>
      <c r="C127" s="138"/>
      <c r="D127" s="128"/>
      <c r="E127" s="129">
        <v>0</v>
      </c>
      <c r="F127" s="129"/>
      <c r="G127" s="129"/>
    </row>
    <row r="128" spans="1:17" x14ac:dyDescent="0.3">
      <c r="B128" s="116" t="s">
        <v>328</v>
      </c>
      <c r="C128" s="138"/>
      <c r="D128" s="128"/>
      <c r="E128" s="129">
        <v>0</v>
      </c>
      <c r="F128" s="129"/>
      <c r="G128" s="129"/>
    </row>
    <row r="129" spans="1:9" x14ac:dyDescent="0.3">
      <c r="B129" s="131" t="s">
        <v>329</v>
      </c>
      <c r="C129" s="132"/>
      <c r="D129" s="133"/>
      <c r="E129" s="129">
        <v>0</v>
      </c>
      <c r="F129" s="134"/>
      <c r="G129" s="134"/>
    </row>
    <row r="130" spans="1:9" x14ac:dyDescent="0.3">
      <c r="B130" s="712" t="s">
        <v>224</v>
      </c>
      <c r="C130" s="712"/>
      <c r="D130" s="712"/>
      <c r="E130" s="135">
        <f>SUM(E124:E129)</f>
        <v>0</v>
      </c>
      <c r="F130" s="135">
        <f>SUM(F124:F129)</f>
        <v>0</v>
      </c>
      <c r="G130" s="135">
        <f>SUM(G124:G129)</f>
        <v>0</v>
      </c>
    </row>
    <row r="131" spans="1:9" x14ac:dyDescent="0.3">
      <c r="A131" s="80"/>
    </row>
    <row r="132" spans="1:9" x14ac:dyDescent="0.3">
      <c r="B132" s="136"/>
      <c r="C132" s="137"/>
      <c r="D132" s="137"/>
      <c r="E132" s="137"/>
      <c r="F132" s="137"/>
      <c r="G132" s="137"/>
    </row>
    <row r="133" spans="1:9" x14ac:dyDescent="0.3">
      <c r="A133" s="74" t="s">
        <v>410</v>
      </c>
    </row>
    <row r="134" spans="1:9" x14ac:dyDescent="0.3">
      <c r="A134" s="80"/>
    </row>
    <row r="135" spans="1:9" x14ac:dyDescent="0.3">
      <c r="B135" s="712" t="s">
        <v>223</v>
      </c>
      <c r="C135" s="712"/>
      <c r="D135" s="712"/>
      <c r="E135" s="551">
        <f>+E123</f>
        <v>44561</v>
      </c>
      <c r="F135" s="122" t="s">
        <v>141</v>
      </c>
      <c r="G135" s="122" t="s">
        <v>142</v>
      </c>
    </row>
    <row r="136" spans="1:9" x14ac:dyDescent="0.3">
      <c r="B136" s="123" t="s">
        <v>377</v>
      </c>
      <c r="C136" s="124"/>
      <c r="D136" s="125"/>
      <c r="E136" s="126">
        <v>0</v>
      </c>
      <c r="F136" s="126">
        <f>+E136</f>
        <v>0</v>
      </c>
      <c r="G136" s="126"/>
    </row>
    <row r="137" spans="1:9" x14ac:dyDescent="0.3">
      <c r="B137" s="116" t="s">
        <v>330</v>
      </c>
      <c r="C137" s="138"/>
      <c r="D137" s="128"/>
      <c r="E137" s="129">
        <v>0</v>
      </c>
      <c r="F137" s="129"/>
      <c r="G137" s="129"/>
    </row>
    <row r="138" spans="1:9" x14ac:dyDescent="0.3">
      <c r="B138" s="116" t="s">
        <v>330</v>
      </c>
      <c r="C138" s="138"/>
      <c r="D138" s="128"/>
      <c r="E138" s="129">
        <v>0</v>
      </c>
      <c r="F138" s="129"/>
      <c r="G138" s="129"/>
    </row>
    <row r="139" spans="1:9" x14ac:dyDescent="0.3">
      <c r="B139" s="131" t="s">
        <v>329</v>
      </c>
      <c r="C139" s="132"/>
      <c r="D139" s="133"/>
      <c r="E139" s="129">
        <v>0</v>
      </c>
      <c r="F139" s="134"/>
      <c r="G139" s="134"/>
    </row>
    <row r="140" spans="1:9" x14ac:dyDescent="0.3">
      <c r="B140" s="712" t="s">
        <v>225</v>
      </c>
      <c r="C140" s="712"/>
      <c r="D140" s="712"/>
      <c r="E140" s="135">
        <f>SUM(E136:E139)</f>
        <v>0</v>
      </c>
      <c r="F140" s="135">
        <f>SUM(F136:F139)</f>
        <v>0</v>
      </c>
      <c r="G140" s="135">
        <f>SUM(G136:G139)</f>
        <v>0</v>
      </c>
    </row>
    <row r="141" spans="1:9" x14ac:dyDescent="0.3">
      <c r="B141" s="136"/>
      <c r="C141" s="137"/>
      <c r="D141" s="137"/>
      <c r="E141" s="137"/>
      <c r="F141" s="137"/>
      <c r="G141" s="137"/>
      <c r="I141" s="78" t="str">
        <f t="shared" ref="I141:I166" si="0">PROPER(B141)</f>
        <v/>
      </c>
    </row>
    <row r="142" spans="1:9" x14ac:dyDescent="0.3">
      <c r="A142" s="74" t="s">
        <v>411</v>
      </c>
      <c r="I142" s="78" t="str">
        <f t="shared" si="0"/>
        <v/>
      </c>
    </row>
    <row r="143" spans="1:9" x14ac:dyDescent="0.3">
      <c r="A143" s="80"/>
      <c r="I143" s="78" t="str">
        <f t="shared" si="0"/>
        <v/>
      </c>
    </row>
    <row r="144" spans="1:9" x14ac:dyDescent="0.3">
      <c r="B144" s="712" t="s">
        <v>223</v>
      </c>
      <c r="C144" s="712"/>
      <c r="D144" s="712"/>
      <c r="E144" s="551">
        <f>+E135</f>
        <v>44561</v>
      </c>
      <c r="F144" s="122" t="s">
        <v>141</v>
      </c>
      <c r="G144" s="122" t="s">
        <v>142</v>
      </c>
    </row>
    <row r="145" spans="1:9" x14ac:dyDescent="0.3">
      <c r="B145" s="123" t="s">
        <v>378</v>
      </c>
      <c r="C145" s="124"/>
      <c r="D145" s="125"/>
      <c r="E145" s="126">
        <f>+O58</f>
        <v>5092000000</v>
      </c>
      <c r="F145" s="126"/>
      <c r="G145" s="126">
        <f>+E145</f>
        <v>5092000000</v>
      </c>
    </row>
    <row r="146" spans="1:9" x14ac:dyDescent="0.3">
      <c r="B146" s="123" t="s">
        <v>379</v>
      </c>
      <c r="C146" s="124"/>
      <c r="D146" s="125"/>
      <c r="E146" s="126">
        <f>+O59</f>
        <v>480000000</v>
      </c>
      <c r="F146" s="126"/>
      <c r="G146" s="126">
        <f>+E146</f>
        <v>480000000</v>
      </c>
    </row>
    <row r="147" spans="1:9" x14ac:dyDescent="0.3">
      <c r="B147" s="123" t="s">
        <v>748</v>
      </c>
      <c r="C147" s="127"/>
      <c r="D147" s="128"/>
      <c r="E147" s="129">
        <f>+O60</f>
        <v>150300000</v>
      </c>
      <c r="F147" s="129"/>
      <c r="G147" s="129">
        <f>+E147</f>
        <v>150300000</v>
      </c>
    </row>
    <row r="148" spans="1:9" x14ac:dyDescent="0.3">
      <c r="B148" s="116" t="s">
        <v>427</v>
      </c>
      <c r="C148" s="138"/>
      <c r="D148" s="128"/>
      <c r="E148" s="129">
        <v>0</v>
      </c>
      <c r="F148" s="129"/>
      <c r="G148" s="129">
        <v>0</v>
      </c>
    </row>
    <row r="149" spans="1:9" x14ac:dyDescent="0.3">
      <c r="B149" s="712" t="s">
        <v>224</v>
      </c>
      <c r="C149" s="712"/>
      <c r="D149" s="712"/>
      <c r="E149" s="135">
        <f>SUM(E145:E148)</f>
        <v>5722300000</v>
      </c>
      <c r="F149" s="135">
        <f>SUM(F145:F148)</f>
        <v>0</v>
      </c>
      <c r="G149" s="135">
        <f>SUM(G145:G148)</f>
        <v>5722300000</v>
      </c>
      <c r="H149" s="80"/>
    </row>
    <row r="150" spans="1:9" x14ac:dyDescent="0.3">
      <c r="A150" s="80"/>
      <c r="H150" s="80"/>
      <c r="I150" s="78" t="str">
        <f t="shared" si="0"/>
        <v/>
      </c>
    </row>
    <row r="151" spans="1:9" ht="13.95" customHeight="1" x14ac:dyDescent="0.3">
      <c r="A151" s="74" t="s">
        <v>270</v>
      </c>
      <c r="B151" s="74"/>
      <c r="C151" s="74"/>
      <c r="D151" s="74"/>
      <c r="E151" s="74"/>
      <c r="F151" s="74"/>
      <c r="G151" s="74"/>
      <c r="H151" s="74"/>
      <c r="I151" s="78" t="str">
        <f t="shared" si="0"/>
        <v/>
      </c>
    </row>
    <row r="152" spans="1:9" x14ac:dyDescent="0.3">
      <c r="A152" s="80"/>
      <c r="H152" s="80"/>
      <c r="I152" s="78" t="str">
        <f t="shared" si="0"/>
        <v/>
      </c>
    </row>
    <row r="153" spans="1:9" x14ac:dyDescent="0.3">
      <c r="A153" s="80"/>
      <c r="B153" s="712" t="s">
        <v>102</v>
      </c>
      <c r="C153" s="712"/>
      <c r="D153" s="712"/>
      <c r="E153" s="712"/>
      <c r="F153" s="122" t="s">
        <v>141</v>
      </c>
      <c r="G153" s="122" t="s">
        <v>142</v>
      </c>
    </row>
    <row r="154" spans="1:9" x14ac:dyDescent="0.3">
      <c r="A154" s="80"/>
      <c r="B154" s="700" t="s">
        <v>227</v>
      </c>
      <c r="C154" s="717"/>
      <c r="D154" s="717"/>
      <c r="E154" s="701"/>
      <c r="F154" s="140">
        <f>+O19</f>
        <v>3355612891</v>
      </c>
      <c r="G154" s="140">
        <v>0</v>
      </c>
    </row>
    <row r="155" spans="1:9" x14ac:dyDescent="0.3">
      <c r="A155" s="80"/>
      <c r="B155" s="142" t="s">
        <v>228</v>
      </c>
      <c r="C155" s="143"/>
      <c r="D155" s="143"/>
      <c r="E155" s="144">
        <v>0</v>
      </c>
      <c r="F155" s="145">
        <f>+O20</f>
        <v>393004698</v>
      </c>
      <c r="G155" s="145">
        <v>0</v>
      </c>
    </row>
    <row r="156" spans="1:9" x14ac:dyDescent="0.3">
      <c r="A156" s="80"/>
      <c r="B156" s="142" t="s">
        <v>229</v>
      </c>
      <c r="C156" s="143"/>
      <c r="D156" s="143"/>
      <c r="E156" s="144"/>
      <c r="F156" s="145">
        <f>+O22</f>
        <v>50000000</v>
      </c>
      <c r="G156" s="145">
        <v>0</v>
      </c>
    </row>
    <row r="157" spans="1:9" x14ac:dyDescent="0.3">
      <c r="A157" s="80"/>
      <c r="B157" s="704" t="s">
        <v>230</v>
      </c>
      <c r="C157" s="718"/>
      <c r="D157" s="718"/>
      <c r="E157" s="705"/>
      <c r="F157" s="145">
        <f>+O24</f>
        <v>95643064</v>
      </c>
      <c r="G157" s="145"/>
    </row>
    <row r="158" spans="1:9" x14ac:dyDescent="0.3">
      <c r="A158" s="80"/>
      <c r="B158" s="142" t="s">
        <v>428</v>
      </c>
      <c r="C158" s="146"/>
      <c r="D158" s="146"/>
      <c r="E158" s="144"/>
      <c r="F158" s="145">
        <v>0</v>
      </c>
      <c r="G158" s="145"/>
    </row>
    <row r="159" spans="1:9" x14ac:dyDescent="0.3">
      <c r="A159" s="80"/>
      <c r="B159" s="142" t="s">
        <v>231</v>
      </c>
      <c r="C159" s="146"/>
      <c r="D159" s="146"/>
      <c r="E159" s="144"/>
      <c r="F159" s="145">
        <v>0</v>
      </c>
      <c r="G159" s="145"/>
    </row>
    <row r="160" spans="1:9" x14ac:dyDescent="0.3">
      <c r="A160" s="80"/>
      <c r="B160" s="142" t="s">
        <v>380</v>
      </c>
      <c r="C160" s="146"/>
      <c r="D160" s="146"/>
      <c r="E160" s="144"/>
      <c r="F160" s="145">
        <f>+O28</f>
        <v>1196000</v>
      </c>
      <c r="G160" s="145"/>
    </row>
    <row r="161" spans="1:18" x14ac:dyDescent="0.3">
      <c r="A161" s="80"/>
      <c r="B161" s="142" t="s">
        <v>232</v>
      </c>
      <c r="C161" s="146"/>
      <c r="D161" s="146"/>
      <c r="E161" s="144"/>
      <c r="F161" s="145">
        <f>+O26</f>
        <v>19800000</v>
      </c>
      <c r="G161" s="145"/>
    </row>
    <row r="162" spans="1:18" x14ac:dyDescent="0.3">
      <c r="A162" s="80"/>
      <c r="B162" s="142" t="s">
        <v>233</v>
      </c>
      <c r="C162" s="146"/>
      <c r="D162" s="146"/>
      <c r="E162" s="144"/>
      <c r="F162" s="145">
        <v>0</v>
      </c>
      <c r="G162" s="145"/>
    </row>
    <row r="163" spans="1:18" x14ac:dyDescent="0.3">
      <c r="A163" s="80"/>
      <c r="B163" s="706"/>
      <c r="C163" s="719"/>
      <c r="D163" s="719"/>
      <c r="E163" s="707"/>
      <c r="F163" s="147"/>
      <c r="G163" s="147"/>
    </row>
    <row r="164" spans="1:18" x14ac:dyDescent="0.3">
      <c r="A164" s="80"/>
      <c r="B164" s="697" t="s">
        <v>51</v>
      </c>
      <c r="C164" s="720"/>
      <c r="D164" s="720"/>
      <c r="E164" s="698"/>
      <c r="F164" s="135">
        <f>SUM(F154:F163)</f>
        <v>3915256653</v>
      </c>
      <c r="G164" s="135">
        <f>SUM(G154:G163)</f>
        <v>0</v>
      </c>
    </row>
    <row r="165" spans="1:18" x14ac:dyDescent="0.3">
      <c r="A165" s="80"/>
      <c r="H165" s="80"/>
      <c r="I165" s="78" t="str">
        <f t="shared" si="0"/>
        <v/>
      </c>
    </row>
    <row r="166" spans="1:18" x14ac:dyDescent="0.3">
      <c r="A166" s="685"/>
      <c r="B166" s="685"/>
      <c r="C166" s="685"/>
      <c r="D166" s="685"/>
      <c r="E166" s="685"/>
      <c r="F166" s="685"/>
      <c r="G166" s="685"/>
      <c r="H166" s="685"/>
      <c r="I166" s="78" t="str">
        <f t="shared" si="0"/>
        <v/>
      </c>
    </row>
    <row r="167" spans="1:18" x14ac:dyDescent="0.3">
      <c r="B167" s="136"/>
      <c r="C167" s="137"/>
      <c r="D167" s="137"/>
      <c r="E167" s="137"/>
      <c r="F167" s="137"/>
      <c r="G167" s="137"/>
    </row>
    <row r="168" spans="1:18" x14ac:dyDescent="0.3">
      <c r="A168" s="74" t="s">
        <v>104</v>
      </c>
    </row>
    <row r="170" spans="1:18" x14ac:dyDescent="0.3">
      <c r="B170" s="723" t="s">
        <v>90</v>
      </c>
      <c r="C170" s="714" t="s">
        <v>105</v>
      </c>
      <c r="D170" s="714"/>
      <c r="E170" s="714"/>
      <c r="F170" s="714"/>
      <c r="G170" s="714"/>
      <c r="H170" s="714" t="s">
        <v>106</v>
      </c>
      <c r="I170" s="714"/>
      <c r="J170" s="714"/>
      <c r="K170" s="714"/>
      <c r="L170" s="714" t="s">
        <v>107</v>
      </c>
      <c r="M170" s="294"/>
    </row>
    <row r="171" spans="1:18" ht="46.8" x14ac:dyDescent="0.3">
      <c r="B171" s="743"/>
      <c r="C171" s="122" t="s">
        <v>108</v>
      </c>
      <c r="D171" s="122" t="s">
        <v>109</v>
      </c>
      <c r="E171" s="122" t="s">
        <v>110</v>
      </c>
      <c r="F171" s="122" t="s">
        <v>111</v>
      </c>
      <c r="G171" s="122" t="s">
        <v>47</v>
      </c>
      <c r="H171" s="190" t="s">
        <v>106</v>
      </c>
      <c r="I171" s="190"/>
      <c r="J171" s="190"/>
      <c r="K171" s="190" t="s">
        <v>115</v>
      </c>
      <c r="L171" s="714"/>
      <c r="M171" s="294"/>
    </row>
    <row r="172" spans="1:18" s="154" customFormat="1" x14ac:dyDescent="0.3">
      <c r="B172" s="155" t="s">
        <v>314</v>
      </c>
      <c r="C172" s="156">
        <f>73059989</f>
        <v>73059989</v>
      </c>
      <c r="D172" s="157">
        <v>0</v>
      </c>
      <c r="E172" s="157"/>
      <c r="F172" s="157"/>
      <c r="G172" s="158">
        <f t="shared" ref="G172:G177" si="1">+O62</f>
        <v>73059989</v>
      </c>
      <c r="H172" s="166">
        <v>23379196.479999997</v>
      </c>
      <c r="I172" s="166">
        <v>0</v>
      </c>
      <c r="J172" s="166">
        <v>0</v>
      </c>
      <c r="K172" s="166">
        <f>+H172+I172+J172</f>
        <v>23379196.479999997</v>
      </c>
      <c r="L172" s="161">
        <f>+G172-K172</f>
        <v>49680792.520000003</v>
      </c>
      <c r="M172" s="166"/>
      <c r="N172" s="572"/>
      <c r="O172" s="572"/>
      <c r="Q172" s="580"/>
      <c r="R172" s="580"/>
    </row>
    <row r="173" spans="1:18" x14ac:dyDescent="0.3">
      <c r="B173" s="162" t="s">
        <v>429</v>
      </c>
      <c r="C173" s="163">
        <v>90869559</v>
      </c>
      <c r="D173" s="164">
        <v>0</v>
      </c>
      <c r="E173" s="164">
        <v>0</v>
      </c>
      <c r="F173" s="164">
        <v>0</v>
      </c>
      <c r="G173" s="165">
        <f t="shared" si="1"/>
        <v>105170112</v>
      </c>
      <c r="H173" s="166">
        <v>22296996.301188264</v>
      </c>
      <c r="I173" s="166">
        <v>0</v>
      </c>
      <c r="J173" s="166">
        <v>0</v>
      </c>
      <c r="K173" s="166">
        <f t="shared" ref="K173:K177" si="2">+H173+I173+J173</f>
        <v>22296996.301188264</v>
      </c>
      <c r="L173" s="161">
        <f t="shared" ref="L173:L176" si="3">+G173-K173</f>
        <v>82873115.69881174</v>
      </c>
      <c r="M173" s="166"/>
      <c r="O173" s="572"/>
      <c r="P173" s="177"/>
    </row>
    <row r="174" spans="1:18" x14ac:dyDescent="0.3">
      <c r="B174" s="162" t="s">
        <v>315</v>
      </c>
      <c r="C174" s="163">
        <v>556750000</v>
      </c>
      <c r="D174" s="164">
        <v>0</v>
      </c>
      <c r="E174" s="164">
        <v>0</v>
      </c>
      <c r="F174" s="164">
        <v>0</v>
      </c>
      <c r="G174" s="165">
        <f t="shared" si="1"/>
        <v>608785436</v>
      </c>
      <c r="H174" s="166">
        <v>44540000</v>
      </c>
      <c r="I174" s="166">
        <v>0</v>
      </c>
      <c r="J174" s="166">
        <v>0</v>
      </c>
      <c r="K174" s="166">
        <f t="shared" si="2"/>
        <v>44540000</v>
      </c>
      <c r="L174" s="161">
        <f t="shared" si="3"/>
        <v>564245436</v>
      </c>
      <c r="M174" s="166"/>
      <c r="O174" s="572"/>
    </row>
    <row r="175" spans="1:18" x14ac:dyDescent="0.3">
      <c r="B175" s="162" t="s">
        <v>316</v>
      </c>
      <c r="C175" s="163">
        <v>52642467</v>
      </c>
      <c r="D175" s="164">
        <v>0</v>
      </c>
      <c r="E175" s="164">
        <v>0</v>
      </c>
      <c r="F175" s="164">
        <v>0</v>
      </c>
      <c r="G175" s="165">
        <f t="shared" si="1"/>
        <v>90142730</v>
      </c>
      <c r="H175" s="166">
        <v>24444433.943617262</v>
      </c>
      <c r="I175" s="166">
        <v>0</v>
      </c>
      <c r="J175" s="166">
        <v>0</v>
      </c>
      <c r="K175" s="166">
        <f t="shared" si="2"/>
        <v>24444433.943617262</v>
      </c>
      <c r="L175" s="161">
        <f t="shared" si="3"/>
        <v>65698296.056382738</v>
      </c>
      <c r="M175" s="166"/>
      <c r="O175" s="572"/>
      <c r="P175" s="177"/>
    </row>
    <row r="176" spans="1:18" x14ac:dyDescent="0.3">
      <c r="B176" s="162" t="s">
        <v>317</v>
      </c>
      <c r="C176" s="163">
        <v>1975455</v>
      </c>
      <c r="D176" s="164">
        <v>0</v>
      </c>
      <c r="E176" s="164">
        <v>0</v>
      </c>
      <c r="F176" s="164">
        <v>0</v>
      </c>
      <c r="G176" s="165">
        <f t="shared" si="1"/>
        <v>16794638</v>
      </c>
      <c r="H176" s="166">
        <v>323181.85139999999</v>
      </c>
      <c r="I176" s="166">
        <v>0</v>
      </c>
      <c r="J176" s="166">
        <v>0</v>
      </c>
      <c r="K176" s="166">
        <f t="shared" si="2"/>
        <v>323181.85139999999</v>
      </c>
      <c r="L176" s="161">
        <f t="shared" si="3"/>
        <v>16471456.148600001</v>
      </c>
      <c r="M176" s="166"/>
      <c r="O176" s="572"/>
    </row>
    <row r="177" spans="1:18" x14ac:dyDescent="0.3">
      <c r="B177" s="167" t="s">
        <v>318</v>
      </c>
      <c r="C177" s="168">
        <v>153211209</v>
      </c>
      <c r="D177" s="169">
        <v>0</v>
      </c>
      <c r="E177" s="169">
        <v>0</v>
      </c>
      <c r="F177" s="169">
        <v>0</v>
      </c>
      <c r="G177" s="170">
        <f t="shared" si="1"/>
        <v>153211209</v>
      </c>
      <c r="H177" s="172">
        <v>91926725.6241</v>
      </c>
      <c r="I177" s="172">
        <v>237722</v>
      </c>
      <c r="J177" s="172">
        <v>0</v>
      </c>
      <c r="K177" s="172">
        <f t="shared" si="2"/>
        <v>92164447.6241</v>
      </c>
      <c r="L177" s="161">
        <f>+G177-K177</f>
        <v>61046761.3759</v>
      </c>
      <c r="M177" s="166"/>
      <c r="O177" s="572"/>
    </row>
    <row r="178" spans="1:18" x14ac:dyDescent="0.3">
      <c r="B178" s="255" t="s">
        <v>51</v>
      </c>
      <c r="C178" s="174">
        <f t="shared" ref="C178" si="4">SUM(C172:C177)</f>
        <v>928508679</v>
      </c>
      <c r="D178" s="174">
        <f>SUM(D172:D177)</f>
        <v>0</v>
      </c>
      <c r="E178" s="174">
        <f t="shared" ref="E178:L178" si="5">SUM(E172:E177)</f>
        <v>0</v>
      </c>
      <c r="F178" s="174">
        <f t="shared" si="5"/>
        <v>0</v>
      </c>
      <c r="G178" s="176">
        <f t="shared" si="5"/>
        <v>1047164114</v>
      </c>
      <c r="H178" s="174">
        <f t="shared" si="5"/>
        <v>206910534.20030552</v>
      </c>
      <c r="I178" s="174">
        <f t="shared" si="5"/>
        <v>237722</v>
      </c>
      <c r="J178" s="174">
        <f t="shared" si="5"/>
        <v>0</v>
      </c>
      <c r="K178" s="175">
        <f t="shared" si="5"/>
        <v>207148256.20030552</v>
      </c>
      <c r="L178" s="176">
        <f t="shared" si="5"/>
        <v>840015857.79969454</v>
      </c>
      <c r="M178" s="538"/>
      <c r="O178" s="572"/>
    </row>
    <row r="179" spans="1:18" x14ac:dyDescent="0.3">
      <c r="L179" s="79">
        <f>+L178-O61</f>
        <v>-0.20030546188354492</v>
      </c>
      <c r="M179" s="79"/>
      <c r="O179" s="572"/>
    </row>
    <row r="180" spans="1:18" x14ac:dyDescent="0.3">
      <c r="A180" s="74" t="s">
        <v>122</v>
      </c>
      <c r="L180" s="177"/>
      <c r="M180" s="177"/>
      <c r="O180" s="572" t="str">
        <f t="shared" ref="O180:O240" si="6">PROPER(B180)</f>
        <v/>
      </c>
    </row>
    <row r="181" spans="1:18" x14ac:dyDescent="0.3">
      <c r="J181" s="178"/>
      <c r="K181" s="177"/>
      <c r="L181" s="177"/>
      <c r="M181" s="177"/>
      <c r="O181" s="572" t="str">
        <f t="shared" si="6"/>
        <v/>
      </c>
    </row>
    <row r="182" spans="1:18" x14ac:dyDescent="0.3">
      <c r="O182" s="572" t="str">
        <f t="shared" si="6"/>
        <v/>
      </c>
    </row>
    <row r="183" spans="1:18" s="79" customFormat="1" ht="46.8" x14ac:dyDescent="0.3">
      <c r="A183" s="90"/>
      <c r="B183" s="87" t="s">
        <v>44</v>
      </c>
      <c r="C183" s="85" t="s">
        <v>123</v>
      </c>
      <c r="D183" s="85" t="s">
        <v>124</v>
      </c>
      <c r="E183" s="85" t="s">
        <v>125</v>
      </c>
      <c r="F183" s="85" t="s">
        <v>126</v>
      </c>
      <c r="H183" s="78"/>
      <c r="I183" s="78"/>
      <c r="J183" s="78"/>
      <c r="K183" s="78"/>
      <c r="L183" s="78"/>
      <c r="M183" s="78"/>
      <c r="N183" s="570"/>
      <c r="O183" s="572"/>
      <c r="P183" s="78"/>
      <c r="Q183" s="578"/>
      <c r="R183" s="581"/>
    </row>
    <row r="184" spans="1:18" s="79" customFormat="1" x14ac:dyDescent="0.3">
      <c r="A184" s="90"/>
      <c r="B184" s="107" t="s">
        <v>319</v>
      </c>
      <c r="C184" s="179">
        <v>14544206</v>
      </c>
      <c r="D184" s="179">
        <v>0</v>
      </c>
      <c r="E184" s="179">
        <f>(3636051.5*3)+2</f>
        <v>10908156.5</v>
      </c>
      <c r="F184" s="179">
        <f>+C184+D184-E184</f>
        <v>3636049.5</v>
      </c>
      <c r="H184" s="78"/>
      <c r="I184" s="78"/>
      <c r="J184" s="78"/>
      <c r="K184" s="78"/>
      <c r="L184" s="78"/>
      <c r="M184" s="78"/>
      <c r="N184" s="570"/>
      <c r="O184" s="572"/>
      <c r="P184" s="78"/>
      <c r="Q184" s="578"/>
      <c r="R184" s="581"/>
    </row>
    <row r="185" spans="1:18" s="79" customFormat="1" x14ac:dyDescent="0.3">
      <c r="A185" s="90"/>
      <c r="B185" s="107" t="s">
        <v>320</v>
      </c>
      <c r="C185" s="179">
        <v>500000000</v>
      </c>
      <c r="D185" s="179">
        <v>0</v>
      </c>
      <c r="E185" s="179">
        <v>100000000</v>
      </c>
      <c r="F185" s="179">
        <f>+C185+D185-E185</f>
        <v>400000000</v>
      </c>
      <c r="H185" s="78"/>
      <c r="I185" s="78"/>
      <c r="J185" s="78"/>
      <c r="K185" s="78"/>
      <c r="L185" s="78"/>
      <c r="M185" s="78"/>
      <c r="N185" s="570"/>
      <c r="O185" s="572"/>
      <c r="P185" s="78"/>
      <c r="Q185" s="578"/>
      <c r="R185" s="581"/>
    </row>
    <row r="186" spans="1:18" s="79" customFormat="1" x14ac:dyDescent="0.3">
      <c r="A186" s="78"/>
      <c r="B186" s="182" t="s">
        <v>129</v>
      </c>
      <c r="C186" s="181">
        <f>SUM(C184:C185)</f>
        <v>514544206</v>
      </c>
      <c r="D186" s="181">
        <f>SUM(D184:D185)</f>
        <v>0</v>
      </c>
      <c r="E186" s="181">
        <f>SUM(E184:E185)</f>
        <v>110908156.5</v>
      </c>
      <c r="F186" s="181">
        <f>SUM(F184:F185)</f>
        <v>403636049.5</v>
      </c>
      <c r="H186" s="78"/>
      <c r="I186" s="78"/>
      <c r="J186" s="78"/>
      <c r="K186" s="78"/>
      <c r="L186" s="78"/>
      <c r="M186" s="78"/>
      <c r="N186" s="570"/>
      <c r="O186" s="572"/>
      <c r="P186" s="78"/>
      <c r="Q186" s="578"/>
      <c r="R186" s="581"/>
    </row>
    <row r="187" spans="1:18" s="79" customFormat="1" hidden="1" x14ac:dyDescent="0.3">
      <c r="A187" s="78"/>
      <c r="B187" s="182" t="s">
        <v>130</v>
      </c>
      <c r="C187" s="181">
        <v>28353133</v>
      </c>
      <c r="D187" s="181">
        <v>0</v>
      </c>
      <c r="E187" s="181">
        <v>12631374</v>
      </c>
      <c r="F187" s="181">
        <f>+C187-E187</f>
        <v>15721759</v>
      </c>
      <c r="H187" s="78"/>
      <c r="I187" s="78"/>
      <c r="J187" s="78"/>
      <c r="K187" s="78"/>
      <c r="L187" s="78"/>
      <c r="M187" s="78"/>
      <c r="N187" s="570"/>
      <c r="O187" s="572" t="str">
        <f t="shared" si="6"/>
        <v>Total Ejercicio Anterior</v>
      </c>
      <c r="P187" s="78"/>
      <c r="Q187" s="578"/>
      <c r="R187" s="581"/>
    </row>
    <row r="188" spans="1:18" s="79" customFormat="1" x14ac:dyDescent="0.3">
      <c r="A188" s="78"/>
      <c r="B188" s="78"/>
      <c r="C188" s="183"/>
      <c r="D188" s="183"/>
      <c r="E188" s="183"/>
      <c r="F188" s="183"/>
      <c r="H188" s="78"/>
      <c r="I188" s="78"/>
      <c r="J188" s="78"/>
      <c r="K188" s="78"/>
      <c r="L188" s="78"/>
      <c r="M188" s="78"/>
      <c r="N188" s="570"/>
      <c r="O188" s="572" t="str">
        <f t="shared" si="6"/>
        <v/>
      </c>
      <c r="P188" s="78"/>
      <c r="Q188" s="578"/>
      <c r="R188" s="581"/>
    </row>
    <row r="189" spans="1:18" s="79" customFormat="1" x14ac:dyDescent="0.3">
      <c r="A189" s="74" t="s">
        <v>131</v>
      </c>
      <c r="B189" s="78"/>
      <c r="H189" s="78"/>
      <c r="I189" s="78"/>
      <c r="J189" s="78"/>
      <c r="K189" s="78"/>
      <c r="L189" s="78"/>
      <c r="M189" s="78"/>
      <c r="N189" s="570"/>
      <c r="O189" s="572" t="str">
        <f t="shared" si="6"/>
        <v/>
      </c>
      <c r="P189" s="78"/>
      <c r="Q189" s="578"/>
      <c r="R189" s="581"/>
    </row>
    <row r="190" spans="1:18" x14ac:dyDescent="0.3">
      <c r="O190" s="572" t="str">
        <f t="shared" si="6"/>
        <v/>
      </c>
    </row>
    <row r="191" spans="1:18" x14ac:dyDescent="0.3">
      <c r="O191" s="572" t="str">
        <f t="shared" si="6"/>
        <v/>
      </c>
    </row>
    <row r="192" spans="1:18" s="79" customFormat="1" ht="15" customHeight="1" x14ac:dyDescent="0.3">
      <c r="A192" s="78"/>
      <c r="B192" s="697" t="s">
        <v>133</v>
      </c>
      <c r="C192" s="698"/>
      <c r="D192" s="715">
        <f>+D97</f>
        <v>44561</v>
      </c>
      <c r="E192" s="716"/>
      <c r="H192" s="78"/>
      <c r="I192" s="78"/>
      <c r="J192" s="78"/>
      <c r="K192" s="78"/>
      <c r="L192" s="78"/>
      <c r="M192" s="78"/>
      <c r="N192" s="570"/>
      <c r="O192" s="572" t="str">
        <f t="shared" si="6"/>
        <v>Activos Intangibles</v>
      </c>
      <c r="P192" s="78"/>
      <c r="Q192" s="578"/>
      <c r="R192" s="581"/>
    </row>
    <row r="193" spans="1:18" s="79" customFormat="1" x14ac:dyDescent="0.3">
      <c r="A193" s="78"/>
      <c r="B193" s="123" t="s">
        <v>321</v>
      </c>
      <c r="C193" s="184"/>
      <c r="D193" s="266">
        <f>+O74</f>
        <v>27468333</v>
      </c>
      <c r="E193" s="267"/>
      <c r="H193" s="78"/>
      <c r="I193" s="78"/>
      <c r="J193" s="78"/>
      <c r="K193" s="78"/>
      <c r="L193" s="78"/>
      <c r="M193" s="78"/>
      <c r="N193" s="570"/>
      <c r="O193" s="572" t="str">
        <f t="shared" si="6"/>
        <v>Licencias, Marcas Y Patentes</v>
      </c>
      <c r="P193" s="78"/>
      <c r="Q193" s="578"/>
      <c r="R193" s="581"/>
    </row>
    <row r="194" spans="1:18" s="79" customFormat="1" x14ac:dyDescent="0.3">
      <c r="A194" s="78"/>
      <c r="B194" s="116" t="s">
        <v>430</v>
      </c>
      <c r="C194" s="117"/>
      <c r="D194" s="195">
        <v>0</v>
      </c>
      <c r="E194" s="268"/>
      <c r="H194" s="78"/>
      <c r="I194" s="78"/>
      <c r="J194" s="78"/>
      <c r="K194" s="78"/>
      <c r="L194" s="78"/>
      <c r="M194" s="78"/>
      <c r="N194" s="570"/>
      <c r="O194" s="572" t="str">
        <f t="shared" si="6"/>
        <v>Sistemas Informáticos</v>
      </c>
      <c r="P194" s="78"/>
      <c r="Q194" s="578"/>
      <c r="R194" s="581"/>
    </row>
    <row r="195" spans="1:18" s="79" customFormat="1" x14ac:dyDescent="0.3">
      <c r="A195" s="78"/>
      <c r="B195" s="142" t="s">
        <v>322</v>
      </c>
      <c r="C195" s="144"/>
      <c r="D195" s="195">
        <v>0</v>
      </c>
      <c r="E195" s="268"/>
      <c r="H195" s="78"/>
      <c r="I195" s="78"/>
      <c r="J195" s="78"/>
      <c r="K195" s="78"/>
      <c r="L195" s="78"/>
      <c r="M195" s="78"/>
      <c r="N195" s="570"/>
      <c r="O195" s="572" t="str">
        <f t="shared" si="6"/>
        <v>Desarrollo De Sistema Web</v>
      </c>
      <c r="P195" s="78"/>
      <c r="Q195" s="578"/>
      <c r="R195" s="581"/>
    </row>
    <row r="196" spans="1:18" s="79" customFormat="1" x14ac:dyDescent="0.3">
      <c r="A196" s="78"/>
      <c r="B196" s="131" t="s">
        <v>137</v>
      </c>
      <c r="C196" s="133"/>
      <c r="D196" s="269">
        <f>+O75</f>
        <v>-9651667</v>
      </c>
      <c r="E196" s="270"/>
      <c r="H196" s="78"/>
      <c r="I196" s="78"/>
      <c r="J196" s="78"/>
      <c r="K196" s="78"/>
      <c r="L196" s="78"/>
      <c r="M196" s="78"/>
      <c r="N196" s="570"/>
      <c r="O196" s="572" t="str">
        <f t="shared" si="6"/>
        <v>Amortizaciones</v>
      </c>
      <c r="P196" s="78"/>
      <c r="Q196" s="578"/>
      <c r="R196" s="581"/>
    </row>
    <row r="197" spans="1:18" s="79" customFormat="1" x14ac:dyDescent="0.3">
      <c r="A197" s="78"/>
      <c r="B197" s="697" t="s">
        <v>51</v>
      </c>
      <c r="C197" s="698"/>
      <c r="D197" s="721">
        <f>SUM(D193:E196)</f>
        <v>17816666</v>
      </c>
      <c r="E197" s="722"/>
      <c r="H197" s="78"/>
      <c r="I197" s="78"/>
      <c r="J197" s="78"/>
      <c r="K197" s="78"/>
      <c r="L197" s="78"/>
      <c r="M197" s="78"/>
      <c r="N197" s="570"/>
      <c r="O197" s="572" t="str">
        <f t="shared" si="6"/>
        <v>Total</v>
      </c>
      <c r="P197" s="78"/>
      <c r="Q197" s="578"/>
      <c r="R197" s="581"/>
    </row>
    <row r="198" spans="1:18" s="79" customFormat="1" x14ac:dyDescent="0.3">
      <c r="A198" s="78"/>
      <c r="B198" s="136"/>
      <c r="C198" s="137"/>
      <c r="D198" s="137"/>
      <c r="E198" s="137"/>
      <c r="H198" s="78"/>
      <c r="I198" s="78"/>
      <c r="J198" s="78"/>
      <c r="K198" s="78"/>
      <c r="L198" s="78"/>
      <c r="M198" s="78"/>
      <c r="N198" s="570"/>
      <c r="O198" s="572" t="str">
        <f t="shared" si="6"/>
        <v/>
      </c>
      <c r="P198" s="78"/>
      <c r="Q198" s="578"/>
      <c r="R198" s="581"/>
    </row>
    <row r="199" spans="1:18" s="79" customFormat="1" x14ac:dyDescent="0.3">
      <c r="A199" s="74" t="s">
        <v>138</v>
      </c>
      <c r="B199" s="77"/>
      <c r="C199" s="121"/>
      <c r="D199" s="121"/>
      <c r="E199" s="121"/>
      <c r="F199" s="121"/>
      <c r="H199" s="78"/>
      <c r="I199" s="78"/>
      <c r="J199" s="78"/>
      <c r="K199" s="78"/>
      <c r="L199" s="78"/>
      <c r="M199" s="78"/>
      <c r="N199" s="570"/>
      <c r="O199" s="572" t="str">
        <f t="shared" si="6"/>
        <v/>
      </c>
      <c r="P199" s="78"/>
      <c r="Q199" s="578"/>
      <c r="R199" s="581"/>
    </row>
    <row r="200" spans="1:18" s="79" customFormat="1" x14ac:dyDescent="0.3">
      <c r="A200" s="74"/>
      <c r="B200" s="77"/>
      <c r="C200" s="121"/>
      <c r="D200" s="121"/>
      <c r="E200" s="121"/>
      <c r="F200" s="121"/>
      <c r="H200" s="78"/>
      <c r="I200" s="78"/>
      <c r="J200" s="78"/>
      <c r="K200" s="78"/>
      <c r="L200" s="78"/>
      <c r="M200" s="78"/>
      <c r="N200" s="570"/>
      <c r="O200" s="572" t="str">
        <f t="shared" si="6"/>
        <v/>
      </c>
      <c r="P200" s="78"/>
      <c r="Q200" s="578"/>
      <c r="R200" s="581"/>
    </row>
    <row r="201" spans="1:18" s="79" customFormat="1" x14ac:dyDescent="0.3">
      <c r="A201" s="74"/>
      <c r="B201" s="697" t="s">
        <v>287</v>
      </c>
      <c r="C201" s="698"/>
      <c r="D201" s="715">
        <f>+D192</f>
        <v>44561</v>
      </c>
      <c r="E201" s="716"/>
      <c r="F201" s="121"/>
      <c r="H201" s="78"/>
      <c r="I201" s="78"/>
      <c r="J201" s="78"/>
      <c r="K201" s="78"/>
      <c r="L201" s="78"/>
      <c r="M201" s="78"/>
      <c r="N201" s="570"/>
      <c r="O201" s="572" t="str">
        <f t="shared" si="6"/>
        <v>Inventarios</v>
      </c>
      <c r="P201" s="78"/>
      <c r="Q201" s="578"/>
      <c r="R201" s="581"/>
    </row>
    <row r="202" spans="1:18" s="79" customFormat="1" x14ac:dyDescent="0.3">
      <c r="A202" s="74"/>
      <c r="B202" s="123" t="s">
        <v>431</v>
      </c>
      <c r="C202" s="184"/>
      <c r="D202" s="271">
        <f>+O31</f>
        <v>4120912073</v>
      </c>
      <c r="E202" s="267"/>
      <c r="F202" s="121"/>
      <c r="H202" s="78"/>
      <c r="I202" s="78"/>
      <c r="J202" s="78"/>
      <c r="K202" s="78"/>
      <c r="L202" s="78"/>
      <c r="M202" s="78"/>
      <c r="N202" s="570"/>
      <c r="O202" s="572" t="str">
        <f t="shared" si="6"/>
        <v>Obra En Curso Pre Construcción</v>
      </c>
      <c r="P202" s="78"/>
      <c r="Q202" s="578"/>
      <c r="R202" s="581"/>
    </row>
    <row r="203" spans="1:18" s="79" customFormat="1" x14ac:dyDescent="0.3">
      <c r="A203" s="74"/>
      <c r="B203" s="116" t="s">
        <v>381</v>
      </c>
      <c r="C203" s="117"/>
      <c r="D203" s="272">
        <f>+O37</f>
        <v>26480101906</v>
      </c>
      <c r="E203" s="268"/>
      <c r="F203" s="121"/>
      <c r="H203" s="78"/>
      <c r="I203" s="78"/>
      <c r="J203" s="78"/>
      <c r="K203" s="78"/>
      <c r="L203" s="78"/>
      <c r="M203" s="78"/>
      <c r="N203" s="570"/>
      <c r="O203" s="572" t="str">
        <f t="shared" si="6"/>
        <v>Costo De Obra En Curso</v>
      </c>
      <c r="P203" s="78"/>
      <c r="Q203" s="578"/>
      <c r="R203" s="581"/>
    </row>
    <row r="204" spans="1:18" s="79" customFormat="1" x14ac:dyDescent="0.3">
      <c r="A204" s="74"/>
      <c r="B204" s="142" t="s">
        <v>7</v>
      </c>
      <c r="C204" s="144"/>
      <c r="D204" s="272">
        <v>0</v>
      </c>
      <c r="E204" s="268"/>
      <c r="F204" s="121"/>
      <c r="H204" s="78"/>
      <c r="I204" s="78"/>
      <c r="J204" s="78"/>
      <c r="K204" s="78"/>
      <c r="L204" s="78"/>
      <c r="M204" s="78"/>
      <c r="N204" s="570"/>
      <c r="O204" s="572" t="str">
        <f t="shared" si="6"/>
        <v/>
      </c>
      <c r="P204" s="78"/>
      <c r="Q204" s="578"/>
      <c r="R204" s="581"/>
    </row>
    <row r="205" spans="1:18" s="79" customFormat="1" x14ac:dyDescent="0.3">
      <c r="A205" s="74"/>
      <c r="B205" s="131" t="s">
        <v>382</v>
      </c>
      <c r="C205" s="133"/>
      <c r="D205" s="273">
        <f>+O42</f>
        <v>-18161319289</v>
      </c>
      <c r="E205" s="270"/>
      <c r="F205" s="121"/>
      <c r="H205" s="78"/>
      <c r="I205" s="78"/>
      <c r="J205" s="78"/>
      <c r="K205" s="78"/>
      <c r="L205" s="78"/>
      <c r="M205" s="78"/>
      <c r="N205" s="570"/>
      <c r="O205" s="572" t="str">
        <f t="shared" si="6"/>
        <v>Menos Obras Certificadas</v>
      </c>
      <c r="P205" s="78"/>
      <c r="Q205" s="578"/>
      <c r="R205" s="581"/>
    </row>
    <row r="206" spans="1:18" s="79" customFormat="1" x14ac:dyDescent="0.3">
      <c r="A206" s="74"/>
      <c r="B206" s="697" t="s">
        <v>51</v>
      </c>
      <c r="C206" s="698"/>
      <c r="D206" s="721">
        <f>SUM(D202:E205)</f>
        <v>12439694690</v>
      </c>
      <c r="E206" s="722"/>
      <c r="F206" s="121"/>
      <c r="H206" s="78"/>
      <c r="I206" s="78"/>
      <c r="J206" s="78"/>
      <c r="K206" s="78"/>
      <c r="L206" s="78"/>
      <c r="M206" s="78"/>
      <c r="N206" s="570"/>
      <c r="O206" s="572" t="str">
        <f t="shared" si="6"/>
        <v>Total</v>
      </c>
      <c r="P206" s="78"/>
      <c r="Q206" s="578"/>
      <c r="R206" s="581"/>
    </row>
    <row r="207" spans="1:18" s="79" customFormat="1" x14ac:dyDescent="0.3">
      <c r="A207" s="136"/>
      <c r="B207" s="136"/>
      <c r="C207" s="137"/>
      <c r="D207" s="137"/>
      <c r="E207" s="137"/>
      <c r="H207" s="78"/>
      <c r="I207" s="78"/>
      <c r="J207" s="78"/>
      <c r="K207" s="78"/>
      <c r="L207" s="78"/>
      <c r="M207" s="78"/>
      <c r="N207" s="570"/>
      <c r="O207" s="572" t="str">
        <f t="shared" si="6"/>
        <v/>
      </c>
      <c r="P207" s="78"/>
      <c r="Q207" s="578"/>
      <c r="R207" s="581"/>
    </row>
    <row r="208" spans="1:18" s="79" customFormat="1" x14ac:dyDescent="0.3">
      <c r="A208" s="74" t="s">
        <v>139</v>
      </c>
      <c r="B208" s="77"/>
      <c r="C208" s="121"/>
      <c r="D208" s="121"/>
      <c r="E208" s="121"/>
      <c r="F208" s="121"/>
      <c r="H208" s="78"/>
      <c r="I208" s="78"/>
      <c r="J208" s="78"/>
      <c r="K208" s="78"/>
      <c r="L208" s="78"/>
      <c r="M208" s="78"/>
      <c r="N208" s="570"/>
      <c r="O208" s="572" t="str">
        <f t="shared" si="6"/>
        <v/>
      </c>
      <c r="P208" s="78"/>
      <c r="Q208" s="578"/>
      <c r="R208" s="581"/>
    </row>
    <row r="209" spans="1:18" s="79" customFormat="1" x14ac:dyDescent="0.3">
      <c r="A209" s="84"/>
      <c r="B209" s="136"/>
      <c r="C209" s="137"/>
      <c r="D209" s="137"/>
      <c r="E209" s="137"/>
      <c r="H209" s="78"/>
      <c r="I209" s="78"/>
      <c r="J209" s="78"/>
      <c r="K209" s="78"/>
      <c r="L209" s="78"/>
      <c r="M209" s="78"/>
      <c r="N209" s="570"/>
      <c r="O209" s="572" t="str">
        <f t="shared" si="6"/>
        <v/>
      </c>
      <c r="P209" s="78"/>
      <c r="Q209" s="578"/>
      <c r="R209" s="581"/>
    </row>
    <row r="210" spans="1:18" s="79" customFormat="1" ht="15" customHeight="1" x14ac:dyDescent="0.3">
      <c r="A210" s="136"/>
      <c r="B210" s="185" t="s">
        <v>140</v>
      </c>
      <c r="C210" s="135" t="s">
        <v>141</v>
      </c>
      <c r="D210" s="186" t="s">
        <v>142</v>
      </c>
      <c r="E210" s="137"/>
      <c r="H210" s="78"/>
      <c r="I210" s="78"/>
      <c r="J210" s="78"/>
      <c r="K210" s="78"/>
      <c r="L210" s="78"/>
      <c r="M210" s="78"/>
      <c r="N210" s="570"/>
      <c r="O210" s="572" t="str">
        <f t="shared" si="6"/>
        <v>Institucion</v>
      </c>
      <c r="P210" s="78"/>
      <c r="Q210" s="578"/>
      <c r="R210" s="581"/>
    </row>
    <row r="211" spans="1:18" s="79" customFormat="1" x14ac:dyDescent="0.3">
      <c r="A211" s="136"/>
      <c r="B211" s="191"/>
      <c r="C211" s="188">
        <v>0</v>
      </c>
      <c r="D211" s="188">
        <v>0</v>
      </c>
      <c r="E211" s="137"/>
      <c r="H211" s="78"/>
      <c r="I211" s="78"/>
      <c r="J211" s="78"/>
      <c r="K211" s="78"/>
      <c r="L211" s="78"/>
      <c r="M211" s="78"/>
      <c r="N211" s="570"/>
      <c r="O211" s="572" t="str">
        <f t="shared" si="6"/>
        <v/>
      </c>
      <c r="P211" s="78"/>
      <c r="Q211" s="578"/>
      <c r="R211" s="581"/>
    </row>
    <row r="212" spans="1:18" s="79" customFormat="1" x14ac:dyDescent="0.3">
      <c r="A212" s="136"/>
      <c r="B212" s="191"/>
      <c r="C212" s="188">
        <v>0</v>
      </c>
      <c r="D212" s="188">
        <v>0</v>
      </c>
      <c r="E212" s="137"/>
      <c r="H212" s="78"/>
      <c r="I212" s="78"/>
      <c r="J212" s="78"/>
      <c r="K212" s="78"/>
      <c r="L212" s="78"/>
      <c r="M212" s="78"/>
      <c r="N212" s="570"/>
      <c r="O212" s="572" t="str">
        <f t="shared" si="6"/>
        <v/>
      </c>
      <c r="P212" s="78"/>
      <c r="Q212" s="578"/>
      <c r="R212" s="581"/>
    </row>
    <row r="213" spans="1:18" s="79" customFormat="1" x14ac:dyDescent="0.3">
      <c r="A213" s="136"/>
      <c r="B213" s="191"/>
      <c r="C213" s="188">
        <v>0</v>
      </c>
      <c r="D213" s="188">
        <v>0</v>
      </c>
      <c r="E213" s="137"/>
      <c r="H213" s="78"/>
      <c r="I213" s="78"/>
      <c r="J213" s="78"/>
      <c r="K213" s="78"/>
      <c r="L213" s="78"/>
      <c r="M213" s="78"/>
      <c r="N213" s="570"/>
      <c r="O213" s="572" t="str">
        <f t="shared" si="6"/>
        <v/>
      </c>
      <c r="P213" s="78"/>
      <c r="Q213" s="578"/>
      <c r="R213" s="581"/>
    </row>
    <row r="214" spans="1:18" s="79" customFormat="1" x14ac:dyDescent="0.3">
      <c r="A214" s="136"/>
      <c r="B214" s="191"/>
      <c r="C214" s="188">
        <v>0</v>
      </c>
      <c r="D214" s="188">
        <v>0</v>
      </c>
      <c r="E214" s="137"/>
      <c r="H214" s="78"/>
      <c r="I214" s="78"/>
      <c r="J214" s="78"/>
      <c r="K214" s="78"/>
      <c r="L214" s="78"/>
      <c r="M214" s="78"/>
      <c r="N214" s="570"/>
      <c r="O214" s="572" t="str">
        <f t="shared" si="6"/>
        <v/>
      </c>
      <c r="P214" s="78"/>
      <c r="Q214" s="578"/>
      <c r="R214" s="581"/>
    </row>
    <row r="215" spans="1:18" s="189" customFormat="1" x14ac:dyDescent="0.3">
      <c r="A215" s="136"/>
      <c r="B215" s="185" t="s">
        <v>129</v>
      </c>
      <c r="C215" s="135">
        <f>SUM(C211:C214)</f>
        <v>0</v>
      </c>
      <c r="D215" s="135">
        <f>SUM(D211:D214)</f>
        <v>0</v>
      </c>
      <c r="E215" s="137"/>
      <c r="G215" s="79"/>
      <c r="H215" s="72"/>
      <c r="I215" s="72"/>
      <c r="J215" s="72"/>
      <c r="K215" s="72"/>
      <c r="L215" s="72"/>
      <c r="M215" s="72"/>
      <c r="N215" s="573"/>
      <c r="O215" s="572" t="str">
        <f t="shared" si="6"/>
        <v>Total Actual</v>
      </c>
      <c r="P215" s="72"/>
      <c r="Q215" s="582"/>
      <c r="R215" s="583"/>
    </row>
    <row r="216" spans="1:18" s="79" customFormat="1" x14ac:dyDescent="0.3">
      <c r="A216" s="136"/>
      <c r="B216" s="136"/>
      <c r="C216" s="137"/>
      <c r="D216" s="137"/>
      <c r="E216" s="137"/>
      <c r="H216" s="78"/>
      <c r="I216" s="78"/>
      <c r="J216" s="78"/>
      <c r="K216" s="78"/>
      <c r="L216" s="78"/>
      <c r="M216" s="78"/>
      <c r="N216" s="570"/>
      <c r="O216" s="572" t="str">
        <f t="shared" si="6"/>
        <v/>
      </c>
      <c r="P216" s="78"/>
      <c r="Q216" s="578"/>
      <c r="R216" s="581"/>
    </row>
    <row r="217" spans="1:18" s="79" customFormat="1" x14ac:dyDescent="0.3">
      <c r="A217" s="74" t="s">
        <v>145</v>
      </c>
      <c r="B217" s="77"/>
      <c r="C217" s="121"/>
      <c r="D217" s="121"/>
      <c r="E217" s="121"/>
      <c r="F217" s="121"/>
      <c r="H217" s="78"/>
      <c r="I217" s="78"/>
      <c r="J217" s="78"/>
      <c r="K217" s="78"/>
      <c r="L217" s="78"/>
      <c r="M217" s="78"/>
      <c r="N217" s="570"/>
      <c r="O217" s="572" t="str">
        <f t="shared" si="6"/>
        <v/>
      </c>
      <c r="P217" s="78"/>
      <c r="Q217" s="578"/>
      <c r="R217" s="581"/>
    </row>
    <row r="218" spans="1:18" s="79" customFormat="1" x14ac:dyDescent="0.3">
      <c r="A218" s="84"/>
      <c r="B218" s="136"/>
      <c r="C218" s="137"/>
      <c r="D218" s="137"/>
      <c r="E218" s="137"/>
      <c r="G218" s="79" t="str">
        <f t="shared" ref="G218:G239" si="7">PROPER(B218)</f>
        <v/>
      </c>
      <c r="H218" s="78"/>
      <c r="I218" s="78"/>
      <c r="J218" s="78"/>
      <c r="K218" s="78"/>
      <c r="L218" s="78"/>
      <c r="M218" s="78"/>
      <c r="N218" s="570"/>
      <c r="O218" s="572" t="str">
        <f t="shared" si="6"/>
        <v/>
      </c>
      <c r="P218" s="78"/>
      <c r="Q218" s="578"/>
      <c r="R218" s="581"/>
    </row>
    <row r="219" spans="1:18" s="79" customFormat="1" x14ac:dyDescent="0.3">
      <c r="A219" s="136"/>
      <c r="B219" s="190" t="s">
        <v>146</v>
      </c>
      <c r="C219" s="122" t="s">
        <v>141</v>
      </c>
      <c r="D219" s="186" t="s">
        <v>142</v>
      </c>
      <c r="E219" s="137"/>
      <c r="H219" s="78"/>
      <c r="I219" s="78"/>
      <c r="J219" s="78"/>
      <c r="K219" s="78"/>
      <c r="L219" s="78"/>
      <c r="M219" s="78"/>
      <c r="N219" s="570"/>
      <c r="O219" s="572" t="str">
        <f t="shared" si="6"/>
        <v>Concepto (Tipo De Operación O Servicio)</v>
      </c>
      <c r="P219" s="78"/>
      <c r="Q219" s="578"/>
      <c r="R219" s="581"/>
    </row>
    <row r="220" spans="1:18" s="79" customFormat="1" x14ac:dyDescent="0.3">
      <c r="A220" s="136"/>
      <c r="B220" s="694" t="s">
        <v>147</v>
      </c>
      <c r="C220" s="695"/>
      <c r="D220" s="696"/>
      <c r="E220" s="137"/>
      <c r="H220" s="78"/>
      <c r="I220" s="78"/>
      <c r="J220" s="78"/>
      <c r="K220" s="78"/>
      <c r="L220" s="78"/>
      <c r="M220" s="78"/>
      <c r="N220" s="570"/>
      <c r="O220" s="572" t="str">
        <f t="shared" si="6"/>
        <v>No Aplicable</v>
      </c>
      <c r="P220" s="78"/>
      <c r="Q220" s="578"/>
      <c r="R220" s="581"/>
    </row>
    <row r="221" spans="1:18" s="79" customFormat="1" x14ac:dyDescent="0.3">
      <c r="A221" s="136"/>
      <c r="B221" s="724"/>
      <c r="C221" s="732"/>
      <c r="D221" s="733"/>
      <c r="E221" s="137"/>
      <c r="H221" s="78"/>
      <c r="I221" s="78"/>
      <c r="J221" s="78"/>
      <c r="K221" s="78"/>
      <c r="L221" s="78"/>
      <c r="M221" s="78"/>
      <c r="N221" s="570"/>
      <c r="O221" s="572" t="str">
        <f t="shared" si="6"/>
        <v/>
      </c>
      <c r="P221" s="78"/>
      <c r="Q221" s="578"/>
      <c r="R221" s="581"/>
    </row>
    <row r="222" spans="1:18" s="79" customFormat="1" x14ac:dyDescent="0.3">
      <c r="A222" s="136"/>
      <c r="B222" s="191" t="s">
        <v>129</v>
      </c>
      <c r="C222" s="135"/>
      <c r="D222" s="135"/>
      <c r="E222" s="137"/>
      <c r="H222" s="78"/>
      <c r="I222" s="78"/>
      <c r="J222" s="78"/>
      <c r="K222" s="78"/>
      <c r="L222" s="78"/>
      <c r="M222" s="78"/>
      <c r="N222" s="570"/>
      <c r="O222" s="572" t="str">
        <f t="shared" si="6"/>
        <v>Total Actual</v>
      </c>
      <c r="P222" s="78"/>
      <c r="Q222" s="578"/>
      <c r="R222" s="581"/>
    </row>
    <row r="223" spans="1:18" s="79" customFormat="1" x14ac:dyDescent="0.3">
      <c r="A223" s="78"/>
      <c r="B223" s="191" t="s">
        <v>144</v>
      </c>
      <c r="C223" s="135"/>
      <c r="D223" s="135"/>
      <c r="H223" s="78"/>
      <c r="I223" s="78"/>
      <c r="J223" s="78"/>
      <c r="K223" s="78"/>
      <c r="L223" s="78"/>
      <c r="M223" s="78"/>
      <c r="N223" s="570"/>
      <c r="O223" s="572" t="str">
        <f t="shared" si="6"/>
        <v>Total Anterior</v>
      </c>
      <c r="P223" s="78"/>
      <c r="Q223" s="578"/>
      <c r="R223" s="581"/>
    </row>
    <row r="224" spans="1:18" s="79" customFormat="1" x14ac:dyDescent="0.3">
      <c r="A224" s="78"/>
      <c r="B224" s="192"/>
      <c r="C224" s="137"/>
      <c r="D224" s="137"/>
      <c r="G224" s="79" t="str">
        <f t="shared" si="7"/>
        <v/>
      </c>
      <c r="H224" s="78"/>
      <c r="I224" s="78"/>
      <c r="J224" s="78"/>
      <c r="K224" s="78"/>
      <c r="L224" s="78"/>
      <c r="M224" s="78"/>
      <c r="N224" s="570"/>
      <c r="O224" s="572" t="str">
        <f t="shared" si="6"/>
        <v/>
      </c>
      <c r="P224" s="78"/>
      <c r="Q224" s="578"/>
      <c r="R224" s="581"/>
    </row>
    <row r="225" spans="1:18" s="79" customFormat="1" x14ac:dyDescent="0.3">
      <c r="A225" s="70" t="s">
        <v>235</v>
      </c>
      <c r="B225" s="78"/>
      <c r="G225" s="79" t="str">
        <f t="shared" si="7"/>
        <v/>
      </c>
      <c r="H225" s="78"/>
      <c r="I225" s="78"/>
      <c r="J225" s="78"/>
      <c r="K225" s="78"/>
      <c r="L225" s="78"/>
      <c r="M225" s="78"/>
      <c r="N225" s="570"/>
      <c r="O225" s="572" t="str">
        <f t="shared" si="6"/>
        <v/>
      </c>
      <c r="P225" s="78"/>
      <c r="Q225" s="578"/>
      <c r="R225" s="581"/>
    </row>
    <row r="226" spans="1:18" x14ac:dyDescent="0.3">
      <c r="G226" s="79" t="str">
        <f t="shared" si="7"/>
        <v/>
      </c>
      <c r="O226" s="572" t="str">
        <f t="shared" si="6"/>
        <v/>
      </c>
    </row>
    <row r="227" spans="1:18" s="79" customFormat="1" ht="30.75" customHeight="1" x14ac:dyDescent="0.3">
      <c r="A227" s="78"/>
      <c r="B227" s="697" t="s">
        <v>288</v>
      </c>
      <c r="C227" s="698"/>
      <c r="D227" s="715">
        <f>+D97</f>
        <v>44561</v>
      </c>
      <c r="E227" s="716"/>
      <c r="H227" s="78"/>
      <c r="I227" s="78"/>
      <c r="J227" s="78"/>
      <c r="K227" s="78"/>
      <c r="L227" s="78"/>
      <c r="M227" s="78"/>
      <c r="N227" s="570"/>
      <c r="O227" s="572" t="str">
        <f t="shared" si="6"/>
        <v>Acreedores /Cuentas A Pagar</v>
      </c>
      <c r="P227" s="78"/>
      <c r="Q227" s="578"/>
      <c r="R227" s="581"/>
    </row>
    <row r="228" spans="1:18" s="79" customFormat="1" x14ac:dyDescent="0.3">
      <c r="A228" s="78"/>
      <c r="B228" s="274"/>
      <c r="C228" s="275"/>
      <c r="D228" s="276" t="s">
        <v>385</v>
      </c>
      <c r="E228" s="277" t="s">
        <v>386</v>
      </c>
      <c r="H228" s="78"/>
      <c r="I228" s="78"/>
      <c r="J228" s="78"/>
      <c r="K228" s="78"/>
      <c r="L228" s="78"/>
      <c r="M228" s="78"/>
      <c r="N228" s="570"/>
      <c r="O228" s="572"/>
      <c r="P228" s="78"/>
      <c r="Q228" s="578"/>
      <c r="R228" s="581"/>
    </row>
    <row r="229" spans="1:18" s="79" customFormat="1" x14ac:dyDescent="0.3">
      <c r="A229" s="78"/>
      <c r="B229" s="123" t="s">
        <v>384</v>
      </c>
      <c r="C229" s="125"/>
      <c r="D229" s="278">
        <f>+O79</f>
        <v>819526664</v>
      </c>
      <c r="E229" s="268"/>
      <c r="H229" s="78"/>
      <c r="I229" s="78"/>
      <c r="J229" s="78"/>
      <c r="K229" s="78"/>
      <c r="L229" s="78"/>
      <c r="M229" s="78"/>
      <c r="N229" s="570"/>
      <c r="O229" s="572" t="str">
        <f t="shared" si="6"/>
        <v>Proveedores En Gs</v>
      </c>
      <c r="P229" s="78"/>
      <c r="Q229" s="578"/>
      <c r="R229" s="581"/>
    </row>
    <row r="230" spans="1:18" s="79" customFormat="1" x14ac:dyDescent="0.3">
      <c r="A230" s="78"/>
      <c r="B230" s="116" t="s">
        <v>383</v>
      </c>
      <c r="C230" s="128"/>
      <c r="D230" s="278">
        <f>+O80</f>
        <v>614757960</v>
      </c>
      <c r="E230" s="268"/>
      <c r="H230" s="78"/>
      <c r="I230" s="78"/>
      <c r="J230" s="78"/>
      <c r="K230" s="78"/>
      <c r="L230" s="78"/>
      <c r="M230" s="78"/>
      <c r="N230" s="570"/>
      <c r="O230" s="572" t="str">
        <f t="shared" si="6"/>
        <v>Proveedores En U$S</v>
      </c>
      <c r="P230" s="78"/>
      <c r="Q230" s="578"/>
      <c r="R230" s="581"/>
    </row>
    <row r="231" spans="1:18" s="79" customFormat="1" x14ac:dyDescent="0.3">
      <c r="A231" s="78"/>
      <c r="B231" s="142" t="s">
        <v>387</v>
      </c>
      <c r="C231" s="144"/>
      <c r="D231" s="210">
        <v>0</v>
      </c>
      <c r="E231" s="194">
        <f>+O88</f>
        <v>6394838964</v>
      </c>
      <c r="H231" s="78"/>
      <c r="I231" s="78"/>
      <c r="J231" s="78"/>
      <c r="K231" s="78"/>
      <c r="L231" s="78"/>
      <c r="M231" s="78"/>
      <c r="N231" s="570"/>
      <c r="O231" s="572" t="str">
        <f t="shared" si="6"/>
        <v>Anticipos De Clientes Gs</v>
      </c>
      <c r="P231" s="78"/>
      <c r="Q231" s="578"/>
      <c r="R231" s="581"/>
    </row>
    <row r="232" spans="1:18" s="79" customFormat="1" x14ac:dyDescent="0.3">
      <c r="A232" s="78"/>
      <c r="B232" s="142" t="s">
        <v>388</v>
      </c>
      <c r="C232" s="144"/>
      <c r="D232" s="145">
        <v>0</v>
      </c>
      <c r="E232" s="117">
        <v>0</v>
      </c>
      <c r="H232" s="78"/>
      <c r="I232" s="78"/>
      <c r="J232" s="78"/>
      <c r="K232" s="78"/>
      <c r="L232" s="78"/>
      <c r="M232" s="78"/>
      <c r="N232" s="570"/>
      <c r="O232" s="572" t="str">
        <f t="shared" si="6"/>
        <v>Anticipos De Clientes U$S</v>
      </c>
      <c r="P232" s="78"/>
      <c r="Q232" s="578"/>
      <c r="R232" s="581"/>
    </row>
    <row r="233" spans="1:18" s="79" customFormat="1" x14ac:dyDescent="0.3">
      <c r="A233" s="78"/>
      <c r="B233" s="142" t="s">
        <v>389</v>
      </c>
      <c r="C233" s="128"/>
      <c r="D233" s="145">
        <v>0</v>
      </c>
      <c r="E233" s="117"/>
      <c r="H233" s="78"/>
      <c r="I233" s="78"/>
      <c r="J233" s="78"/>
      <c r="K233" s="78"/>
      <c r="L233" s="78"/>
      <c r="M233" s="78"/>
      <c r="N233" s="570"/>
      <c r="O233" s="572"/>
      <c r="P233" s="78"/>
      <c r="Q233" s="578"/>
      <c r="R233" s="581"/>
    </row>
    <row r="234" spans="1:18" s="79" customFormat="1" x14ac:dyDescent="0.3">
      <c r="A234" s="78"/>
      <c r="B234" s="142" t="s">
        <v>390</v>
      </c>
      <c r="C234" s="128"/>
      <c r="D234" s="145">
        <v>0</v>
      </c>
      <c r="E234" s="117"/>
      <c r="H234" s="78"/>
      <c r="I234" s="78"/>
      <c r="J234" s="78"/>
      <c r="K234" s="78"/>
      <c r="L234" s="78"/>
      <c r="M234" s="78"/>
      <c r="N234" s="570"/>
      <c r="O234" s="572"/>
      <c r="P234" s="78"/>
      <c r="Q234" s="578"/>
      <c r="R234" s="581"/>
    </row>
    <row r="235" spans="1:18" s="79" customFormat="1" x14ac:dyDescent="0.3">
      <c r="A235" s="78"/>
      <c r="B235" s="116"/>
      <c r="C235" s="128"/>
      <c r="D235" s="147"/>
      <c r="E235" s="117"/>
      <c r="H235" s="78"/>
      <c r="I235" s="78"/>
      <c r="J235" s="78"/>
      <c r="K235" s="78"/>
      <c r="L235" s="78"/>
      <c r="M235" s="78"/>
      <c r="N235" s="570"/>
      <c r="O235" s="572"/>
      <c r="P235" s="78"/>
      <c r="Q235" s="578"/>
      <c r="R235" s="581"/>
    </row>
    <row r="236" spans="1:18" s="79" customFormat="1" x14ac:dyDescent="0.3">
      <c r="A236" s="78"/>
      <c r="B236" s="697" t="s">
        <v>51</v>
      </c>
      <c r="C236" s="698"/>
      <c r="D236" s="196">
        <f>SUM(D229:D235)</f>
        <v>1434284624</v>
      </c>
      <c r="E236" s="196">
        <f>SUM(E229:E235)</f>
        <v>6394838964</v>
      </c>
      <c r="H236" s="78"/>
      <c r="I236" s="78"/>
      <c r="J236" s="78"/>
      <c r="K236" s="78"/>
      <c r="L236" s="78"/>
      <c r="M236" s="78"/>
      <c r="N236" s="570"/>
      <c r="O236" s="572" t="str">
        <f t="shared" si="6"/>
        <v>Total</v>
      </c>
      <c r="P236" s="78"/>
      <c r="Q236" s="578"/>
      <c r="R236" s="581"/>
    </row>
    <row r="237" spans="1:18" x14ac:dyDescent="0.3">
      <c r="G237" s="79" t="str">
        <f t="shared" si="7"/>
        <v/>
      </c>
      <c r="O237" s="572" t="str">
        <f t="shared" si="6"/>
        <v/>
      </c>
    </row>
    <row r="238" spans="1:18" s="79" customFormat="1" x14ac:dyDescent="0.3">
      <c r="A238" s="70" t="s">
        <v>237</v>
      </c>
      <c r="B238" s="78"/>
      <c r="G238" s="79" t="str">
        <f t="shared" si="7"/>
        <v/>
      </c>
      <c r="H238" s="78"/>
      <c r="I238" s="78"/>
      <c r="J238" s="78"/>
      <c r="K238" s="78"/>
      <c r="L238" s="78"/>
      <c r="M238" s="78"/>
      <c r="N238" s="570"/>
      <c r="O238" s="572" t="str">
        <f t="shared" si="6"/>
        <v/>
      </c>
      <c r="P238" s="78"/>
      <c r="Q238" s="578"/>
      <c r="R238" s="581"/>
    </row>
    <row r="239" spans="1:18" x14ac:dyDescent="0.3">
      <c r="G239" s="79" t="str">
        <f t="shared" si="7"/>
        <v/>
      </c>
      <c r="O239" s="572" t="str">
        <f t="shared" si="6"/>
        <v/>
      </c>
    </row>
    <row r="240" spans="1:18" s="79" customFormat="1" ht="30.75" customHeight="1" x14ac:dyDescent="0.3">
      <c r="A240" s="78"/>
      <c r="B240" s="697" t="s">
        <v>148</v>
      </c>
      <c r="C240" s="698"/>
      <c r="D240" s="715">
        <f>+D227</f>
        <v>44561</v>
      </c>
      <c r="E240" s="716"/>
      <c r="H240" s="78"/>
      <c r="I240" s="78"/>
      <c r="J240" s="78"/>
      <c r="K240" s="78"/>
      <c r="L240" s="78"/>
      <c r="M240" s="78"/>
      <c r="N240" s="570"/>
      <c r="O240" s="572" t="str">
        <f t="shared" si="6"/>
        <v>Deudas Fiscales Y Sociales</v>
      </c>
      <c r="P240" s="78"/>
      <c r="Q240" s="578"/>
      <c r="R240" s="581"/>
    </row>
    <row r="241" spans="1:18" x14ac:dyDescent="0.3">
      <c r="B241" s="123" t="s">
        <v>432</v>
      </c>
      <c r="C241" s="125"/>
      <c r="D241" s="198"/>
      <c r="E241" s="184">
        <f>+O83</f>
        <v>62431048</v>
      </c>
      <c r="O241" s="572" t="str">
        <f t="shared" ref="O241:O300" si="8">PROPER(B241)</f>
        <v>Dirección General De Recaudaciones</v>
      </c>
    </row>
    <row r="242" spans="1:18" x14ac:dyDescent="0.3">
      <c r="B242" s="142" t="s">
        <v>333</v>
      </c>
      <c r="C242" s="144"/>
      <c r="D242" s="199"/>
      <c r="E242" s="194">
        <v>0</v>
      </c>
      <c r="H242" s="177"/>
      <c r="O242" s="572" t="str">
        <f t="shared" si="8"/>
        <v>Provisiones Varias</v>
      </c>
    </row>
    <row r="243" spans="1:18" x14ac:dyDescent="0.3">
      <c r="B243" s="131" t="s">
        <v>334</v>
      </c>
      <c r="C243" s="133"/>
      <c r="D243" s="200"/>
      <c r="E243" s="201">
        <v>24600363</v>
      </c>
      <c r="O243" s="572" t="str">
        <f t="shared" si="8"/>
        <v>Aportes Y -Reten. A Pagar Ips</v>
      </c>
    </row>
    <row r="244" spans="1:18" x14ac:dyDescent="0.3">
      <c r="B244" s="697" t="s">
        <v>51</v>
      </c>
      <c r="C244" s="698"/>
      <c r="D244" s="196"/>
      <c r="E244" s="197">
        <f>SUM(E241:E243)</f>
        <v>87031411</v>
      </c>
      <c r="O244" s="572" t="str">
        <f t="shared" si="8"/>
        <v>Total</v>
      </c>
    </row>
    <row r="245" spans="1:18" x14ac:dyDescent="0.3">
      <c r="O245" s="572" t="str">
        <f t="shared" si="8"/>
        <v/>
      </c>
    </row>
    <row r="246" spans="1:18" x14ac:dyDescent="0.3">
      <c r="A246" s="74" t="s">
        <v>238</v>
      </c>
      <c r="O246" s="572" t="str">
        <f t="shared" si="8"/>
        <v/>
      </c>
    </row>
    <row r="247" spans="1:18" x14ac:dyDescent="0.3">
      <c r="O247" s="572" t="str">
        <f t="shared" si="8"/>
        <v/>
      </c>
    </row>
    <row r="248" spans="1:18" ht="31.2" x14ac:dyDescent="0.3">
      <c r="B248" s="190" t="s">
        <v>44</v>
      </c>
      <c r="C248" s="190" t="s">
        <v>156</v>
      </c>
      <c r="D248" s="122" t="s">
        <v>239</v>
      </c>
      <c r="E248" s="135" t="s">
        <v>433</v>
      </c>
      <c r="H248" s="79"/>
      <c r="P248" s="154" t="str">
        <f t="shared" ref="P248:P258" si="9">PROPER(B248)</f>
        <v>Concepto</v>
      </c>
    </row>
    <row r="249" spans="1:18" x14ac:dyDescent="0.3">
      <c r="B249" s="257" t="s">
        <v>394</v>
      </c>
      <c r="C249" s="257" t="s">
        <v>750</v>
      </c>
      <c r="D249" s="258">
        <v>20737150</v>
      </c>
      <c r="E249" s="259">
        <v>0</v>
      </c>
      <c r="H249" s="79"/>
      <c r="P249" s="154" t="str">
        <f t="shared" si="9"/>
        <v>Investor Casa De Bolsa Sa</v>
      </c>
    </row>
    <row r="250" spans="1:18" s="79" customFormat="1" x14ac:dyDescent="0.3">
      <c r="A250" s="78"/>
      <c r="B250" s="257" t="s">
        <v>391</v>
      </c>
      <c r="C250" s="257" t="s">
        <v>750</v>
      </c>
      <c r="D250" s="258">
        <v>165688685</v>
      </c>
      <c r="E250" s="259">
        <v>57199.18</v>
      </c>
      <c r="I250" s="78"/>
      <c r="J250" s="78"/>
      <c r="K250" s="78"/>
      <c r="L250" s="78"/>
      <c r="M250" s="78"/>
      <c r="N250" s="570"/>
      <c r="O250" s="570"/>
      <c r="P250" s="154" t="str">
        <f t="shared" si="9"/>
        <v>Belive</v>
      </c>
      <c r="Q250" s="578"/>
      <c r="R250" s="578"/>
    </row>
    <row r="251" spans="1:18" s="79" customFormat="1" x14ac:dyDescent="0.3">
      <c r="A251" s="78"/>
      <c r="B251" s="257" t="s">
        <v>392</v>
      </c>
      <c r="C251" s="257"/>
      <c r="D251" s="258">
        <v>0</v>
      </c>
      <c r="E251" s="259">
        <v>0</v>
      </c>
      <c r="I251" s="78"/>
      <c r="J251" s="78"/>
      <c r="K251" s="78"/>
      <c r="L251" s="78"/>
      <c r="M251" s="78"/>
      <c r="N251" s="570"/>
      <c r="O251" s="570"/>
      <c r="P251" s="154" t="str">
        <f t="shared" si="9"/>
        <v>Cafetto</v>
      </c>
      <c r="Q251" s="578"/>
      <c r="R251" s="578"/>
    </row>
    <row r="252" spans="1:18" s="79" customFormat="1" x14ac:dyDescent="0.3">
      <c r="A252" s="78"/>
      <c r="B252" s="257" t="s">
        <v>751</v>
      </c>
      <c r="C252" s="257" t="s">
        <v>750</v>
      </c>
      <c r="D252" s="258">
        <v>2154984595</v>
      </c>
      <c r="E252" s="259">
        <v>0</v>
      </c>
      <c r="I252" s="78"/>
      <c r="J252" s="78"/>
      <c r="K252" s="78"/>
      <c r="L252" s="78"/>
      <c r="M252" s="78"/>
      <c r="N252" s="570"/>
      <c r="O252" s="570"/>
      <c r="P252" s="154" t="str">
        <f t="shared" si="9"/>
        <v>Albaro Acosta</v>
      </c>
      <c r="Q252" s="578"/>
      <c r="R252" s="578"/>
    </row>
    <row r="253" spans="1:18" s="79" customFormat="1" x14ac:dyDescent="0.3">
      <c r="A253" s="78"/>
      <c r="B253" s="257" t="s">
        <v>393</v>
      </c>
      <c r="C253" s="257" t="s">
        <v>750</v>
      </c>
      <c r="D253" s="258">
        <v>668636446</v>
      </c>
      <c r="E253" s="259">
        <v>0</v>
      </c>
      <c r="I253" s="78"/>
      <c r="J253" s="78"/>
      <c r="K253" s="78"/>
      <c r="L253" s="78"/>
      <c r="M253" s="78"/>
      <c r="N253" s="570"/>
      <c r="O253" s="570"/>
      <c r="P253" s="154" t="str">
        <f t="shared" si="9"/>
        <v>Marcos Fernandez</v>
      </c>
      <c r="Q253" s="578"/>
      <c r="R253" s="578"/>
    </row>
    <row r="254" spans="1:18" s="79" customFormat="1" x14ac:dyDescent="0.3">
      <c r="A254" s="78"/>
      <c r="B254" s="257" t="s">
        <v>749</v>
      </c>
      <c r="C254" s="257" t="s">
        <v>750</v>
      </c>
      <c r="D254" s="258">
        <v>1196000</v>
      </c>
      <c r="E254" s="259">
        <v>0</v>
      </c>
      <c r="I254" s="78"/>
      <c r="J254" s="78"/>
      <c r="K254" s="78"/>
      <c r="L254" s="78"/>
      <c r="M254" s="78"/>
      <c r="N254" s="570"/>
      <c r="O254" s="570"/>
      <c r="P254" s="154" t="str">
        <f t="shared" si="9"/>
        <v>Land Invest</v>
      </c>
      <c r="Q254" s="578"/>
      <c r="R254" s="578"/>
    </row>
    <row r="255" spans="1:18" s="79" customFormat="1" x14ac:dyDescent="0.3">
      <c r="A255" s="78"/>
      <c r="B255" s="257" t="s">
        <v>394</v>
      </c>
      <c r="C255" s="257" t="s">
        <v>582</v>
      </c>
      <c r="D255" s="258"/>
      <c r="E255" s="259">
        <v>50972</v>
      </c>
      <c r="I255" s="78"/>
      <c r="J255" s="78"/>
      <c r="K255" s="78"/>
      <c r="L255" s="78"/>
      <c r="M255" s="78"/>
      <c r="N255" s="570"/>
      <c r="O255" s="570"/>
      <c r="P255" s="154"/>
      <c r="Q255" s="578"/>
      <c r="R255" s="578"/>
    </row>
    <row r="256" spans="1:18" s="79" customFormat="1" x14ac:dyDescent="0.3">
      <c r="A256" s="78"/>
      <c r="B256" s="257" t="s">
        <v>391</v>
      </c>
      <c r="C256" s="257" t="s">
        <v>582</v>
      </c>
      <c r="D256" s="258"/>
      <c r="E256" s="259">
        <v>36353</v>
      </c>
      <c r="I256" s="78"/>
      <c r="J256" s="78"/>
      <c r="K256" s="78"/>
      <c r="L256" s="78"/>
      <c r="M256" s="78"/>
      <c r="N256" s="570"/>
      <c r="O256" s="570"/>
      <c r="P256" s="154"/>
      <c r="Q256" s="578"/>
      <c r="R256" s="578"/>
    </row>
    <row r="257" spans="1:18" s="79" customFormat="1" ht="31.2" x14ac:dyDescent="0.3">
      <c r="A257" s="78"/>
      <c r="B257" s="257" t="s">
        <v>391</v>
      </c>
      <c r="C257" s="257" t="s">
        <v>752</v>
      </c>
      <c r="D257" s="258">
        <v>6425733408</v>
      </c>
      <c r="E257" s="259">
        <v>0</v>
      </c>
      <c r="I257" s="78"/>
      <c r="J257" s="78"/>
      <c r="K257" s="78"/>
      <c r="L257" s="78"/>
      <c r="M257" s="78"/>
      <c r="N257" s="570"/>
      <c r="O257" s="570"/>
      <c r="P257" s="154"/>
      <c r="Q257" s="578"/>
      <c r="R257" s="578"/>
    </row>
    <row r="258" spans="1:18" s="79" customFormat="1" x14ac:dyDescent="0.3">
      <c r="A258" s="78"/>
      <c r="B258" s="185" t="s">
        <v>129</v>
      </c>
      <c r="C258" s="185"/>
      <c r="D258" s="148">
        <f>SUM(D249:D257)</f>
        <v>9436976284</v>
      </c>
      <c r="E258" s="148">
        <f>SUM(E249:E257)</f>
        <v>144524.18</v>
      </c>
      <c r="I258" s="78"/>
      <c r="J258" s="78"/>
      <c r="K258" s="78"/>
      <c r="L258" s="78"/>
      <c r="M258" s="78"/>
      <c r="N258" s="570"/>
      <c r="O258" s="570"/>
      <c r="P258" s="154" t="str">
        <f t="shared" si="9"/>
        <v>Total Actual</v>
      </c>
      <c r="Q258" s="578"/>
      <c r="R258" s="578"/>
    </row>
    <row r="259" spans="1:18" s="79" customFormat="1" x14ac:dyDescent="0.3">
      <c r="A259" s="74"/>
      <c r="B259" s="192"/>
      <c r="C259" s="137"/>
      <c r="D259" s="137"/>
      <c r="F259" s="79" t="str">
        <f t="shared" ref="F259:F284" si="10">PROPER(B259)</f>
        <v/>
      </c>
      <c r="H259" s="78"/>
      <c r="I259" s="78"/>
      <c r="J259" s="78"/>
      <c r="K259" s="78"/>
      <c r="L259" s="78"/>
      <c r="M259" s="78"/>
      <c r="N259" s="570"/>
      <c r="O259" s="572" t="str">
        <f t="shared" si="8"/>
        <v/>
      </c>
      <c r="P259" s="78"/>
      <c r="Q259" s="578"/>
      <c r="R259" s="581"/>
    </row>
    <row r="260" spans="1:18" s="79" customFormat="1" x14ac:dyDescent="0.3">
      <c r="A260" s="74" t="s">
        <v>153</v>
      </c>
      <c r="B260" s="192"/>
      <c r="C260" s="137"/>
      <c r="D260" s="137"/>
      <c r="F260" s="79" t="str">
        <f t="shared" si="10"/>
        <v/>
      </c>
      <c r="H260" s="78"/>
      <c r="I260" s="78"/>
      <c r="J260" s="78"/>
      <c r="K260" s="78"/>
      <c r="L260" s="78"/>
      <c r="M260" s="78"/>
      <c r="N260" s="570"/>
      <c r="O260" s="572" t="str">
        <f t="shared" si="8"/>
        <v/>
      </c>
      <c r="P260" s="78"/>
      <c r="Q260" s="578"/>
      <c r="R260" s="581"/>
    </row>
    <row r="261" spans="1:18" s="79" customFormat="1" x14ac:dyDescent="0.3">
      <c r="A261" s="74"/>
      <c r="B261" s="192"/>
      <c r="C261" s="137"/>
      <c r="D261" s="137"/>
      <c r="F261" s="79" t="str">
        <f t="shared" si="10"/>
        <v/>
      </c>
      <c r="H261" s="78"/>
      <c r="I261" s="78"/>
      <c r="J261" s="78"/>
      <c r="K261" s="78"/>
      <c r="L261" s="78"/>
      <c r="M261" s="78"/>
      <c r="N261" s="570"/>
      <c r="O261" s="572" t="str">
        <f t="shared" si="8"/>
        <v/>
      </c>
      <c r="P261" s="78"/>
      <c r="Q261" s="578"/>
      <c r="R261" s="581"/>
    </row>
    <row r="262" spans="1:18" s="79" customFormat="1" x14ac:dyDescent="0.3">
      <c r="A262" s="74"/>
      <c r="B262" s="697" t="s">
        <v>288</v>
      </c>
      <c r="C262" s="698"/>
      <c r="D262" s="715">
        <f>+D240</f>
        <v>44561</v>
      </c>
      <c r="E262" s="716"/>
      <c r="H262" s="78"/>
      <c r="I262" s="78"/>
      <c r="J262" s="78"/>
      <c r="K262" s="78"/>
      <c r="L262" s="78"/>
      <c r="M262" s="78"/>
      <c r="N262" s="570"/>
      <c r="O262" s="572" t="str">
        <f t="shared" si="8"/>
        <v>Acreedores /Cuentas A Pagar</v>
      </c>
      <c r="P262" s="78"/>
      <c r="Q262" s="578"/>
      <c r="R262" s="581"/>
    </row>
    <row r="263" spans="1:18" s="79" customFormat="1" x14ac:dyDescent="0.3">
      <c r="A263" s="74"/>
      <c r="B263" s="142" t="s">
        <v>639</v>
      </c>
      <c r="C263" s="144" t="s">
        <v>753</v>
      </c>
      <c r="D263" s="193">
        <f>+O90</f>
        <v>14286852527</v>
      </c>
      <c r="E263" s="194">
        <v>0</v>
      </c>
      <c r="H263" s="78"/>
      <c r="I263" s="78"/>
      <c r="J263" s="78"/>
      <c r="K263" s="78"/>
      <c r="L263" s="78"/>
      <c r="M263" s="78"/>
      <c r="N263" s="570"/>
      <c r="O263" s="572" t="str">
        <f t="shared" si="8"/>
        <v>Ingresos Diferidos</v>
      </c>
      <c r="P263" s="78"/>
      <c r="Q263" s="578"/>
      <c r="R263" s="581"/>
    </row>
    <row r="264" spans="1:18" s="79" customFormat="1" x14ac:dyDescent="0.3">
      <c r="A264" s="74"/>
      <c r="B264" s="131"/>
      <c r="C264" s="133"/>
      <c r="D264" s="195"/>
      <c r="E264" s="117">
        <v>0</v>
      </c>
      <c r="H264" s="78"/>
      <c r="I264" s="78"/>
      <c r="J264" s="78"/>
      <c r="K264" s="78"/>
      <c r="L264" s="78"/>
      <c r="M264" s="78"/>
      <c r="N264" s="570"/>
      <c r="O264" s="572" t="str">
        <f t="shared" si="8"/>
        <v/>
      </c>
      <c r="P264" s="78"/>
      <c r="Q264" s="578"/>
      <c r="R264" s="581"/>
    </row>
    <row r="265" spans="1:18" s="79" customFormat="1" x14ac:dyDescent="0.3">
      <c r="A265" s="74"/>
      <c r="B265" s="697" t="s">
        <v>51</v>
      </c>
      <c r="C265" s="698"/>
      <c r="D265" s="196"/>
      <c r="E265" s="197">
        <f>SUM(D263:E264)</f>
        <v>14286852527</v>
      </c>
      <c r="H265" s="78"/>
      <c r="I265" s="78"/>
      <c r="J265" s="78"/>
      <c r="K265" s="78"/>
      <c r="L265" s="78"/>
      <c r="M265" s="78"/>
      <c r="N265" s="570"/>
      <c r="O265" s="572" t="str">
        <f t="shared" si="8"/>
        <v>Total</v>
      </c>
      <c r="P265" s="78"/>
      <c r="Q265" s="578"/>
      <c r="R265" s="581"/>
    </row>
    <row r="266" spans="1:18" s="79" customFormat="1" x14ac:dyDescent="0.3">
      <c r="A266" s="74"/>
      <c r="B266" s="192"/>
      <c r="C266" s="137"/>
      <c r="D266" s="137"/>
      <c r="F266" s="79" t="str">
        <f t="shared" si="10"/>
        <v/>
      </c>
      <c r="H266" s="78"/>
      <c r="I266" s="78"/>
      <c r="J266" s="78"/>
      <c r="K266" s="78"/>
      <c r="L266" s="78"/>
      <c r="M266" s="78"/>
      <c r="N266" s="570"/>
      <c r="O266" s="572" t="str">
        <f t="shared" si="8"/>
        <v/>
      </c>
      <c r="P266" s="78"/>
      <c r="Q266" s="578"/>
      <c r="R266" s="581"/>
    </row>
    <row r="267" spans="1:18" s="79" customFormat="1" x14ac:dyDescent="0.3">
      <c r="A267" s="74" t="s">
        <v>154</v>
      </c>
      <c r="B267" s="192"/>
      <c r="F267" s="79" t="str">
        <f t="shared" si="10"/>
        <v/>
      </c>
      <c r="H267" s="78"/>
      <c r="I267" s="78"/>
      <c r="J267" s="78"/>
      <c r="K267" s="78"/>
      <c r="L267" s="78"/>
      <c r="M267" s="78"/>
      <c r="N267" s="570"/>
      <c r="O267" s="572" t="str">
        <f t="shared" si="8"/>
        <v/>
      </c>
      <c r="P267" s="78"/>
      <c r="Q267" s="578"/>
      <c r="R267" s="581"/>
    </row>
    <row r="268" spans="1:18" s="79" customFormat="1" ht="16.5" customHeight="1" x14ac:dyDescent="0.3">
      <c r="A268" s="74"/>
      <c r="B268" s="192"/>
      <c r="F268" s="79" t="str">
        <f t="shared" si="10"/>
        <v/>
      </c>
      <c r="H268" s="78"/>
      <c r="I268" s="78"/>
      <c r="J268" s="78"/>
      <c r="K268" s="78"/>
      <c r="L268" s="78"/>
      <c r="M268" s="78"/>
      <c r="N268" s="570"/>
      <c r="O268" s="572" t="str">
        <f t="shared" si="8"/>
        <v/>
      </c>
      <c r="P268" s="78"/>
      <c r="Q268" s="578"/>
      <c r="R268" s="581"/>
    </row>
    <row r="269" spans="1:18" s="79" customFormat="1" x14ac:dyDescent="0.3">
      <c r="A269" s="206"/>
      <c r="B269" s="78"/>
      <c r="F269" s="79" t="str">
        <f t="shared" si="10"/>
        <v/>
      </c>
      <c r="H269" s="78"/>
      <c r="I269" s="78"/>
      <c r="J269" s="78"/>
      <c r="K269" s="78"/>
      <c r="L269" s="78"/>
      <c r="M269" s="78"/>
      <c r="N269" s="570"/>
      <c r="O269" s="572" t="str">
        <f t="shared" si="8"/>
        <v/>
      </c>
      <c r="P269" s="78"/>
      <c r="Q269" s="578"/>
      <c r="R269" s="581"/>
    </row>
    <row r="270" spans="1:18" s="79" customFormat="1" ht="31.2" x14ac:dyDescent="0.3">
      <c r="A270" s="78"/>
      <c r="B270" s="190" t="s">
        <v>155</v>
      </c>
      <c r="C270" s="122" t="s">
        <v>156</v>
      </c>
      <c r="D270" s="122" t="s">
        <v>239</v>
      </c>
      <c r="E270" s="122" t="s">
        <v>433</v>
      </c>
      <c r="H270" s="78"/>
      <c r="I270" s="78"/>
      <c r="J270" s="78"/>
      <c r="K270" s="78"/>
      <c r="L270" s="78"/>
      <c r="M270" s="78"/>
      <c r="N270" s="570"/>
      <c r="O270" s="572" t="str">
        <f t="shared" si="8"/>
        <v>Nombre De Persona  Relcionada</v>
      </c>
      <c r="P270" s="78"/>
      <c r="Q270" s="578"/>
      <c r="R270" s="581"/>
    </row>
    <row r="271" spans="1:18" s="79" customFormat="1" x14ac:dyDescent="0.3">
      <c r="A271" s="78"/>
      <c r="B271" s="202" t="s">
        <v>394</v>
      </c>
      <c r="C271" s="203" t="s">
        <v>750</v>
      </c>
      <c r="D271" s="258">
        <v>20737150</v>
      </c>
      <c r="E271" s="258">
        <v>0</v>
      </c>
      <c r="H271" s="78"/>
      <c r="I271" s="78"/>
      <c r="J271" s="78"/>
      <c r="K271" s="78"/>
      <c r="L271" s="78"/>
      <c r="M271" s="78"/>
      <c r="N271" s="570"/>
      <c r="O271" s="572" t="str">
        <f t="shared" si="8"/>
        <v>Investor Casa De Bolsa Sa</v>
      </c>
      <c r="P271" s="78"/>
      <c r="Q271" s="578"/>
      <c r="R271" s="581"/>
    </row>
    <row r="272" spans="1:18" s="79" customFormat="1" x14ac:dyDescent="0.3">
      <c r="A272" s="78"/>
      <c r="B272" s="202" t="s">
        <v>391</v>
      </c>
      <c r="C272" s="203" t="s">
        <v>750</v>
      </c>
      <c r="D272" s="258">
        <v>165688685</v>
      </c>
      <c r="E272" s="258">
        <v>57199.18</v>
      </c>
      <c r="H272" s="78"/>
      <c r="I272" s="78"/>
      <c r="J272" s="78"/>
      <c r="K272" s="78"/>
      <c r="L272" s="78"/>
      <c r="M272" s="78"/>
      <c r="N272" s="570"/>
      <c r="O272" s="572" t="str">
        <f t="shared" si="8"/>
        <v>Belive</v>
      </c>
      <c r="P272" s="78"/>
      <c r="Q272" s="578"/>
      <c r="R272" s="581"/>
    </row>
    <row r="273" spans="1:18" s="79" customFormat="1" x14ac:dyDescent="0.3">
      <c r="A273" s="78"/>
      <c r="B273" s="202" t="s">
        <v>392</v>
      </c>
      <c r="C273" s="203"/>
      <c r="D273" s="258">
        <v>0</v>
      </c>
      <c r="E273" s="258">
        <v>0</v>
      </c>
      <c r="H273" s="78"/>
      <c r="I273" s="78"/>
      <c r="J273" s="78"/>
      <c r="K273" s="78"/>
      <c r="L273" s="78"/>
      <c r="M273" s="78"/>
      <c r="N273" s="570"/>
      <c r="O273" s="572"/>
      <c r="P273" s="78"/>
      <c r="Q273" s="578"/>
      <c r="R273" s="581"/>
    </row>
    <row r="274" spans="1:18" s="79" customFormat="1" x14ac:dyDescent="0.3">
      <c r="A274" s="78"/>
      <c r="B274" s="202" t="s">
        <v>751</v>
      </c>
      <c r="C274" s="203" t="s">
        <v>750</v>
      </c>
      <c r="D274" s="258">
        <v>2154984595</v>
      </c>
      <c r="E274" s="258">
        <v>0</v>
      </c>
      <c r="H274" s="78"/>
      <c r="I274" s="78"/>
      <c r="J274" s="78"/>
      <c r="K274" s="78"/>
      <c r="L274" s="78"/>
      <c r="M274" s="78"/>
      <c r="N274" s="570"/>
      <c r="O274" s="572"/>
      <c r="P274" s="78"/>
      <c r="Q274" s="578"/>
      <c r="R274" s="581"/>
    </row>
    <row r="275" spans="1:18" s="79" customFormat="1" x14ac:dyDescent="0.3">
      <c r="A275" s="78"/>
      <c r="B275" s="202" t="s">
        <v>393</v>
      </c>
      <c r="C275" s="203" t="s">
        <v>750</v>
      </c>
      <c r="D275" s="258">
        <v>668636446</v>
      </c>
      <c r="E275" s="258">
        <v>0</v>
      </c>
      <c r="H275" s="78"/>
      <c r="I275" s="78"/>
      <c r="J275" s="78"/>
      <c r="K275" s="78"/>
      <c r="L275" s="78"/>
      <c r="M275" s="78"/>
      <c r="N275" s="570"/>
      <c r="O275" s="572"/>
      <c r="P275" s="78"/>
      <c r="Q275" s="578"/>
      <c r="R275" s="581"/>
    </row>
    <row r="276" spans="1:18" s="79" customFormat="1" x14ac:dyDescent="0.3">
      <c r="A276" s="78"/>
      <c r="B276" s="202" t="s">
        <v>749</v>
      </c>
      <c r="C276" s="203" t="s">
        <v>750</v>
      </c>
      <c r="D276" s="258">
        <v>1196000</v>
      </c>
      <c r="E276" s="258">
        <v>0</v>
      </c>
      <c r="H276" s="78"/>
      <c r="I276" s="78"/>
      <c r="J276" s="78"/>
      <c r="K276" s="78"/>
      <c r="L276" s="78"/>
      <c r="M276" s="78"/>
      <c r="N276" s="570"/>
      <c r="O276" s="572"/>
      <c r="P276" s="78"/>
      <c r="Q276" s="578"/>
      <c r="R276" s="581"/>
    </row>
    <row r="277" spans="1:18" s="79" customFormat="1" x14ac:dyDescent="0.3">
      <c r="A277" s="78"/>
      <c r="B277" s="202" t="s">
        <v>394</v>
      </c>
      <c r="C277" s="203" t="s">
        <v>582</v>
      </c>
      <c r="D277" s="258"/>
      <c r="E277" s="258">
        <v>50972</v>
      </c>
      <c r="H277" s="78"/>
      <c r="I277" s="78"/>
      <c r="J277" s="78"/>
      <c r="K277" s="78"/>
      <c r="L277" s="78"/>
      <c r="M277" s="78"/>
      <c r="N277" s="570"/>
      <c r="O277" s="572" t="str">
        <f t="shared" si="8"/>
        <v>Investor Casa De Bolsa Sa</v>
      </c>
      <c r="P277" s="78"/>
      <c r="Q277" s="578"/>
      <c r="R277" s="581"/>
    </row>
    <row r="278" spans="1:18" s="79" customFormat="1" x14ac:dyDescent="0.3">
      <c r="A278" s="78"/>
      <c r="B278" s="202" t="s">
        <v>391</v>
      </c>
      <c r="C278" s="203" t="s">
        <v>582</v>
      </c>
      <c r="D278" s="258"/>
      <c r="E278" s="258">
        <v>36353</v>
      </c>
      <c r="H278" s="78"/>
      <c r="I278" s="78"/>
      <c r="J278" s="78"/>
      <c r="K278" s="78"/>
      <c r="L278" s="78"/>
      <c r="M278" s="78"/>
      <c r="N278" s="570"/>
      <c r="O278" s="572"/>
      <c r="P278" s="78"/>
      <c r="Q278" s="578"/>
      <c r="R278" s="581"/>
    </row>
    <row r="279" spans="1:18" s="79" customFormat="1" ht="31.2" x14ac:dyDescent="0.3">
      <c r="A279" s="78"/>
      <c r="B279" s="202" t="s">
        <v>391</v>
      </c>
      <c r="C279" s="203" t="s">
        <v>752</v>
      </c>
      <c r="D279" s="258">
        <v>6425733408</v>
      </c>
      <c r="E279" s="258">
        <v>0</v>
      </c>
      <c r="H279" s="78"/>
      <c r="I279" s="78"/>
      <c r="J279" s="78"/>
      <c r="K279" s="78"/>
      <c r="L279" s="78"/>
      <c r="M279" s="78"/>
      <c r="N279" s="570"/>
      <c r="O279" s="572"/>
      <c r="P279" s="78"/>
      <c r="Q279" s="578"/>
      <c r="R279" s="581"/>
    </row>
    <row r="280" spans="1:18" s="79" customFormat="1" x14ac:dyDescent="0.3">
      <c r="A280" s="78"/>
      <c r="B280" s="185" t="s">
        <v>51</v>
      </c>
      <c r="C280" s="135"/>
      <c r="D280" s="135">
        <f>SUM(D271:D279)</f>
        <v>9436976284</v>
      </c>
      <c r="E280" s="135">
        <v>144524.18</v>
      </c>
      <c r="H280" s="78"/>
      <c r="I280" s="78"/>
      <c r="J280" s="78"/>
      <c r="K280" s="78"/>
      <c r="L280" s="78"/>
      <c r="M280" s="78"/>
      <c r="N280" s="570"/>
      <c r="O280" s="572" t="str">
        <f t="shared" si="8"/>
        <v>Total</v>
      </c>
      <c r="P280" s="78"/>
      <c r="Q280" s="578"/>
      <c r="R280" s="581"/>
    </row>
    <row r="281" spans="1:18" x14ac:dyDescent="0.3">
      <c r="O281" s="572" t="str">
        <f t="shared" si="8"/>
        <v/>
      </c>
    </row>
    <row r="282" spans="1:18" s="79" customFormat="1" x14ac:dyDescent="0.3">
      <c r="A282" s="74" t="s">
        <v>161</v>
      </c>
      <c r="B282" s="192"/>
      <c r="F282" s="79" t="str">
        <f t="shared" si="10"/>
        <v/>
      </c>
      <c r="H282" s="78"/>
      <c r="I282" s="78"/>
      <c r="J282" s="78"/>
      <c r="K282" s="78"/>
      <c r="L282" s="78"/>
      <c r="M282" s="78"/>
      <c r="N282" s="570"/>
      <c r="O282" s="572" t="str">
        <f t="shared" si="8"/>
        <v/>
      </c>
      <c r="P282" s="78"/>
      <c r="Q282" s="578"/>
      <c r="R282" s="581"/>
    </row>
    <row r="283" spans="1:18" x14ac:dyDescent="0.3">
      <c r="F283" s="79" t="str">
        <f t="shared" si="10"/>
        <v/>
      </c>
      <c r="O283" s="572" t="str">
        <f t="shared" si="8"/>
        <v/>
      </c>
    </row>
    <row r="284" spans="1:18" x14ac:dyDescent="0.3">
      <c r="F284" s="79" t="str">
        <f t="shared" si="10"/>
        <v/>
      </c>
      <c r="O284" s="572" t="str">
        <f t="shared" si="8"/>
        <v/>
      </c>
    </row>
    <row r="285" spans="1:18" ht="46.8" x14ac:dyDescent="0.3">
      <c r="B285" s="190" t="s">
        <v>155</v>
      </c>
      <c r="C285" s="122" t="s">
        <v>162</v>
      </c>
      <c r="D285" s="122" t="s">
        <v>163</v>
      </c>
      <c r="E285" s="122" t="s">
        <v>164</v>
      </c>
      <c r="O285" s="572" t="str">
        <f t="shared" si="8"/>
        <v>Nombre De Persona  Relcionada</v>
      </c>
    </row>
    <row r="286" spans="1:18" x14ac:dyDescent="0.3">
      <c r="B286" s="212" t="s">
        <v>335</v>
      </c>
      <c r="C286" s="210">
        <v>12985127.77</v>
      </c>
      <c r="D286" s="204">
        <f>220312284-15222280</f>
        <v>205090004</v>
      </c>
      <c r="E286" s="210">
        <f t="shared" ref="E286:E292" si="11">+C286-D286</f>
        <v>-192104876.22999999</v>
      </c>
      <c r="O286" s="572" t="str">
        <f t="shared" si="8"/>
        <v>Investor Casa De Bolsa Sa</v>
      </c>
    </row>
    <row r="287" spans="1:18" x14ac:dyDescent="0.3">
      <c r="B287" s="212" t="s">
        <v>391</v>
      </c>
      <c r="C287" s="210">
        <f>15691498566-855791749</f>
        <v>14835706817</v>
      </c>
      <c r="D287" s="210">
        <f>267647324-3955522</f>
        <v>263691802</v>
      </c>
      <c r="E287" s="210">
        <f t="shared" si="11"/>
        <v>14572015015</v>
      </c>
      <c r="O287" s="572" t="str">
        <f t="shared" si="8"/>
        <v>Belive</v>
      </c>
    </row>
    <row r="288" spans="1:18" x14ac:dyDescent="0.3">
      <c r="B288" s="212" t="s">
        <v>392</v>
      </c>
      <c r="C288" s="210">
        <v>420566466.35000002</v>
      </c>
      <c r="D288" s="210">
        <f>270720/1.1</f>
        <v>246109.09090909088</v>
      </c>
      <c r="E288" s="210">
        <f t="shared" si="11"/>
        <v>420320357.25909096</v>
      </c>
      <c r="O288" s="572" t="str">
        <f t="shared" si="8"/>
        <v>Cafetto</v>
      </c>
    </row>
    <row r="289" spans="1:15" x14ac:dyDescent="0.3">
      <c r="B289" s="212" t="s">
        <v>393</v>
      </c>
      <c r="C289" s="210">
        <v>0</v>
      </c>
      <c r="D289" s="210">
        <f>641313400-56531237</f>
        <v>584782163</v>
      </c>
      <c r="E289" s="210">
        <f t="shared" si="11"/>
        <v>-584782163</v>
      </c>
      <c r="O289" s="572" t="str">
        <f t="shared" si="8"/>
        <v>Marcos Fernandez</v>
      </c>
    </row>
    <row r="290" spans="1:15" x14ac:dyDescent="0.3">
      <c r="B290" s="212" t="s">
        <v>755</v>
      </c>
      <c r="C290" s="210">
        <v>0</v>
      </c>
      <c r="D290" s="210">
        <f>39325000/1.1</f>
        <v>35750000</v>
      </c>
      <c r="E290" s="210">
        <f t="shared" si="11"/>
        <v>-35750000</v>
      </c>
      <c r="O290" s="572"/>
    </row>
    <row r="291" spans="1:15" x14ac:dyDescent="0.3">
      <c r="B291" s="212" t="s">
        <v>754</v>
      </c>
      <c r="C291" s="210"/>
      <c r="D291" s="210">
        <f>20511000-1864655</f>
        <v>18646345</v>
      </c>
      <c r="E291" s="210"/>
      <c r="O291" s="572"/>
    </row>
    <row r="292" spans="1:15" x14ac:dyDescent="0.3">
      <c r="B292" s="212" t="s">
        <v>434</v>
      </c>
      <c r="C292" s="210">
        <v>0</v>
      </c>
      <c r="D292" s="210">
        <f>233491667/1.1</f>
        <v>212265151.81818181</v>
      </c>
      <c r="E292" s="210">
        <f t="shared" si="11"/>
        <v>-212265151.81818181</v>
      </c>
      <c r="O292" s="572"/>
    </row>
    <row r="293" spans="1:15" x14ac:dyDescent="0.3">
      <c r="B293" s="213" t="s">
        <v>51</v>
      </c>
      <c r="C293" s="214">
        <f>SUM(C286:C292)</f>
        <v>15269258411.120001</v>
      </c>
      <c r="D293" s="214">
        <f>SUM(D286:D292)</f>
        <v>1320471574.9090908</v>
      </c>
      <c r="E293" s="214">
        <f>SUM(E286:E292)</f>
        <v>13967433181.210909</v>
      </c>
      <c r="O293" s="572" t="str">
        <f t="shared" si="8"/>
        <v>Total</v>
      </c>
    </row>
    <row r="294" spans="1:15" x14ac:dyDescent="0.3">
      <c r="O294" s="572" t="str">
        <f t="shared" si="8"/>
        <v/>
      </c>
    </row>
    <row r="295" spans="1:15" x14ac:dyDescent="0.3">
      <c r="A295" s="74" t="s">
        <v>167</v>
      </c>
      <c r="B295" s="192"/>
      <c r="O295" s="572" t="str">
        <f t="shared" si="8"/>
        <v/>
      </c>
    </row>
    <row r="296" spans="1:15" x14ac:dyDescent="0.3">
      <c r="A296" s="84"/>
      <c r="B296" s="192"/>
      <c r="O296" s="572" t="str">
        <f t="shared" si="8"/>
        <v/>
      </c>
    </row>
    <row r="297" spans="1:15" ht="31.2" x14ac:dyDescent="0.3">
      <c r="B297" s="190" t="s">
        <v>44</v>
      </c>
      <c r="C297" s="85" t="s">
        <v>45</v>
      </c>
      <c r="D297" s="85" t="s">
        <v>168</v>
      </c>
      <c r="E297" s="85" t="s">
        <v>169</v>
      </c>
      <c r="F297" s="85" t="s">
        <v>47</v>
      </c>
      <c r="O297" s="572" t="str">
        <f t="shared" si="8"/>
        <v>Concepto</v>
      </c>
    </row>
    <row r="298" spans="1:15" x14ac:dyDescent="0.3">
      <c r="B298" s="216" t="s">
        <v>24</v>
      </c>
      <c r="C298" s="217">
        <v>1500000000</v>
      </c>
      <c r="D298" s="217">
        <f>+F298-C298</f>
        <v>0</v>
      </c>
      <c r="E298" s="217">
        <v>0</v>
      </c>
      <c r="F298" s="217">
        <v>1500000000</v>
      </c>
      <c r="H298" s="177"/>
      <c r="O298" s="572" t="str">
        <f t="shared" si="8"/>
        <v>Capital Integrado</v>
      </c>
    </row>
    <row r="299" spans="1:15" x14ac:dyDescent="0.3">
      <c r="A299" s="74"/>
      <c r="B299" s="216" t="s">
        <v>48</v>
      </c>
      <c r="C299" s="217">
        <v>0</v>
      </c>
      <c r="D299" s="217">
        <v>0</v>
      </c>
      <c r="E299" s="217">
        <v>0</v>
      </c>
      <c r="F299" s="217">
        <f t="shared" ref="F299:F300" si="12">+C299+D299-E299</f>
        <v>0</v>
      </c>
      <c r="H299" s="177"/>
      <c r="O299" s="572" t="str">
        <f t="shared" si="8"/>
        <v>Aportes No Capitalizados</v>
      </c>
    </row>
    <row r="300" spans="1:15" x14ac:dyDescent="0.3">
      <c r="B300" s="216" t="s">
        <v>25</v>
      </c>
      <c r="C300" s="217">
        <v>80267146</v>
      </c>
      <c r="D300" s="217">
        <v>0</v>
      </c>
      <c r="E300" s="217">
        <v>0</v>
      </c>
      <c r="F300" s="217">
        <f t="shared" si="12"/>
        <v>80267146</v>
      </c>
      <c r="H300" s="177"/>
      <c r="O300" s="572" t="str">
        <f t="shared" si="8"/>
        <v>Reservas</v>
      </c>
    </row>
    <row r="301" spans="1:15" x14ac:dyDescent="0.3">
      <c r="B301" s="216" t="s">
        <v>49</v>
      </c>
      <c r="C301" s="217">
        <v>1412158377</v>
      </c>
      <c r="D301" s="217">
        <v>0</v>
      </c>
      <c r="E301" s="217">
        <v>0</v>
      </c>
      <c r="F301" s="217">
        <v>137280829</v>
      </c>
      <c r="H301" s="177"/>
      <c r="O301" s="572" t="str">
        <f t="shared" ref="O301:O316" si="13">PROPER(B301)</f>
        <v>Resultados Acumulados</v>
      </c>
    </row>
    <row r="302" spans="1:15" x14ac:dyDescent="0.3">
      <c r="B302" s="216" t="s">
        <v>170</v>
      </c>
      <c r="C302" s="217">
        <v>-1274877548</v>
      </c>
      <c r="D302" s="217">
        <f>+F302</f>
        <v>474232460.75</v>
      </c>
      <c r="E302" s="217">
        <f>C302</f>
        <v>-1274877548</v>
      </c>
      <c r="F302" s="217">
        <f>+O108</f>
        <v>474232460.75</v>
      </c>
      <c r="H302" s="177"/>
      <c r="O302" s="572" t="str">
        <f t="shared" si="13"/>
        <v>Resultados Del Ejercicio</v>
      </c>
    </row>
    <row r="303" spans="1:15" x14ac:dyDescent="0.3">
      <c r="B303" s="218" t="s">
        <v>51</v>
      </c>
      <c r="C303" s="219">
        <f>SUM(C298:C302)</f>
        <v>1717547975</v>
      </c>
      <c r="D303" s="219">
        <f>SUM(D298:D302)</f>
        <v>474232460.75</v>
      </c>
      <c r="E303" s="219">
        <f>SUM(E298:E302)</f>
        <v>-1274877548</v>
      </c>
      <c r="F303" s="219">
        <f>SUM(F298:F302)</f>
        <v>2191780435.75</v>
      </c>
      <c r="H303" s="177"/>
      <c r="I303" s="177"/>
      <c r="O303" s="572" t="str">
        <f t="shared" si="13"/>
        <v>Total</v>
      </c>
    </row>
    <row r="304" spans="1:15" x14ac:dyDescent="0.3">
      <c r="F304" s="79">
        <f>+F303-O95</f>
        <v>0</v>
      </c>
      <c r="O304" s="572" t="str">
        <f t="shared" si="13"/>
        <v/>
      </c>
    </row>
    <row r="305" spans="1:18" x14ac:dyDescent="0.3">
      <c r="A305" s="74" t="s">
        <v>171</v>
      </c>
      <c r="O305" s="572" t="str">
        <f t="shared" si="13"/>
        <v/>
      </c>
    </row>
    <row r="306" spans="1:18" x14ac:dyDescent="0.3">
      <c r="A306" s="84"/>
      <c r="O306" s="572" t="str">
        <f t="shared" si="13"/>
        <v/>
      </c>
    </row>
    <row r="307" spans="1:18" ht="46.8" x14ac:dyDescent="0.3">
      <c r="B307" s="180" t="s">
        <v>90</v>
      </c>
      <c r="C307" s="85" t="s">
        <v>45</v>
      </c>
      <c r="D307" s="220" t="s">
        <v>168</v>
      </c>
      <c r="E307" s="220" t="s">
        <v>169</v>
      </c>
      <c r="F307" s="85" t="s">
        <v>172</v>
      </c>
      <c r="G307" s="85" t="s">
        <v>173</v>
      </c>
      <c r="H307" s="105"/>
      <c r="O307" s="572" t="str">
        <f t="shared" si="13"/>
        <v>Cuentas</v>
      </c>
    </row>
    <row r="308" spans="1:18" x14ac:dyDescent="0.3">
      <c r="B308" s="221" t="s">
        <v>174</v>
      </c>
      <c r="C308" s="222">
        <v>0</v>
      </c>
      <c r="D308" s="222">
        <v>0</v>
      </c>
      <c r="E308" s="222"/>
      <c r="F308" s="222">
        <f>+C308+D308-E308</f>
        <v>0</v>
      </c>
      <c r="G308" s="222">
        <v>0</v>
      </c>
      <c r="O308" s="572" t="str">
        <f t="shared" si="13"/>
        <v>- Deducidas Del Activo</v>
      </c>
    </row>
    <row r="309" spans="1:18" x14ac:dyDescent="0.3">
      <c r="B309" s="216"/>
      <c r="C309" s="222"/>
      <c r="D309" s="222"/>
      <c r="E309" s="222"/>
      <c r="F309" s="222"/>
      <c r="G309" s="222"/>
      <c r="O309" s="572" t="str">
        <f t="shared" si="13"/>
        <v/>
      </c>
    </row>
    <row r="310" spans="1:18" x14ac:dyDescent="0.3">
      <c r="B310" s="216"/>
      <c r="C310" s="222"/>
      <c r="D310" s="222"/>
      <c r="E310" s="222"/>
      <c r="F310" s="222"/>
      <c r="G310" s="222"/>
      <c r="O310" s="572" t="str">
        <f t="shared" si="13"/>
        <v/>
      </c>
    </row>
    <row r="311" spans="1:18" x14ac:dyDescent="0.3">
      <c r="B311" s="221" t="s">
        <v>176</v>
      </c>
      <c r="C311" s="222">
        <v>0</v>
      </c>
      <c r="D311" s="222">
        <f>+E243</f>
        <v>24600363</v>
      </c>
      <c r="E311" s="222"/>
      <c r="F311" s="222">
        <f t="shared" ref="F311" si="14">+C311+D311-E311</f>
        <v>24600363</v>
      </c>
      <c r="G311" s="222">
        <v>0</v>
      </c>
      <c r="O311" s="572" t="str">
        <f t="shared" si="13"/>
        <v>- Incluidas En El Pasivo</v>
      </c>
    </row>
    <row r="312" spans="1:18" x14ac:dyDescent="0.3">
      <c r="B312" s="216"/>
      <c r="C312" s="222"/>
      <c r="D312" s="222"/>
      <c r="E312" s="222"/>
      <c r="F312" s="222"/>
      <c r="G312" s="222"/>
      <c r="O312" s="572" t="str">
        <f t="shared" si="13"/>
        <v/>
      </c>
    </row>
    <row r="313" spans="1:18" x14ac:dyDescent="0.3">
      <c r="B313" s="216"/>
      <c r="C313" s="222"/>
      <c r="D313" s="222"/>
      <c r="E313" s="222"/>
      <c r="F313" s="222"/>
      <c r="G313" s="222"/>
      <c r="O313" s="572" t="str">
        <f t="shared" si="13"/>
        <v/>
      </c>
    </row>
    <row r="314" spans="1:18" x14ac:dyDescent="0.3">
      <c r="B314" s="216" t="s">
        <v>175</v>
      </c>
      <c r="C314" s="223">
        <f>SUM(C308:C312)</f>
        <v>0</v>
      </c>
      <c r="D314" s="223">
        <f t="shared" ref="D314:F314" si="15">SUM(D308:D312)</f>
        <v>24600363</v>
      </c>
      <c r="E314" s="223">
        <f t="shared" si="15"/>
        <v>0</v>
      </c>
      <c r="F314" s="223">
        <f t="shared" si="15"/>
        <v>24600363</v>
      </c>
      <c r="G314" s="223">
        <f>SUM(G308:G313)</f>
        <v>0</v>
      </c>
      <c r="O314" s="572" t="str">
        <f t="shared" si="13"/>
        <v>Total</v>
      </c>
    </row>
    <row r="315" spans="1:18" x14ac:dyDescent="0.3">
      <c r="O315" s="572" t="str">
        <f t="shared" si="13"/>
        <v/>
      </c>
    </row>
    <row r="316" spans="1:18" x14ac:dyDescent="0.3">
      <c r="A316" s="74" t="s">
        <v>177</v>
      </c>
      <c r="O316" s="572" t="str">
        <f t="shared" si="13"/>
        <v/>
      </c>
    </row>
    <row r="317" spans="1:18" x14ac:dyDescent="0.3">
      <c r="A317" s="74"/>
    </row>
    <row r="318" spans="1:18" ht="16.2" thickBot="1" x14ac:dyDescent="0.35">
      <c r="A318" s="74"/>
      <c r="B318" s="224" t="s">
        <v>284</v>
      </c>
      <c r="C318" s="553">
        <f>+D240</f>
        <v>44561</v>
      </c>
    </row>
    <row r="319" spans="1:18" s="72" customFormat="1" x14ac:dyDescent="0.3">
      <c r="A319" s="74"/>
      <c r="B319" s="279" t="s">
        <v>27</v>
      </c>
      <c r="C319" s="280">
        <v>14103935259</v>
      </c>
      <c r="D319" s="189"/>
      <c r="E319" s="189"/>
      <c r="F319" s="189"/>
      <c r="G319" s="189"/>
      <c r="N319" s="573"/>
      <c r="O319" s="573"/>
      <c r="Q319" s="582"/>
      <c r="R319" s="582"/>
    </row>
    <row r="320" spans="1:18" s="72" customFormat="1" x14ac:dyDescent="0.3">
      <c r="A320" s="74"/>
      <c r="B320" s="281" t="s">
        <v>28</v>
      </c>
      <c r="C320" s="282">
        <v>13221767518</v>
      </c>
      <c r="D320" s="189"/>
      <c r="E320" s="189"/>
      <c r="F320" s="189"/>
      <c r="G320" s="189"/>
      <c r="N320" s="573"/>
      <c r="O320" s="573"/>
      <c r="Q320" s="582"/>
      <c r="R320" s="582"/>
    </row>
    <row r="321" spans="1:18" s="72" customFormat="1" x14ac:dyDescent="0.3">
      <c r="A321" s="74"/>
      <c r="B321" s="279" t="s">
        <v>289</v>
      </c>
      <c r="C321" s="280">
        <v>1758766990</v>
      </c>
      <c r="D321" s="189"/>
      <c r="E321" s="189"/>
      <c r="F321" s="189"/>
      <c r="G321" s="189"/>
      <c r="N321" s="573"/>
      <c r="O321" s="573"/>
      <c r="Q321" s="582"/>
      <c r="R321" s="582"/>
    </row>
    <row r="322" spans="1:18" x14ac:dyDescent="0.3">
      <c r="A322" s="74"/>
      <c r="B322" s="283" t="s">
        <v>290</v>
      </c>
      <c r="C322" s="284">
        <v>1758766990</v>
      </c>
    </row>
    <row r="323" spans="1:18" s="72" customFormat="1" x14ac:dyDescent="0.3">
      <c r="A323" s="74"/>
      <c r="B323" s="279" t="s">
        <v>291</v>
      </c>
      <c r="C323" s="280">
        <v>11140527133</v>
      </c>
      <c r="D323" s="189"/>
      <c r="E323" s="189"/>
      <c r="F323" s="189"/>
      <c r="G323" s="189"/>
      <c r="N323" s="573"/>
      <c r="O323" s="573"/>
      <c r="Q323" s="582"/>
      <c r="R323" s="582"/>
    </row>
    <row r="324" spans="1:18" x14ac:dyDescent="0.3">
      <c r="A324" s="74"/>
      <c r="B324" s="283" t="s">
        <v>292</v>
      </c>
      <c r="C324" s="284">
        <v>8881156458</v>
      </c>
    </row>
    <row r="325" spans="1:18" x14ac:dyDescent="0.3">
      <c r="A325" s="74"/>
      <c r="B325" s="285" t="s">
        <v>293</v>
      </c>
      <c r="C325" s="286">
        <v>1785811633</v>
      </c>
    </row>
    <row r="326" spans="1:18" x14ac:dyDescent="0.3">
      <c r="A326" s="74"/>
      <c r="B326" s="283" t="s">
        <v>294</v>
      </c>
      <c r="C326" s="284">
        <v>472524474</v>
      </c>
    </row>
    <row r="327" spans="1:18" x14ac:dyDescent="0.3">
      <c r="A327" s="74"/>
      <c r="B327" s="285" t="s">
        <v>395</v>
      </c>
      <c r="C327" s="286">
        <v>1034568</v>
      </c>
    </row>
    <row r="328" spans="1:18" x14ac:dyDescent="0.3">
      <c r="A328" s="74"/>
      <c r="B328" s="283" t="s">
        <v>741</v>
      </c>
      <c r="C328" s="284">
        <v>322473395</v>
      </c>
    </row>
    <row r="329" spans="1:18" x14ac:dyDescent="0.3">
      <c r="A329" s="74"/>
      <c r="B329" s="285" t="s">
        <v>742</v>
      </c>
      <c r="C329" s="286">
        <v>322473395</v>
      </c>
    </row>
    <row r="330" spans="1:18" s="72" customFormat="1" x14ac:dyDescent="0.3">
      <c r="A330" s="74"/>
      <c r="B330" s="281" t="s">
        <v>29</v>
      </c>
      <c r="C330" s="282">
        <v>882167741</v>
      </c>
      <c r="D330" s="189"/>
      <c r="E330" s="189"/>
      <c r="F330" s="189"/>
      <c r="G330" s="189"/>
      <c r="N330" s="573"/>
      <c r="O330" s="573"/>
      <c r="Q330" s="582"/>
      <c r="R330" s="582"/>
    </row>
    <row r="331" spans="1:18" x14ac:dyDescent="0.3">
      <c r="A331" s="74"/>
      <c r="B331" s="285" t="s">
        <v>30</v>
      </c>
      <c r="C331" s="286">
        <v>882167741</v>
      </c>
    </row>
    <row r="332" spans="1:18" x14ac:dyDescent="0.3">
      <c r="A332" s="74"/>
      <c r="B332" s="283" t="s">
        <v>246</v>
      </c>
      <c r="C332" s="284">
        <v>746186940</v>
      </c>
    </row>
    <row r="333" spans="1:18" x14ac:dyDescent="0.3">
      <c r="A333" s="74"/>
      <c r="B333" s="285" t="s">
        <v>295</v>
      </c>
      <c r="C333" s="286">
        <v>17440622</v>
      </c>
    </row>
    <row r="334" spans="1:18" x14ac:dyDescent="0.3">
      <c r="A334" s="74"/>
      <c r="B334" s="283" t="s">
        <v>296</v>
      </c>
      <c r="C334" s="284">
        <v>48460179</v>
      </c>
    </row>
    <row r="335" spans="1:18" x14ac:dyDescent="0.3">
      <c r="A335" s="74"/>
      <c r="B335" s="285" t="s">
        <v>743</v>
      </c>
      <c r="C335" s="286">
        <v>70080000</v>
      </c>
    </row>
    <row r="336" spans="1:18" x14ac:dyDescent="0.3">
      <c r="A336" s="74"/>
      <c r="B336" s="287"/>
      <c r="C336" s="288"/>
    </row>
    <row r="337" spans="1:18" x14ac:dyDescent="0.3">
      <c r="A337" s="74"/>
      <c r="B337" s="287"/>
      <c r="C337" s="288"/>
    </row>
    <row r="338" spans="1:18" s="79" customFormat="1" x14ac:dyDescent="0.3">
      <c r="A338" s="154"/>
      <c r="B338" s="233"/>
      <c r="C338" s="113"/>
      <c r="D338" s="113"/>
      <c r="E338" s="113"/>
      <c r="H338" s="78"/>
      <c r="I338" s="78"/>
      <c r="J338" s="78"/>
      <c r="K338" s="78"/>
      <c r="L338" s="78"/>
      <c r="M338" s="78"/>
      <c r="N338" s="570"/>
      <c r="O338" s="570"/>
      <c r="P338" s="78"/>
      <c r="Q338" s="578"/>
      <c r="R338" s="581"/>
    </row>
    <row r="339" spans="1:18" s="79" customFormat="1" x14ac:dyDescent="0.3">
      <c r="A339" s="74" t="s">
        <v>186</v>
      </c>
      <c r="B339" s="78"/>
      <c r="H339" s="78"/>
      <c r="I339" s="78"/>
      <c r="J339" s="78"/>
      <c r="K339" s="78"/>
      <c r="L339" s="78"/>
      <c r="M339" s="78"/>
      <c r="N339" s="570"/>
      <c r="O339" s="570"/>
      <c r="P339" s="78"/>
      <c r="Q339" s="578"/>
      <c r="R339" s="581"/>
    </row>
    <row r="340" spans="1:18" s="79" customFormat="1" x14ac:dyDescent="0.3">
      <c r="A340" s="74"/>
      <c r="B340" s="78"/>
      <c r="H340" s="78"/>
      <c r="I340" s="78"/>
      <c r="J340" s="78"/>
      <c r="K340" s="78"/>
      <c r="L340" s="78"/>
      <c r="M340" s="78"/>
      <c r="N340" s="570"/>
      <c r="O340" s="570"/>
      <c r="P340" s="78"/>
      <c r="Q340" s="578"/>
      <c r="R340" s="581"/>
    </row>
    <row r="341" spans="1:18" s="79" customFormat="1" x14ac:dyDescent="0.3">
      <c r="A341" s="74"/>
      <c r="B341" s="234" t="s">
        <v>271</v>
      </c>
      <c r="C341" s="584" t="s">
        <v>671</v>
      </c>
      <c r="H341" s="78"/>
      <c r="I341" s="78"/>
      <c r="J341" s="78"/>
      <c r="K341" s="78"/>
      <c r="L341" s="78"/>
      <c r="M341" s="78"/>
      <c r="N341" s="570"/>
      <c r="O341" s="570"/>
      <c r="P341" s="78"/>
      <c r="Q341" s="578"/>
      <c r="R341" s="581"/>
    </row>
    <row r="342" spans="1:18" s="189" customFormat="1" x14ac:dyDescent="0.3">
      <c r="A342" s="74"/>
      <c r="B342" s="235" t="s">
        <v>31</v>
      </c>
      <c r="C342" s="241">
        <v>13629702798</v>
      </c>
      <c r="H342" s="72"/>
      <c r="I342" s="72"/>
      <c r="J342" s="72"/>
      <c r="K342" s="72"/>
      <c r="L342" s="72"/>
      <c r="M342" s="72"/>
      <c r="N342" s="573"/>
      <c r="O342" s="573"/>
      <c r="P342" s="72"/>
      <c r="Q342" s="582"/>
      <c r="R342" s="583"/>
    </row>
    <row r="343" spans="1:18" s="189" customFormat="1" x14ac:dyDescent="0.3">
      <c r="A343" s="74"/>
      <c r="B343" s="235" t="s">
        <v>297</v>
      </c>
      <c r="C343" s="241">
        <v>9975434112</v>
      </c>
      <c r="H343" s="72"/>
      <c r="I343" s="72"/>
      <c r="J343" s="72"/>
      <c r="K343" s="72"/>
      <c r="L343" s="72"/>
      <c r="M343" s="72"/>
      <c r="N343" s="573"/>
      <c r="O343" s="573"/>
      <c r="P343" s="72"/>
      <c r="Q343" s="582"/>
      <c r="R343" s="583"/>
    </row>
    <row r="344" spans="1:18" s="79" customFormat="1" x14ac:dyDescent="0.3">
      <c r="A344" s="74"/>
      <c r="B344" s="237" t="s">
        <v>298</v>
      </c>
      <c r="C344" s="120">
        <v>8135507890</v>
      </c>
      <c r="H344" s="78"/>
      <c r="I344" s="78"/>
      <c r="J344" s="78"/>
      <c r="K344" s="78"/>
      <c r="L344" s="78"/>
      <c r="M344" s="78"/>
      <c r="N344" s="570"/>
      <c r="O344" s="570"/>
      <c r="P344" s="78"/>
      <c r="Q344" s="578"/>
      <c r="R344" s="581"/>
    </row>
    <row r="345" spans="1:18" s="79" customFormat="1" x14ac:dyDescent="0.3">
      <c r="A345" s="74"/>
      <c r="B345" s="237" t="s">
        <v>299</v>
      </c>
      <c r="C345" s="120">
        <v>8135507890</v>
      </c>
      <c r="H345" s="78"/>
      <c r="I345" s="78"/>
      <c r="J345" s="78"/>
      <c r="K345" s="78"/>
      <c r="L345" s="78"/>
      <c r="M345" s="78"/>
      <c r="N345" s="570"/>
      <c r="O345" s="570"/>
      <c r="P345" s="78"/>
      <c r="Q345" s="578"/>
      <c r="R345" s="581"/>
    </row>
    <row r="346" spans="1:18" s="79" customFormat="1" x14ac:dyDescent="0.3">
      <c r="A346" s="74"/>
      <c r="B346" s="237" t="s">
        <v>300</v>
      </c>
      <c r="C346" s="120">
        <v>1722000000</v>
      </c>
      <c r="H346" s="78"/>
      <c r="I346" s="78"/>
      <c r="J346" s="78"/>
      <c r="K346" s="78"/>
      <c r="L346" s="78"/>
      <c r="M346" s="78"/>
      <c r="N346" s="570"/>
      <c r="O346" s="570"/>
      <c r="P346" s="78"/>
      <c r="Q346" s="578"/>
      <c r="R346" s="581"/>
    </row>
    <row r="347" spans="1:18" s="79" customFormat="1" x14ac:dyDescent="0.3">
      <c r="A347" s="74"/>
      <c r="B347" s="237" t="s">
        <v>301</v>
      </c>
      <c r="C347" s="120">
        <v>1722000000</v>
      </c>
      <c r="H347" s="78"/>
      <c r="I347" s="78"/>
      <c r="J347" s="78"/>
      <c r="K347" s="78"/>
      <c r="L347" s="78"/>
      <c r="M347" s="78"/>
      <c r="N347" s="570"/>
      <c r="O347" s="570"/>
      <c r="P347" s="78"/>
      <c r="Q347" s="578"/>
      <c r="R347" s="581"/>
    </row>
    <row r="348" spans="1:18" s="79" customFormat="1" x14ac:dyDescent="0.3">
      <c r="A348" s="74"/>
      <c r="B348" s="237" t="s">
        <v>744</v>
      </c>
      <c r="C348" s="120">
        <v>117926222</v>
      </c>
      <c r="H348" s="78"/>
      <c r="I348" s="78"/>
      <c r="J348" s="78"/>
      <c r="K348" s="78"/>
      <c r="L348" s="78"/>
      <c r="M348" s="78"/>
      <c r="N348" s="570"/>
      <c r="O348" s="570"/>
      <c r="P348" s="78"/>
      <c r="Q348" s="578"/>
      <c r="R348" s="581"/>
    </row>
    <row r="349" spans="1:18" s="79" customFormat="1" x14ac:dyDescent="0.3">
      <c r="A349" s="74"/>
      <c r="B349" s="237" t="s">
        <v>745</v>
      </c>
      <c r="C349" s="120">
        <v>117926222</v>
      </c>
      <c r="H349" s="78"/>
      <c r="I349" s="78"/>
      <c r="J349" s="78"/>
      <c r="K349" s="78"/>
      <c r="L349" s="78"/>
      <c r="M349" s="78"/>
      <c r="N349" s="570"/>
      <c r="O349" s="570"/>
      <c r="P349" s="78"/>
      <c r="Q349" s="578"/>
      <c r="R349" s="581"/>
    </row>
    <row r="350" spans="1:18" s="189" customFormat="1" x14ac:dyDescent="0.3">
      <c r="A350" s="74"/>
      <c r="B350" s="235" t="s">
        <v>33</v>
      </c>
      <c r="C350" s="241">
        <v>178615956</v>
      </c>
      <c r="H350" s="72"/>
      <c r="I350" s="72"/>
      <c r="J350" s="72"/>
      <c r="K350" s="72"/>
      <c r="L350" s="72"/>
      <c r="M350" s="72"/>
      <c r="N350" s="573"/>
      <c r="O350" s="573"/>
      <c r="P350" s="72"/>
      <c r="Q350" s="582"/>
      <c r="R350" s="583"/>
    </row>
    <row r="351" spans="1:18" s="79" customFormat="1" x14ac:dyDescent="0.3">
      <c r="A351" s="74"/>
      <c r="B351" s="237" t="s">
        <v>302</v>
      </c>
      <c r="C351" s="120">
        <v>44060999</v>
      </c>
      <c r="H351" s="78"/>
      <c r="I351" s="78"/>
      <c r="J351" s="78"/>
      <c r="K351" s="78"/>
      <c r="L351" s="78"/>
      <c r="M351" s="78"/>
      <c r="N351" s="570"/>
      <c r="O351" s="570"/>
      <c r="P351" s="78"/>
      <c r="Q351" s="578"/>
      <c r="R351" s="581"/>
    </row>
    <row r="352" spans="1:18" s="79" customFormat="1" x14ac:dyDescent="0.3">
      <c r="A352" s="74"/>
      <c r="B352" s="237" t="s">
        <v>303</v>
      </c>
      <c r="C352" s="120">
        <v>44060999</v>
      </c>
      <c r="H352" s="78"/>
      <c r="I352" s="78"/>
      <c r="J352" s="78"/>
      <c r="K352" s="78"/>
      <c r="L352" s="78"/>
      <c r="M352" s="78"/>
      <c r="N352" s="570"/>
      <c r="O352" s="570"/>
      <c r="P352" s="78"/>
      <c r="Q352" s="578"/>
      <c r="R352" s="581"/>
    </row>
    <row r="353" spans="1:18" s="79" customFormat="1" x14ac:dyDescent="0.3">
      <c r="A353" s="74"/>
      <c r="B353" s="237" t="s">
        <v>34</v>
      </c>
      <c r="C353" s="120">
        <v>134554957</v>
      </c>
      <c r="H353" s="78"/>
      <c r="I353" s="78"/>
      <c r="J353" s="78"/>
      <c r="K353" s="78"/>
      <c r="L353" s="78"/>
      <c r="M353" s="78"/>
      <c r="N353" s="570"/>
      <c r="O353" s="570"/>
      <c r="P353" s="78"/>
      <c r="Q353" s="578"/>
      <c r="R353" s="581"/>
    </row>
    <row r="354" spans="1:18" s="79" customFormat="1" x14ac:dyDescent="0.3">
      <c r="A354" s="74"/>
      <c r="B354" s="237" t="s">
        <v>304</v>
      </c>
      <c r="C354" s="120">
        <v>134554957</v>
      </c>
      <c r="H354" s="78"/>
      <c r="I354" s="78"/>
      <c r="J354" s="78"/>
      <c r="K354" s="78"/>
      <c r="L354" s="78"/>
      <c r="M354" s="78"/>
      <c r="N354" s="570"/>
      <c r="O354" s="570"/>
      <c r="P354" s="78"/>
      <c r="Q354" s="578"/>
      <c r="R354" s="581"/>
    </row>
    <row r="355" spans="1:18" s="189" customFormat="1" x14ac:dyDescent="0.3">
      <c r="A355" s="74"/>
      <c r="B355" s="235" t="s">
        <v>35</v>
      </c>
      <c r="C355" s="241">
        <v>3227593298</v>
      </c>
      <c r="H355" s="72"/>
      <c r="I355" s="72"/>
      <c r="J355" s="72"/>
      <c r="K355" s="72"/>
      <c r="L355" s="72"/>
      <c r="M355" s="72"/>
      <c r="N355" s="573"/>
      <c r="O355" s="573"/>
      <c r="P355" s="72"/>
      <c r="Q355" s="582"/>
      <c r="R355" s="583"/>
    </row>
    <row r="356" spans="1:18" s="79" customFormat="1" x14ac:dyDescent="0.3">
      <c r="A356" s="74"/>
      <c r="B356" s="237" t="s">
        <v>565</v>
      </c>
      <c r="C356" s="120">
        <v>1245256085</v>
      </c>
      <c r="H356" s="78"/>
      <c r="I356" s="78"/>
      <c r="J356" s="78"/>
      <c r="K356" s="78"/>
      <c r="L356" s="78"/>
      <c r="M356" s="78"/>
      <c r="N356" s="570"/>
      <c r="O356" s="570"/>
      <c r="P356" s="78"/>
      <c r="Q356" s="578"/>
      <c r="R356" s="581"/>
    </row>
    <row r="357" spans="1:18" s="79" customFormat="1" x14ac:dyDescent="0.3">
      <c r="A357" s="74"/>
      <c r="B357" s="237" t="s">
        <v>250</v>
      </c>
      <c r="C357" s="120">
        <v>1055865194</v>
      </c>
      <c r="H357" s="78"/>
      <c r="I357" s="78"/>
      <c r="J357" s="78"/>
      <c r="K357" s="78"/>
      <c r="L357" s="78"/>
      <c r="M357" s="78"/>
      <c r="N357" s="570"/>
      <c r="O357" s="570"/>
      <c r="P357" s="78"/>
      <c r="Q357" s="578"/>
      <c r="R357" s="581"/>
    </row>
    <row r="358" spans="1:18" s="79" customFormat="1" x14ac:dyDescent="0.3">
      <c r="A358" s="74"/>
      <c r="B358" s="237" t="s">
        <v>251</v>
      </c>
      <c r="C358" s="120">
        <v>174217755</v>
      </c>
      <c r="H358" s="78"/>
      <c r="I358" s="78"/>
      <c r="J358" s="78"/>
      <c r="K358" s="78"/>
      <c r="L358" s="78"/>
      <c r="M358" s="78"/>
      <c r="N358" s="570"/>
      <c r="O358" s="570"/>
      <c r="P358" s="78"/>
      <c r="Q358" s="578"/>
      <c r="R358" s="581"/>
    </row>
    <row r="359" spans="1:18" s="79" customFormat="1" x14ac:dyDescent="0.3">
      <c r="A359" s="74"/>
      <c r="B359" s="237" t="s">
        <v>396</v>
      </c>
      <c r="C359" s="120">
        <v>15173136</v>
      </c>
      <c r="H359" s="78"/>
      <c r="I359" s="78"/>
      <c r="J359" s="78"/>
      <c r="K359" s="78"/>
      <c r="L359" s="78"/>
      <c r="M359" s="78"/>
      <c r="N359" s="570"/>
      <c r="O359" s="570"/>
      <c r="P359" s="78"/>
      <c r="Q359" s="578"/>
      <c r="R359" s="581"/>
    </row>
    <row r="360" spans="1:18" s="79" customFormat="1" x14ac:dyDescent="0.3">
      <c r="A360" s="74"/>
      <c r="B360" s="237" t="s">
        <v>36</v>
      </c>
      <c r="C360" s="120">
        <v>757333335</v>
      </c>
      <c r="H360" s="78"/>
      <c r="I360" s="78"/>
      <c r="J360" s="78"/>
      <c r="K360" s="78"/>
      <c r="L360" s="78"/>
      <c r="M360" s="78"/>
      <c r="N360" s="570"/>
      <c r="O360" s="570"/>
      <c r="P360" s="78"/>
      <c r="Q360" s="578"/>
      <c r="R360" s="581"/>
    </row>
    <row r="361" spans="1:18" s="79" customFormat="1" x14ac:dyDescent="0.3">
      <c r="A361" s="74"/>
      <c r="B361" s="237" t="s">
        <v>36</v>
      </c>
      <c r="C361" s="120">
        <v>757333335</v>
      </c>
      <c r="H361" s="78"/>
      <c r="I361" s="78"/>
      <c r="J361" s="78"/>
      <c r="K361" s="78"/>
      <c r="L361" s="78"/>
      <c r="M361" s="78"/>
      <c r="N361" s="570"/>
      <c r="O361" s="570"/>
      <c r="P361" s="78"/>
      <c r="Q361" s="578"/>
      <c r="R361" s="581"/>
    </row>
    <row r="362" spans="1:18" s="189" customFormat="1" x14ac:dyDescent="0.3">
      <c r="A362" s="74"/>
      <c r="B362" s="235" t="s">
        <v>37</v>
      </c>
      <c r="C362" s="241">
        <v>1225003878</v>
      </c>
      <c r="H362" s="72"/>
      <c r="I362" s="72"/>
      <c r="J362" s="72"/>
      <c r="K362" s="72"/>
      <c r="L362" s="72"/>
      <c r="M362" s="72"/>
      <c r="N362" s="573"/>
      <c r="O362" s="573"/>
      <c r="P362" s="72"/>
      <c r="Q362" s="582"/>
      <c r="R362" s="583"/>
    </row>
    <row r="363" spans="1:18" s="79" customFormat="1" x14ac:dyDescent="0.3">
      <c r="A363" s="74"/>
      <c r="B363" s="237" t="s">
        <v>272</v>
      </c>
      <c r="C363" s="120">
        <v>129911881</v>
      </c>
      <c r="H363" s="78"/>
      <c r="I363" s="78"/>
      <c r="J363" s="78"/>
      <c r="K363" s="78"/>
      <c r="L363" s="78"/>
      <c r="M363" s="78"/>
      <c r="N363" s="570"/>
      <c r="O363" s="570"/>
      <c r="P363" s="78"/>
      <c r="Q363" s="578"/>
      <c r="R363" s="581"/>
    </row>
    <row r="364" spans="1:18" s="79" customFormat="1" x14ac:dyDescent="0.3">
      <c r="A364" s="74"/>
      <c r="B364" s="237" t="s">
        <v>252</v>
      </c>
      <c r="C364" s="120">
        <v>163630984</v>
      </c>
      <c r="H364" s="78"/>
      <c r="I364" s="78"/>
      <c r="J364" s="78"/>
      <c r="K364" s="78"/>
      <c r="L364" s="78"/>
      <c r="M364" s="78"/>
      <c r="N364" s="570"/>
      <c r="O364" s="570"/>
      <c r="P364" s="78"/>
      <c r="Q364" s="578"/>
      <c r="R364" s="581"/>
    </row>
    <row r="365" spans="1:18" s="79" customFormat="1" x14ac:dyDescent="0.3">
      <c r="A365" s="74"/>
      <c r="B365" s="237" t="s">
        <v>253</v>
      </c>
      <c r="C365" s="120">
        <v>10462797</v>
      </c>
      <c r="H365" s="78"/>
      <c r="I365" s="78"/>
      <c r="J365" s="78"/>
      <c r="K365" s="78"/>
      <c r="L365" s="78"/>
      <c r="M365" s="78"/>
      <c r="N365" s="570"/>
      <c r="O365" s="570"/>
      <c r="P365" s="78"/>
      <c r="Q365" s="578"/>
      <c r="R365" s="581"/>
    </row>
    <row r="366" spans="1:18" s="79" customFormat="1" x14ac:dyDescent="0.3">
      <c r="A366" s="74"/>
      <c r="B366" s="237" t="s">
        <v>254</v>
      </c>
      <c r="C366" s="120">
        <v>190173627</v>
      </c>
      <c r="H366" s="78"/>
      <c r="I366" s="78"/>
      <c r="J366" s="78"/>
      <c r="K366" s="78"/>
      <c r="L366" s="78"/>
      <c r="M366" s="78"/>
      <c r="N366" s="570"/>
      <c r="O366" s="570"/>
      <c r="P366" s="78"/>
      <c r="Q366" s="578"/>
      <c r="R366" s="581"/>
    </row>
    <row r="367" spans="1:18" s="79" customFormat="1" x14ac:dyDescent="0.3">
      <c r="A367" s="74"/>
      <c r="B367" s="237" t="s">
        <v>255</v>
      </c>
      <c r="C367" s="120">
        <v>24170744</v>
      </c>
      <c r="H367" s="78"/>
      <c r="I367" s="78"/>
      <c r="J367" s="78"/>
      <c r="K367" s="78"/>
      <c r="L367" s="78"/>
      <c r="M367" s="78"/>
      <c r="N367" s="570"/>
      <c r="O367" s="570"/>
      <c r="P367" s="78"/>
      <c r="Q367" s="578"/>
      <c r="R367" s="581"/>
    </row>
    <row r="368" spans="1:18" s="79" customFormat="1" x14ac:dyDescent="0.3">
      <c r="A368" s="74"/>
      <c r="B368" s="237" t="s">
        <v>257</v>
      </c>
      <c r="C368" s="120">
        <v>4511195</v>
      </c>
      <c r="H368" s="78"/>
      <c r="I368" s="78"/>
      <c r="J368" s="78"/>
      <c r="K368" s="78"/>
      <c r="L368" s="78"/>
      <c r="M368" s="78"/>
      <c r="N368" s="570"/>
      <c r="O368" s="570"/>
      <c r="P368" s="78"/>
      <c r="Q368" s="578"/>
      <c r="R368" s="581"/>
    </row>
    <row r="369" spans="1:18" s="79" customFormat="1" x14ac:dyDescent="0.3">
      <c r="A369" s="74"/>
      <c r="B369" s="237" t="s">
        <v>258</v>
      </c>
      <c r="C369" s="120">
        <v>12215970</v>
      </c>
      <c r="H369" s="78"/>
      <c r="I369" s="78"/>
      <c r="J369" s="78"/>
      <c r="K369" s="78"/>
      <c r="L369" s="78"/>
      <c r="M369" s="78"/>
      <c r="N369" s="570"/>
      <c r="O369" s="570"/>
      <c r="P369" s="78"/>
      <c r="Q369" s="578"/>
      <c r="R369" s="581"/>
    </row>
    <row r="370" spans="1:18" s="79" customFormat="1" x14ac:dyDescent="0.3">
      <c r="A370" s="74"/>
      <c r="B370" s="237" t="s">
        <v>306</v>
      </c>
      <c r="C370" s="120">
        <v>3174266</v>
      </c>
      <c r="H370" s="78"/>
      <c r="I370" s="78"/>
      <c r="J370" s="78"/>
      <c r="K370" s="78"/>
      <c r="L370" s="78"/>
      <c r="M370" s="78"/>
      <c r="N370" s="570"/>
      <c r="O370" s="570"/>
      <c r="P370" s="78"/>
      <c r="Q370" s="578"/>
      <c r="R370" s="581"/>
    </row>
    <row r="371" spans="1:18" s="79" customFormat="1" x14ac:dyDescent="0.3">
      <c r="A371" s="74"/>
      <c r="B371" s="237" t="s">
        <v>260</v>
      </c>
      <c r="C371" s="120">
        <v>365364</v>
      </c>
      <c r="H371" s="78"/>
      <c r="I371" s="78"/>
      <c r="J371" s="78"/>
      <c r="K371" s="78"/>
      <c r="L371" s="78"/>
      <c r="M371" s="78"/>
      <c r="N371" s="570"/>
      <c r="O371" s="570"/>
      <c r="P371" s="78"/>
      <c r="Q371" s="578"/>
      <c r="R371" s="581"/>
    </row>
    <row r="372" spans="1:18" s="79" customFormat="1" x14ac:dyDescent="0.3">
      <c r="A372" s="74"/>
      <c r="B372" s="237" t="s">
        <v>307</v>
      </c>
      <c r="C372" s="120">
        <v>6618480</v>
      </c>
      <c r="H372" s="78"/>
      <c r="I372" s="78"/>
      <c r="J372" s="78"/>
      <c r="K372" s="78"/>
      <c r="L372" s="78"/>
      <c r="M372" s="78"/>
      <c r="N372" s="570"/>
      <c r="O372" s="570"/>
      <c r="P372" s="78"/>
      <c r="Q372" s="578"/>
      <c r="R372" s="581"/>
    </row>
    <row r="373" spans="1:18" s="79" customFormat="1" x14ac:dyDescent="0.3">
      <c r="A373" s="74"/>
      <c r="B373" s="237" t="s">
        <v>280</v>
      </c>
      <c r="C373" s="120">
        <v>245129</v>
      </c>
      <c r="H373" s="78"/>
      <c r="I373" s="78"/>
      <c r="J373" s="78"/>
      <c r="K373" s="78"/>
      <c r="L373" s="78"/>
      <c r="M373" s="78"/>
      <c r="N373" s="570"/>
      <c r="O373" s="570"/>
      <c r="P373" s="78"/>
      <c r="Q373" s="578"/>
      <c r="R373" s="581"/>
    </row>
    <row r="374" spans="1:18" s="79" customFormat="1" x14ac:dyDescent="0.3">
      <c r="A374" s="74"/>
      <c r="B374" s="237" t="s">
        <v>662</v>
      </c>
      <c r="C374" s="120">
        <v>18710927</v>
      </c>
      <c r="H374" s="78"/>
      <c r="I374" s="78"/>
      <c r="J374" s="78"/>
      <c r="K374" s="78"/>
      <c r="L374" s="78"/>
      <c r="M374" s="78"/>
      <c r="N374" s="570"/>
      <c r="O374" s="570"/>
      <c r="P374" s="78"/>
      <c r="Q374" s="578"/>
      <c r="R374" s="581"/>
    </row>
    <row r="375" spans="1:18" s="79" customFormat="1" x14ac:dyDescent="0.3">
      <c r="A375" s="74"/>
      <c r="B375" s="237" t="s">
        <v>568</v>
      </c>
      <c r="C375" s="120">
        <v>14082243</v>
      </c>
      <c r="H375" s="78"/>
      <c r="I375" s="78"/>
      <c r="J375" s="78"/>
      <c r="K375" s="78"/>
      <c r="L375" s="78"/>
      <c r="M375" s="78"/>
      <c r="N375" s="570"/>
      <c r="O375" s="570"/>
      <c r="P375" s="78"/>
      <c r="Q375" s="578"/>
      <c r="R375" s="581"/>
    </row>
    <row r="376" spans="1:18" s="79" customFormat="1" x14ac:dyDescent="0.3">
      <c r="A376" s="74"/>
      <c r="B376" s="237" t="s">
        <v>281</v>
      </c>
      <c r="C376" s="120">
        <v>1418355</v>
      </c>
      <c r="H376" s="78"/>
      <c r="I376" s="78"/>
      <c r="J376" s="78"/>
      <c r="K376" s="78"/>
      <c r="L376" s="78"/>
      <c r="M376" s="78"/>
      <c r="N376" s="570"/>
      <c r="O376" s="570"/>
      <c r="P376" s="78"/>
      <c r="Q376" s="578"/>
      <c r="R376" s="581"/>
    </row>
    <row r="377" spans="1:18" s="79" customFormat="1" x14ac:dyDescent="0.3">
      <c r="A377" s="74"/>
      <c r="B377" s="237" t="s">
        <v>262</v>
      </c>
      <c r="C377" s="120">
        <v>26915834</v>
      </c>
      <c r="H377" s="78"/>
      <c r="I377" s="78"/>
      <c r="J377" s="78"/>
      <c r="K377" s="78"/>
      <c r="L377" s="78"/>
      <c r="M377" s="78"/>
      <c r="N377" s="570"/>
      <c r="O377" s="570"/>
      <c r="P377" s="78"/>
      <c r="Q377" s="578"/>
      <c r="R377" s="581"/>
    </row>
    <row r="378" spans="1:18" s="79" customFormat="1" x14ac:dyDescent="0.3">
      <c r="A378" s="74"/>
      <c r="B378" s="237" t="s">
        <v>263</v>
      </c>
      <c r="C378" s="120">
        <v>330560</v>
      </c>
      <c r="H378" s="78"/>
      <c r="I378" s="78"/>
      <c r="J378" s="78"/>
      <c r="K378" s="78"/>
      <c r="L378" s="78"/>
      <c r="M378" s="78"/>
      <c r="N378" s="570"/>
      <c r="O378" s="570"/>
      <c r="P378" s="78"/>
      <c r="Q378" s="578"/>
      <c r="R378" s="581"/>
    </row>
    <row r="379" spans="1:18" s="79" customFormat="1" x14ac:dyDescent="0.3">
      <c r="A379" s="74"/>
      <c r="B379" s="237" t="s">
        <v>275</v>
      </c>
      <c r="C379" s="120">
        <v>14288190</v>
      </c>
      <c r="H379" s="78"/>
      <c r="I379" s="78"/>
      <c r="J379" s="78"/>
      <c r="K379" s="78"/>
      <c r="L379" s="78"/>
      <c r="M379" s="78"/>
      <c r="N379" s="570"/>
      <c r="O379" s="570"/>
      <c r="P379" s="78"/>
      <c r="Q379" s="578"/>
      <c r="R379" s="581"/>
    </row>
    <row r="380" spans="1:18" s="79" customFormat="1" x14ac:dyDescent="0.3">
      <c r="A380" s="74"/>
      <c r="B380" s="237" t="s">
        <v>282</v>
      </c>
      <c r="C380" s="120">
        <v>149700</v>
      </c>
      <c r="H380" s="78"/>
      <c r="I380" s="78"/>
      <c r="J380" s="78"/>
      <c r="K380" s="78"/>
      <c r="L380" s="78"/>
      <c r="M380" s="78"/>
      <c r="N380" s="570"/>
      <c r="O380" s="570"/>
      <c r="P380" s="78"/>
      <c r="Q380" s="578"/>
      <c r="R380" s="581"/>
    </row>
    <row r="381" spans="1:18" s="79" customFormat="1" x14ac:dyDescent="0.3">
      <c r="A381" s="74"/>
      <c r="B381" s="237" t="s">
        <v>569</v>
      </c>
      <c r="C381" s="120">
        <v>3400501</v>
      </c>
      <c r="H381" s="78"/>
      <c r="I381" s="78"/>
      <c r="J381" s="78"/>
      <c r="K381" s="78"/>
      <c r="L381" s="78"/>
      <c r="M381" s="78"/>
      <c r="N381" s="570"/>
      <c r="O381" s="570"/>
      <c r="P381" s="78"/>
      <c r="Q381" s="578"/>
      <c r="R381" s="581"/>
    </row>
    <row r="382" spans="1:18" s="79" customFormat="1" x14ac:dyDescent="0.3">
      <c r="A382" s="74"/>
      <c r="B382" s="237" t="s">
        <v>308</v>
      </c>
      <c r="C382" s="120">
        <v>25609848</v>
      </c>
      <c r="H382" s="78"/>
      <c r="I382" s="78"/>
      <c r="J382" s="78"/>
      <c r="K382" s="78"/>
      <c r="L382" s="78"/>
      <c r="M382" s="78"/>
      <c r="N382" s="570"/>
      <c r="O382" s="570"/>
      <c r="P382" s="78"/>
      <c r="Q382" s="578"/>
      <c r="R382" s="581"/>
    </row>
    <row r="383" spans="1:18" s="79" customFormat="1" x14ac:dyDescent="0.3">
      <c r="A383" s="74"/>
      <c r="B383" s="237" t="s">
        <v>309</v>
      </c>
      <c r="C383" s="120">
        <v>16602740</v>
      </c>
      <c r="H383" s="78"/>
      <c r="I383" s="78"/>
      <c r="J383" s="78"/>
      <c r="K383" s="78"/>
      <c r="L383" s="78"/>
      <c r="M383" s="78"/>
      <c r="N383" s="570"/>
      <c r="O383" s="570"/>
      <c r="P383" s="78"/>
      <c r="Q383" s="578"/>
      <c r="R383" s="581"/>
    </row>
    <row r="384" spans="1:18" s="79" customFormat="1" x14ac:dyDescent="0.3">
      <c r="A384" s="74"/>
      <c r="B384" s="79" t="s">
        <v>310</v>
      </c>
      <c r="C384" s="120">
        <v>8061047</v>
      </c>
      <c r="H384" s="78"/>
      <c r="I384" s="78"/>
      <c r="J384" s="78"/>
      <c r="K384" s="78"/>
      <c r="L384" s="78"/>
      <c r="M384" s="78"/>
      <c r="N384" s="570"/>
      <c r="O384" s="570"/>
      <c r="P384" s="78"/>
      <c r="Q384" s="578"/>
      <c r="R384" s="581"/>
    </row>
    <row r="385" spans="1:18" s="79" customFormat="1" x14ac:dyDescent="0.3">
      <c r="A385" s="74"/>
      <c r="B385" s="78" t="s">
        <v>746</v>
      </c>
      <c r="C385" s="120">
        <v>549953496</v>
      </c>
      <c r="H385" s="78"/>
      <c r="I385" s="78"/>
      <c r="J385" s="78"/>
      <c r="K385" s="78"/>
      <c r="L385" s="78"/>
      <c r="M385" s="78"/>
      <c r="N385" s="570"/>
      <c r="O385" s="570"/>
      <c r="P385" s="78"/>
      <c r="Q385" s="578"/>
      <c r="R385" s="581"/>
    </row>
    <row r="386" spans="1:18" s="189" customFormat="1" x14ac:dyDescent="0.3">
      <c r="A386" s="74"/>
      <c r="B386" s="72" t="s">
        <v>38</v>
      </c>
      <c r="C386" s="241">
        <v>2812799</v>
      </c>
      <c r="H386" s="72"/>
      <c r="I386" s="72"/>
      <c r="J386" s="72"/>
      <c r="K386" s="72"/>
      <c r="L386" s="72"/>
      <c r="M386" s="72"/>
      <c r="N386" s="573"/>
      <c r="O386" s="573"/>
      <c r="P386" s="72"/>
      <c r="Q386" s="582"/>
      <c r="R386" s="583"/>
    </row>
    <row r="387" spans="1:18" s="79" customFormat="1" x14ac:dyDescent="0.3">
      <c r="A387" s="74"/>
      <c r="B387" s="78" t="s">
        <v>39</v>
      </c>
      <c r="C387" s="120">
        <v>2812799</v>
      </c>
      <c r="H387" s="78"/>
      <c r="I387" s="78"/>
      <c r="J387" s="78"/>
      <c r="K387" s="78"/>
      <c r="L387" s="78"/>
      <c r="M387" s="78"/>
      <c r="N387" s="570"/>
      <c r="O387" s="570"/>
      <c r="P387" s="78"/>
      <c r="Q387" s="578"/>
      <c r="R387" s="581"/>
    </row>
    <row r="388" spans="1:18" s="79" customFormat="1" x14ac:dyDescent="0.3">
      <c r="A388" s="74"/>
      <c r="B388" s="78" t="s">
        <v>38</v>
      </c>
      <c r="C388" s="120">
        <v>2812799</v>
      </c>
      <c r="H388" s="78"/>
      <c r="I388" s="78"/>
      <c r="J388" s="78"/>
      <c r="K388" s="78"/>
      <c r="L388" s="78"/>
      <c r="M388" s="78"/>
      <c r="N388" s="570"/>
      <c r="O388" s="570"/>
      <c r="P388" s="78"/>
      <c r="Q388" s="578"/>
      <c r="R388" s="581"/>
    </row>
    <row r="389" spans="1:18" s="189" customFormat="1" x14ac:dyDescent="0.3">
      <c r="A389" s="74"/>
      <c r="B389" s="72" t="s">
        <v>40</v>
      </c>
      <c r="C389" s="241">
        <v>-15499181</v>
      </c>
      <c r="H389" s="72"/>
      <c r="I389" s="72"/>
      <c r="J389" s="72"/>
      <c r="K389" s="72"/>
      <c r="L389" s="72"/>
      <c r="M389" s="72"/>
      <c r="N389" s="573"/>
      <c r="O389" s="573"/>
      <c r="P389" s="72"/>
      <c r="Q389" s="582"/>
      <c r="R389" s="583"/>
    </row>
    <row r="390" spans="1:18" s="79" customFormat="1" x14ac:dyDescent="0.3">
      <c r="A390" s="74"/>
      <c r="B390" s="78" t="s">
        <v>40</v>
      </c>
      <c r="C390" s="120">
        <v>-15499181</v>
      </c>
      <c r="H390" s="78"/>
      <c r="I390" s="78"/>
      <c r="J390" s="78"/>
      <c r="K390" s="78"/>
      <c r="L390" s="78"/>
      <c r="M390" s="78"/>
      <c r="N390" s="570"/>
      <c r="O390" s="570"/>
      <c r="P390" s="78"/>
      <c r="Q390" s="578"/>
      <c r="R390" s="581"/>
    </row>
    <row r="391" spans="1:18" s="79" customFormat="1" x14ac:dyDescent="0.3">
      <c r="A391" s="74"/>
      <c r="B391" s="78" t="s">
        <v>266</v>
      </c>
      <c r="C391" s="120">
        <v>-62530018</v>
      </c>
      <c r="H391" s="78"/>
      <c r="I391" s="78"/>
      <c r="J391" s="78"/>
      <c r="K391" s="78"/>
      <c r="L391" s="78"/>
      <c r="M391" s="78"/>
      <c r="N391" s="570"/>
      <c r="O391" s="570"/>
      <c r="P391" s="78"/>
      <c r="Q391" s="578"/>
      <c r="R391" s="581"/>
    </row>
    <row r="392" spans="1:18" s="79" customFormat="1" x14ac:dyDescent="0.3">
      <c r="A392" s="74"/>
      <c r="B392" s="78" t="s">
        <v>267</v>
      </c>
      <c r="C392" s="120">
        <v>47030838</v>
      </c>
      <c r="H392" s="78"/>
      <c r="I392" s="78"/>
      <c r="J392" s="78"/>
      <c r="K392" s="78"/>
      <c r="L392" s="78"/>
      <c r="M392" s="78"/>
      <c r="N392" s="570"/>
      <c r="O392" s="570"/>
      <c r="P392" s="78"/>
      <c r="Q392" s="578"/>
      <c r="R392" s="581"/>
    </row>
    <row r="393" spans="1:18" s="189" customFormat="1" x14ac:dyDescent="0.3">
      <c r="A393" s="74"/>
      <c r="B393" s="72" t="s">
        <v>570</v>
      </c>
      <c r="C393" s="241">
        <v>221970813</v>
      </c>
      <c r="H393" s="72"/>
      <c r="I393" s="72"/>
      <c r="J393" s="72"/>
      <c r="K393" s="72"/>
      <c r="L393" s="72"/>
      <c r="M393" s="72"/>
      <c r="N393" s="573"/>
      <c r="O393" s="573"/>
      <c r="P393" s="72"/>
      <c r="Q393" s="582"/>
      <c r="R393" s="583"/>
    </row>
    <row r="394" spans="1:18" s="79" customFormat="1" x14ac:dyDescent="0.3">
      <c r="A394" s="74"/>
      <c r="B394" s="78" t="s">
        <v>570</v>
      </c>
      <c r="C394" s="120">
        <v>221970813</v>
      </c>
      <c r="H394" s="78"/>
      <c r="I394" s="78"/>
      <c r="J394" s="78"/>
      <c r="K394" s="78"/>
      <c r="L394" s="78"/>
      <c r="M394" s="78"/>
      <c r="N394" s="570"/>
      <c r="O394" s="570"/>
      <c r="P394" s="78"/>
      <c r="Q394" s="578"/>
      <c r="R394" s="581"/>
    </row>
    <row r="395" spans="1:18" s="79" customFormat="1" x14ac:dyDescent="0.3">
      <c r="A395" s="74"/>
      <c r="B395" s="78" t="s">
        <v>667</v>
      </c>
      <c r="C395" s="120">
        <v>112463094</v>
      </c>
      <c r="H395" s="78"/>
      <c r="I395" s="78"/>
      <c r="J395" s="78"/>
      <c r="K395" s="78"/>
      <c r="L395" s="78"/>
      <c r="M395" s="78"/>
      <c r="N395" s="570"/>
      <c r="O395" s="570"/>
      <c r="P395" s="78"/>
      <c r="Q395" s="578"/>
      <c r="R395" s="581"/>
    </row>
    <row r="396" spans="1:18" s="79" customFormat="1" x14ac:dyDescent="0.3">
      <c r="A396" s="74"/>
      <c r="B396" s="78" t="s">
        <v>571</v>
      </c>
      <c r="C396" s="120">
        <v>109507719</v>
      </c>
      <c r="H396" s="78"/>
      <c r="I396" s="78"/>
      <c r="J396" s="78"/>
      <c r="K396" s="78"/>
      <c r="L396" s="78"/>
      <c r="M396" s="78"/>
      <c r="N396" s="570"/>
      <c r="O396" s="570"/>
      <c r="P396" s="78"/>
      <c r="Q396" s="578"/>
      <c r="R396" s="581"/>
    </row>
    <row r="397" spans="1:18" s="79" customFormat="1" x14ac:dyDescent="0.3">
      <c r="A397" s="74"/>
      <c r="B397" s="78" t="s">
        <v>41</v>
      </c>
      <c r="C397" s="120">
        <v>38775001</v>
      </c>
      <c r="H397" s="78"/>
      <c r="I397" s="78"/>
      <c r="J397" s="78"/>
      <c r="K397" s="78"/>
      <c r="L397" s="78"/>
      <c r="M397" s="78"/>
      <c r="N397" s="570"/>
      <c r="O397" s="570"/>
      <c r="P397" s="78"/>
      <c r="Q397" s="578"/>
      <c r="R397" s="581"/>
    </row>
    <row r="398" spans="1:18" s="79" customFormat="1" x14ac:dyDescent="0.3">
      <c r="A398" s="535"/>
      <c r="B398" s="78" t="s">
        <v>42</v>
      </c>
      <c r="C398" s="120">
        <v>38775001</v>
      </c>
      <c r="H398" s="78"/>
      <c r="I398" s="78"/>
      <c r="J398" s="78"/>
      <c r="K398" s="78"/>
      <c r="L398" s="78"/>
      <c r="M398" s="78"/>
      <c r="N398" s="570"/>
      <c r="O398" s="570"/>
      <c r="P398" s="78"/>
      <c r="Q398" s="578"/>
      <c r="R398" s="581"/>
    </row>
    <row r="399" spans="1:18" s="79" customFormat="1" x14ac:dyDescent="0.3">
      <c r="A399" s="74"/>
      <c r="B399" s="78" t="s">
        <v>311</v>
      </c>
      <c r="C399" s="120">
        <v>38775001</v>
      </c>
      <c r="H399" s="78"/>
      <c r="I399" s="78"/>
      <c r="J399" s="78"/>
      <c r="K399" s="78"/>
      <c r="L399" s="78"/>
      <c r="M399" s="78"/>
      <c r="N399" s="570"/>
      <c r="O399" s="570"/>
      <c r="P399" s="78"/>
      <c r="Q399" s="578"/>
      <c r="R399" s="581"/>
    </row>
    <row r="400" spans="1:18" s="79" customFormat="1" x14ac:dyDescent="0.3">
      <c r="A400" s="74"/>
      <c r="B400" s="78" t="s">
        <v>41</v>
      </c>
      <c r="C400" s="120">
        <v>38775001</v>
      </c>
      <c r="H400" s="78"/>
      <c r="I400" s="78"/>
      <c r="J400" s="78"/>
      <c r="K400" s="78"/>
      <c r="L400" s="78"/>
      <c r="M400" s="78"/>
      <c r="N400" s="570"/>
      <c r="O400" s="570"/>
      <c r="P400" s="78"/>
      <c r="Q400" s="578"/>
      <c r="R400" s="581"/>
    </row>
    <row r="401" spans="1:18" x14ac:dyDescent="0.3">
      <c r="B401" s="72" t="s">
        <v>43</v>
      </c>
      <c r="C401" s="241">
        <f>+C319-C342</f>
        <v>474232461</v>
      </c>
    </row>
    <row r="402" spans="1:18" x14ac:dyDescent="0.3">
      <c r="B402" s="72"/>
      <c r="C402" s="241"/>
    </row>
    <row r="403" spans="1:18" s="79" customFormat="1" x14ac:dyDescent="0.3">
      <c r="A403" s="74" t="s">
        <v>210</v>
      </c>
      <c r="B403" s="78"/>
      <c r="H403" s="78"/>
      <c r="I403" s="78"/>
      <c r="J403" s="78"/>
      <c r="K403" s="78"/>
      <c r="L403" s="78"/>
      <c r="M403" s="78"/>
      <c r="N403" s="570"/>
      <c r="O403" s="570"/>
      <c r="P403" s="78"/>
      <c r="Q403" s="578"/>
      <c r="R403" s="581"/>
    </row>
    <row r="404" spans="1:18" s="79" customFormat="1" x14ac:dyDescent="0.3">
      <c r="A404" s="74"/>
      <c r="B404" s="78"/>
      <c r="H404" s="78"/>
      <c r="I404" s="78"/>
      <c r="J404" s="78"/>
      <c r="K404" s="78"/>
      <c r="L404" s="78"/>
      <c r="M404" s="78"/>
      <c r="N404" s="570"/>
      <c r="O404" s="570"/>
      <c r="P404" s="78"/>
      <c r="Q404" s="578"/>
      <c r="R404" s="581"/>
    </row>
    <row r="405" spans="1:18" x14ac:dyDescent="0.3">
      <c r="A405" s="74" t="s">
        <v>397</v>
      </c>
    </row>
    <row r="406" spans="1:18" s="79" customFormat="1" x14ac:dyDescent="0.3">
      <c r="A406" s="74"/>
      <c r="B406" s="78"/>
      <c r="H406" s="78"/>
      <c r="I406" s="78"/>
      <c r="J406" s="78"/>
      <c r="K406" s="78"/>
      <c r="L406" s="78"/>
      <c r="M406" s="78"/>
      <c r="N406" s="570"/>
      <c r="O406" s="570"/>
      <c r="P406" s="78"/>
      <c r="Q406" s="578"/>
      <c r="R406" s="581"/>
    </row>
    <row r="407" spans="1:18" s="79" customFormat="1" x14ac:dyDescent="0.3">
      <c r="A407" s="84"/>
      <c r="B407" s="713" t="s">
        <v>373</v>
      </c>
      <c r="C407" s="713"/>
      <c r="H407" s="78"/>
      <c r="I407" s="78"/>
      <c r="J407" s="78"/>
      <c r="K407" s="78"/>
      <c r="L407" s="78"/>
      <c r="M407" s="78"/>
      <c r="N407" s="570"/>
      <c r="O407" s="570"/>
      <c r="P407" s="78"/>
      <c r="Q407" s="578"/>
      <c r="R407" s="581"/>
    </row>
    <row r="408" spans="1:18" s="79" customFormat="1" x14ac:dyDescent="0.3">
      <c r="A408" s="78"/>
      <c r="B408" s="78"/>
      <c r="H408" s="78"/>
      <c r="I408" s="78"/>
      <c r="J408" s="78"/>
      <c r="K408" s="78"/>
      <c r="L408" s="78"/>
      <c r="M408" s="78"/>
      <c r="N408" s="570"/>
      <c r="O408" s="570"/>
      <c r="P408" s="78"/>
      <c r="Q408" s="578"/>
      <c r="R408" s="581"/>
    </row>
    <row r="409" spans="1:18" x14ac:dyDescent="0.3">
      <c r="A409" s="74" t="s">
        <v>398</v>
      </c>
    </row>
    <row r="410" spans="1:18" s="79" customFormat="1" x14ac:dyDescent="0.3">
      <c r="A410" s="74"/>
      <c r="B410" s="78"/>
      <c r="H410" s="78"/>
      <c r="I410" s="78"/>
      <c r="J410" s="78"/>
      <c r="K410" s="78"/>
      <c r="L410" s="78"/>
      <c r="M410" s="78"/>
      <c r="N410" s="570"/>
      <c r="O410" s="570"/>
      <c r="P410" s="78"/>
      <c r="Q410" s="578"/>
      <c r="R410" s="581"/>
    </row>
    <row r="411" spans="1:18" s="79" customFormat="1" x14ac:dyDescent="0.3">
      <c r="A411" s="84"/>
      <c r="B411" s="713" t="s">
        <v>373</v>
      </c>
      <c r="C411" s="713"/>
      <c r="H411" s="78"/>
      <c r="I411" s="78"/>
      <c r="J411" s="78"/>
      <c r="K411" s="78"/>
      <c r="L411" s="78"/>
      <c r="M411" s="78"/>
      <c r="N411" s="570"/>
      <c r="O411" s="570"/>
      <c r="P411" s="78"/>
      <c r="Q411" s="578"/>
      <c r="R411" s="581"/>
    </row>
    <row r="412" spans="1:18" s="79" customFormat="1" ht="13.8" customHeight="1" x14ac:dyDescent="0.3">
      <c r="A412" s="78"/>
      <c r="B412" s="69"/>
      <c r="C412" s="69"/>
      <c r="H412" s="78"/>
      <c r="I412" s="78"/>
      <c r="J412" s="78"/>
      <c r="K412" s="78"/>
      <c r="L412" s="78"/>
      <c r="M412" s="78"/>
      <c r="N412" s="570"/>
      <c r="O412" s="570"/>
      <c r="P412" s="78"/>
      <c r="Q412" s="578"/>
      <c r="R412" s="581"/>
    </row>
    <row r="413" spans="1:18" x14ac:dyDescent="0.3">
      <c r="A413" s="74" t="s">
        <v>268</v>
      </c>
      <c r="B413" s="77"/>
      <c r="C413" s="77"/>
    </row>
    <row r="414" spans="1:18" s="79" customFormat="1" x14ac:dyDescent="0.3">
      <c r="A414" s="74"/>
      <c r="B414" s="77"/>
      <c r="C414" s="77"/>
      <c r="H414" s="78"/>
      <c r="I414" s="78"/>
      <c r="J414" s="78"/>
      <c r="K414" s="78"/>
      <c r="L414" s="78"/>
      <c r="M414" s="78"/>
      <c r="N414" s="570"/>
      <c r="O414" s="570"/>
      <c r="P414" s="78"/>
      <c r="Q414" s="578"/>
      <c r="R414" s="581"/>
    </row>
    <row r="415" spans="1:18" ht="41.4" customHeight="1" x14ac:dyDescent="0.3">
      <c r="B415" s="736" t="s">
        <v>269</v>
      </c>
      <c r="C415" s="736"/>
    </row>
    <row r="416" spans="1:18" s="79" customFormat="1" ht="12.75" customHeight="1" x14ac:dyDescent="0.3">
      <c r="A416" s="71"/>
      <c r="B416" s="242"/>
      <c r="C416" s="243"/>
      <c r="D416" s="77"/>
      <c r="E416" s="77"/>
      <c r="F416" s="77"/>
      <c r="H416" s="78"/>
      <c r="I416" s="78"/>
      <c r="J416" s="78"/>
      <c r="K416" s="78"/>
      <c r="L416" s="78"/>
      <c r="M416" s="78"/>
      <c r="N416" s="570"/>
      <c r="O416" s="570"/>
      <c r="P416" s="78"/>
      <c r="Q416" s="578"/>
      <c r="R416" s="581"/>
    </row>
    <row r="417" spans="1:18" s="79" customFormat="1" ht="12.75" customHeight="1" x14ac:dyDescent="0.3">
      <c r="A417" s="242"/>
      <c r="B417" s="242"/>
      <c r="C417" s="243"/>
      <c r="D417" s="77"/>
      <c r="E417" s="77"/>
      <c r="F417" s="77"/>
      <c r="H417" s="78"/>
      <c r="I417" s="78"/>
      <c r="J417" s="78"/>
      <c r="K417" s="78"/>
      <c r="L417" s="78"/>
      <c r="M417" s="78"/>
      <c r="N417" s="570"/>
      <c r="O417" s="570"/>
      <c r="P417" s="78"/>
      <c r="Q417" s="578"/>
      <c r="R417" s="581"/>
    </row>
    <row r="418" spans="1:18" s="79" customFormat="1" ht="12.75" customHeight="1" x14ac:dyDescent="0.3">
      <c r="A418" s="242"/>
      <c r="B418" s="242"/>
      <c r="C418" s="243"/>
      <c r="D418" s="77"/>
      <c r="E418" s="77"/>
      <c r="F418" s="77"/>
      <c r="H418" s="78"/>
      <c r="I418" s="78"/>
      <c r="J418" s="78"/>
      <c r="K418" s="78"/>
      <c r="L418" s="78"/>
      <c r="M418" s="78"/>
      <c r="N418" s="570"/>
      <c r="O418" s="570"/>
      <c r="P418" s="78"/>
      <c r="Q418" s="578"/>
      <c r="R418" s="581"/>
    </row>
    <row r="419" spans="1:18" s="79" customFormat="1" x14ac:dyDescent="0.3">
      <c r="A419" s="242"/>
      <c r="B419" s="242"/>
      <c r="C419" s="243"/>
      <c r="D419" s="77"/>
      <c r="E419" s="77"/>
      <c r="F419" s="77"/>
      <c r="H419" s="78"/>
      <c r="I419" s="78"/>
      <c r="J419" s="78"/>
      <c r="K419" s="78"/>
      <c r="L419" s="78"/>
      <c r="M419" s="78"/>
      <c r="N419" s="570"/>
      <c r="O419" s="570"/>
      <c r="P419" s="78"/>
      <c r="Q419" s="578"/>
      <c r="R419" s="581"/>
    </row>
    <row r="420" spans="1:18" s="79" customFormat="1" x14ac:dyDescent="0.3">
      <c r="A420" s="242"/>
      <c r="B420" s="242"/>
      <c r="C420" s="243"/>
      <c r="D420" s="243"/>
      <c r="E420" s="243"/>
      <c r="F420" s="243"/>
      <c r="H420" s="78"/>
      <c r="I420" s="78"/>
      <c r="J420" s="78"/>
      <c r="K420" s="78"/>
      <c r="L420" s="78"/>
      <c r="M420" s="78"/>
      <c r="N420" s="570"/>
      <c r="O420" s="570"/>
      <c r="P420" s="78"/>
      <c r="Q420" s="578"/>
      <c r="R420" s="581"/>
    </row>
    <row r="421" spans="1:18" s="79" customFormat="1" x14ac:dyDescent="0.3">
      <c r="A421" s="242"/>
      <c r="B421" s="242"/>
      <c r="C421" s="243"/>
      <c r="D421" s="243"/>
      <c r="E421" s="243"/>
      <c r="F421" s="243"/>
      <c r="H421" s="78"/>
      <c r="I421" s="78"/>
      <c r="J421" s="78"/>
      <c r="K421" s="78"/>
      <c r="L421" s="78"/>
      <c r="M421" s="78"/>
      <c r="N421" s="570"/>
      <c r="O421" s="570"/>
      <c r="P421" s="78"/>
      <c r="Q421" s="578"/>
      <c r="R421" s="581"/>
    </row>
    <row r="422" spans="1:18" s="79" customFormat="1" x14ac:dyDescent="0.3">
      <c r="A422" s="242"/>
      <c r="B422" s="242"/>
      <c r="C422" s="243"/>
      <c r="D422" s="243"/>
      <c r="E422" s="243"/>
      <c r="F422" s="243"/>
      <c r="H422" s="78"/>
      <c r="I422" s="78"/>
      <c r="J422" s="78"/>
      <c r="K422" s="78"/>
      <c r="L422" s="78"/>
      <c r="M422" s="78"/>
      <c r="N422" s="570"/>
      <c r="O422" s="570"/>
      <c r="P422" s="78"/>
      <c r="Q422" s="578"/>
      <c r="R422" s="581"/>
    </row>
    <row r="423" spans="1:18" s="79" customFormat="1" x14ac:dyDescent="0.3">
      <c r="A423" s="242"/>
      <c r="B423" s="242"/>
      <c r="C423" s="243"/>
      <c r="D423" s="243"/>
      <c r="E423" s="243"/>
      <c r="F423" s="243"/>
      <c r="H423" s="78"/>
      <c r="I423" s="78"/>
      <c r="J423" s="78"/>
      <c r="K423" s="78"/>
      <c r="L423" s="78"/>
      <c r="M423" s="78"/>
      <c r="N423" s="570"/>
      <c r="O423" s="570"/>
      <c r="P423" s="78"/>
      <c r="Q423" s="578"/>
      <c r="R423" s="581"/>
    </row>
    <row r="424" spans="1:18" s="79" customFormat="1" x14ac:dyDescent="0.3">
      <c r="A424" s="242"/>
      <c r="B424" s="242"/>
      <c r="C424" s="243"/>
      <c r="D424" s="243"/>
      <c r="E424" s="243"/>
      <c r="F424" s="243"/>
      <c r="H424" s="78"/>
      <c r="I424" s="78"/>
      <c r="J424" s="78"/>
      <c r="K424" s="78"/>
      <c r="L424" s="78"/>
      <c r="M424" s="78"/>
      <c r="N424" s="570"/>
      <c r="O424" s="570"/>
      <c r="P424" s="78"/>
      <c r="Q424" s="578"/>
      <c r="R424" s="581"/>
    </row>
    <row r="425" spans="1:18" s="79" customFormat="1" x14ac:dyDescent="0.3">
      <c r="A425" s="242"/>
      <c r="B425" s="242"/>
      <c r="C425" s="243"/>
      <c r="D425" s="243"/>
      <c r="E425" s="243"/>
      <c r="F425" s="243"/>
      <c r="H425" s="78"/>
      <c r="I425" s="78"/>
      <c r="J425" s="78"/>
      <c r="K425" s="78"/>
      <c r="L425" s="78"/>
      <c r="M425" s="78"/>
      <c r="N425" s="570"/>
      <c r="O425" s="570"/>
      <c r="P425" s="78"/>
      <c r="Q425" s="578"/>
      <c r="R425" s="581"/>
    </row>
    <row r="426" spans="1:18" s="79" customFormat="1" x14ac:dyDescent="0.3">
      <c r="A426" s="242"/>
      <c r="B426" s="242"/>
      <c r="C426" s="243"/>
      <c r="D426" s="243"/>
      <c r="E426" s="243"/>
      <c r="F426" s="243"/>
      <c r="H426" s="78"/>
      <c r="I426" s="78"/>
      <c r="J426" s="78"/>
      <c r="K426" s="78"/>
      <c r="L426" s="78"/>
      <c r="M426" s="78"/>
      <c r="N426" s="570"/>
      <c r="O426" s="570"/>
      <c r="P426" s="78"/>
      <c r="Q426" s="578"/>
      <c r="R426" s="581"/>
    </row>
    <row r="427" spans="1:18" s="79" customFormat="1" x14ac:dyDescent="0.3">
      <c r="A427" s="242"/>
      <c r="B427" s="242"/>
      <c r="C427" s="243"/>
      <c r="D427" s="243"/>
      <c r="E427" s="243"/>
      <c r="F427" s="243"/>
      <c r="H427" s="78"/>
      <c r="I427" s="78"/>
      <c r="J427" s="78"/>
      <c r="K427" s="78"/>
      <c r="L427" s="78"/>
      <c r="M427" s="78"/>
      <c r="N427" s="570"/>
      <c r="O427" s="570"/>
      <c r="P427" s="78"/>
      <c r="Q427" s="578"/>
      <c r="R427" s="581"/>
    </row>
    <row r="428" spans="1:18" s="79" customFormat="1" x14ac:dyDescent="0.3">
      <c r="A428" s="242"/>
      <c r="B428" s="242"/>
      <c r="C428" s="243"/>
      <c r="D428" s="243"/>
      <c r="E428" s="243"/>
      <c r="F428" s="243"/>
      <c r="H428" s="78"/>
      <c r="I428" s="78"/>
      <c r="J428" s="78"/>
      <c r="K428" s="78"/>
      <c r="L428" s="78"/>
      <c r="M428" s="78"/>
      <c r="N428" s="570"/>
      <c r="O428" s="570"/>
      <c r="P428" s="78"/>
      <c r="Q428" s="578"/>
      <c r="R428" s="581"/>
    </row>
    <row r="429" spans="1:18" s="79" customFormat="1" x14ac:dyDescent="0.3">
      <c r="A429" s="242"/>
      <c r="B429" s="242"/>
      <c r="C429" s="243"/>
      <c r="D429" s="243"/>
      <c r="E429" s="243"/>
      <c r="F429" s="243"/>
      <c r="H429" s="78"/>
      <c r="I429" s="78"/>
      <c r="J429" s="78"/>
      <c r="K429" s="78"/>
      <c r="L429" s="78"/>
      <c r="M429" s="78"/>
      <c r="N429" s="570"/>
      <c r="O429" s="570"/>
      <c r="P429" s="78"/>
      <c r="Q429" s="578"/>
      <c r="R429" s="581"/>
    </row>
    <row r="430" spans="1:18" s="79" customFormat="1" x14ac:dyDescent="0.3">
      <c r="A430" s="242"/>
      <c r="B430" s="242"/>
      <c r="C430" s="243"/>
      <c r="D430" s="243"/>
      <c r="E430" s="243"/>
      <c r="F430" s="243"/>
      <c r="H430" s="78"/>
      <c r="I430" s="78"/>
      <c r="J430" s="78"/>
      <c r="K430" s="78"/>
      <c r="L430" s="78"/>
      <c r="M430" s="78"/>
      <c r="N430" s="570"/>
      <c r="O430" s="570"/>
      <c r="P430" s="78"/>
      <c r="Q430" s="578"/>
      <c r="R430" s="581"/>
    </row>
    <row r="431" spans="1:18" s="79" customFormat="1" x14ac:dyDescent="0.3">
      <c r="A431" s="242"/>
      <c r="B431" s="242"/>
      <c r="C431" s="243"/>
      <c r="D431" s="243"/>
      <c r="E431" s="243"/>
      <c r="F431" s="243"/>
      <c r="H431" s="78"/>
      <c r="I431" s="78"/>
      <c r="J431" s="78"/>
      <c r="K431" s="78"/>
      <c r="L431" s="78"/>
      <c r="M431" s="78"/>
      <c r="N431" s="570"/>
      <c r="O431" s="570"/>
      <c r="P431" s="78"/>
      <c r="Q431" s="578"/>
      <c r="R431" s="581"/>
    </row>
    <row r="432" spans="1:18" s="79" customFormat="1" x14ac:dyDescent="0.3">
      <c r="A432" s="242"/>
      <c r="B432" s="242"/>
      <c r="C432" s="243"/>
      <c r="D432" s="243"/>
      <c r="E432" s="243"/>
      <c r="F432" s="243"/>
      <c r="H432" s="78"/>
      <c r="I432" s="78"/>
      <c r="J432" s="78"/>
      <c r="K432" s="78"/>
      <c r="L432" s="78"/>
      <c r="M432" s="78"/>
      <c r="N432" s="570"/>
      <c r="O432" s="570"/>
      <c r="P432" s="78"/>
      <c r="Q432" s="578"/>
      <c r="R432" s="581"/>
    </row>
    <row r="433" spans="1:18" s="79" customFormat="1" x14ac:dyDescent="0.3">
      <c r="A433" s="242"/>
      <c r="B433" s="242"/>
      <c r="C433" s="243"/>
      <c r="D433" s="243"/>
      <c r="E433" s="243"/>
      <c r="F433" s="243"/>
      <c r="H433" s="78"/>
      <c r="I433" s="78"/>
      <c r="J433" s="78"/>
      <c r="K433" s="78"/>
      <c r="L433" s="78"/>
      <c r="M433" s="78"/>
      <c r="N433" s="570"/>
      <c r="O433" s="570"/>
      <c r="P433" s="78"/>
      <c r="Q433" s="578"/>
      <c r="R433" s="581"/>
    </row>
    <row r="434" spans="1:18" s="79" customFormat="1" x14ac:dyDescent="0.3">
      <c r="A434" s="242"/>
      <c r="B434" s="242"/>
      <c r="C434" s="243"/>
      <c r="D434" s="243"/>
      <c r="E434" s="243"/>
      <c r="F434" s="243"/>
      <c r="H434" s="78"/>
      <c r="I434" s="78"/>
      <c r="J434" s="78"/>
      <c r="K434" s="78"/>
      <c r="L434" s="78"/>
      <c r="M434" s="78"/>
      <c r="N434" s="570"/>
      <c r="O434" s="570"/>
      <c r="P434" s="78"/>
      <c r="Q434" s="578"/>
      <c r="R434" s="581"/>
    </row>
    <row r="435" spans="1:18" s="79" customFormat="1" x14ac:dyDescent="0.3">
      <c r="A435" s="242"/>
      <c r="B435" s="242"/>
      <c r="C435" s="243"/>
      <c r="D435" s="243"/>
      <c r="E435" s="243"/>
      <c r="F435" s="243"/>
      <c r="H435" s="78"/>
      <c r="I435" s="78"/>
      <c r="J435" s="78"/>
      <c r="K435" s="78"/>
      <c r="L435" s="78"/>
      <c r="M435" s="78"/>
      <c r="N435" s="570"/>
      <c r="O435" s="570"/>
      <c r="P435" s="78"/>
      <c r="Q435" s="578"/>
      <c r="R435" s="581"/>
    </row>
    <row r="436" spans="1:18" s="79" customFormat="1" x14ac:dyDescent="0.3">
      <c r="A436" s="242"/>
      <c r="B436" s="242"/>
      <c r="C436" s="243"/>
      <c r="D436" s="243"/>
      <c r="E436" s="243"/>
      <c r="F436" s="243"/>
      <c r="H436" s="78"/>
      <c r="I436" s="78"/>
      <c r="J436" s="78"/>
      <c r="K436" s="78"/>
      <c r="L436" s="78"/>
      <c r="M436" s="78"/>
      <c r="N436" s="570"/>
      <c r="O436" s="570"/>
      <c r="P436" s="78"/>
      <c r="Q436" s="578"/>
      <c r="R436" s="581"/>
    </row>
    <row r="437" spans="1:18" s="79" customFormat="1" x14ac:dyDescent="0.3">
      <c r="A437" s="242"/>
      <c r="B437" s="242"/>
      <c r="C437" s="243"/>
      <c r="D437" s="243"/>
      <c r="E437" s="243"/>
      <c r="F437" s="243"/>
      <c r="H437" s="78"/>
      <c r="I437" s="78"/>
      <c r="J437" s="78"/>
      <c r="K437" s="78"/>
      <c r="L437" s="78"/>
      <c r="M437" s="78"/>
      <c r="N437" s="570"/>
      <c r="O437" s="570"/>
      <c r="P437" s="78"/>
      <c r="Q437" s="578"/>
      <c r="R437" s="581"/>
    </row>
    <row r="438" spans="1:18" s="79" customFormat="1" x14ac:dyDescent="0.3">
      <c r="A438" s="242"/>
      <c r="B438" s="242"/>
      <c r="C438" s="243"/>
      <c r="D438" s="243"/>
      <c r="E438" s="243"/>
      <c r="F438" s="243"/>
      <c r="H438" s="78"/>
      <c r="I438" s="78"/>
      <c r="J438" s="78"/>
      <c r="K438" s="78"/>
      <c r="L438" s="78"/>
      <c r="M438" s="78"/>
      <c r="N438" s="570"/>
      <c r="O438" s="570"/>
      <c r="P438" s="78"/>
      <c r="Q438" s="578"/>
      <c r="R438" s="581"/>
    </row>
    <row r="439" spans="1:18" s="79" customFormat="1" x14ac:dyDescent="0.3">
      <c r="A439" s="242"/>
      <c r="B439" s="242"/>
      <c r="C439" s="243"/>
      <c r="D439" s="243"/>
      <c r="E439" s="243"/>
      <c r="F439" s="243"/>
      <c r="H439" s="78"/>
      <c r="I439" s="78"/>
      <c r="J439" s="78"/>
      <c r="K439" s="78"/>
      <c r="L439" s="78"/>
      <c r="M439" s="78"/>
      <c r="N439" s="570"/>
      <c r="O439" s="570"/>
      <c r="P439" s="78"/>
      <c r="Q439" s="578"/>
      <c r="R439" s="581"/>
    </row>
    <row r="440" spans="1:18" s="79" customFormat="1" x14ac:dyDescent="0.3">
      <c r="A440" s="242"/>
      <c r="B440" s="242"/>
      <c r="C440" s="243"/>
      <c r="D440" s="243"/>
      <c r="E440" s="243"/>
      <c r="F440" s="243"/>
      <c r="H440" s="78"/>
      <c r="I440" s="78"/>
      <c r="J440" s="78"/>
      <c r="K440" s="78"/>
      <c r="L440" s="78"/>
      <c r="M440" s="78"/>
      <c r="N440" s="570"/>
      <c r="O440" s="570"/>
      <c r="P440" s="78"/>
      <c r="Q440" s="578"/>
      <c r="R440" s="581"/>
    </row>
    <row r="441" spans="1:18" s="79" customFormat="1" x14ac:dyDescent="0.3">
      <c r="A441" s="242"/>
      <c r="B441" s="242"/>
      <c r="C441" s="243"/>
      <c r="D441" s="243"/>
      <c r="E441" s="243"/>
      <c r="F441" s="243"/>
      <c r="H441" s="78"/>
      <c r="I441" s="78"/>
      <c r="J441" s="78"/>
      <c r="K441" s="78"/>
      <c r="L441" s="78"/>
      <c r="M441" s="78"/>
      <c r="N441" s="570"/>
      <c r="O441" s="570"/>
      <c r="P441" s="78"/>
      <c r="Q441" s="578"/>
      <c r="R441" s="581"/>
    </row>
    <row r="442" spans="1:18" s="79" customFormat="1" x14ac:dyDescent="0.3">
      <c r="A442" s="242"/>
      <c r="B442" s="242"/>
      <c r="C442" s="243"/>
      <c r="D442" s="243"/>
      <c r="E442" s="243"/>
      <c r="F442" s="243"/>
      <c r="H442" s="78"/>
      <c r="I442" s="78"/>
      <c r="J442" s="78"/>
      <c r="K442" s="78"/>
      <c r="L442" s="78"/>
      <c r="M442" s="78"/>
      <c r="N442" s="570"/>
      <c r="O442" s="570"/>
      <c r="P442" s="78"/>
      <c r="Q442" s="578"/>
      <c r="R442" s="581"/>
    </row>
    <row r="443" spans="1:18" s="79" customFormat="1" x14ac:dyDescent="0.3">
      <c r="A443" s="242"/>
      <c r="B443" s="242"/>
      <c r="C443" s="243"/>
      <c r="D443" s="243"/>
      <c r="E443" s="243"/>
      <c r="F443" s="243"/>
      <c r="H443" s="78"/>
      <c r="I443" s="78"/>
      <c r="J443" s="78"/>
      <c r="K443" s="78"/>
      <c r="L443" s="78"/>
      <c r="M443" s="78"/>
      <c r="N443" s="570"/>
      <c r="O443" s="570"/>
      <c r="P443" s="78"/>
      <c r="Q443" s="578"/>
      <c r="R443" s="581"/>
    </row>
    <row r="444" spans="1:18" s="79" customFormat="1" x14ac:dyDescent="0.3">
      <c r="A444" s="242"/>
      <c r="B444" s="242"/>
      <c r="C444" s="243"/>
      <c r="D444" s="243"/>
      <c r="E444" s="243"/>
      <c r="F444" s="243"/>
      <c r="H444" s="78"/>
      <c r="I444" s="78"/>
      <c r="J444" s="78"/>
      <c r="K444" s="78"/>
      <c r="L444" s="78"/>
      <c r="M444" s="78"/>
      <c r="N444" s="570"/>
      <c r="O444" s="570"/>
      <c r="P444" s="78"/>
      <c r="Q444" s="578"/>
      <c r="R444" s="581"/>
    </row>
    <row r="445" spans="1:18" s="79" customFormat="1" x14ac:dyDescent="0.3">
      <c r="A445" s="242"/>
      <c r="B445" s="242"/>
      <c r="C445" s="243"/>
      <c r="D445" s="243"/>
      <c r="E445" s="243"/>
      <c r="F445" s="243"/>
      <c r="H445" s="78"/>
      <c r="I445" s="78"/>
      <c r="J445" s="78"/>
      <c r="K445" s="78"/>
      <c r="L445" s="78"/>
      <c r="M445" s="78"/>
      <c r="N445" s="570"/>
      <c r="O445" s="570"/>
      <c r="P445" s="78"/>
      <c r="Q445" s="578"/>
      <c r="R445" s="581"/>
    </row>
    <row r="446" spans="1:18" s="79" customFormat="1" x14ac:dyDescent="0.3">
      <c r="A446" s="242"/>
      <c r="B446" s="242"/>
      <c r="C446" s="243"/>
      <c r="D446" s="243"/>
      <c r="E446" s="243"/>
      <c r="F446" s="243"/>
      <c r="H446" s="78"/>
      <c r="I446" s="78"/>
      <c r="J446" s="78"/>
      <c r="K446" s="78"/>
      <c r="L446" s="78"/>
      <c r="M446" s="78"/>
      <c r="N446" s="570"/>
      <c r="O446" s="570"/>
      <c r="P446" s="78"/>
      <c r="Q446" s="578"/>
      <c r="R446" s="581"/>
    </row>
    <row r="447" spans="1:18" s="79" customFormat="1" x14ac:dyDescent="0.3">
      <c r="A447" s="242"/>
      <c r="B447" s="242"/>
      <c r="C447" s="243"/>
      <c r="D447" s="243"/>
      <c r="E447" s="243"/>
      <c r="F447" s="243"/>
      <c r="H447" s="78"/>
      <c r="I447" s="78"/>
      <c r="J447" s="78"/>
      <c r="K447" s="78"/>
      <c r="L447" s="78"/>
      <c r="M447" s="78"/>
      <c r="N447" s="570"/>
      <c r="O447" s="570"/>
      <c r="P447" s="78"/>
      <c r="Q447" s="578"/>
      <c r="R447" s="581"/>
    </row>
    <row r="448" spans="1:18" s="79" customFormat="1" x14ac:dyDescent="0.3">
      <c r="A448" s="242"/>
      <c r="B448" s="242"/>
      <c r="C448" s="243"/>
      <c r="D448" s="243"/>
      <c r="E448" s="243"/>
      <c r="F448" s="243"/>
      <c r="H448" s="78"/>
      <c r="I448" s="78"/>
      <c r="J448" s="78"/>
      <c r="K448" s="78"/>
      <c r="L448" s="78"/>
      <c r="M448" s="78"/>
      <c r="N448" s="570"/>
      <c r="O448" s="570"/>
      <c r="P448" s="78"/>
      <c r="Q448" s="578"/>
      <c r="R448" s="581"/>
    </row>
    <row r="449" spans="1:18" s="79" customFormat="1" x14ac:dyDescent="0.3">
      <c r="A449" s="242"/>
      <c r="B449" s="78"/>
      <c r="D449" s="243"/>
      <c r="E449" s="243"/>
      <c r="F449" s="243"/>
      <c r="H449" s="78"/>
      <c r="I449" s="78"/>
      <c r="J449" s="78"/>
      <c r="K449" s="78"/>
      <c r="L449" s="78"/>
      <c r="M449" s="78"/>
      <c r="N449" s="570"/>
      <c r="O449" s="570"/>
      <c r="P449" s="78"/>
      <c r="Q449" s="578"/>
      <c r="R449" s="581"/>
    </row>
    <row r="450" spans="1:18" s="79" customFormat="1" x14ac:dyDescent="0.3">
      <c r="A450" s="242"/>
      <c r="B450" s="78"/>
      <c r="D450" s="243"/>
      <c r="E450" s="243"/>
      <c r="F450" s="243"/>
      <c r="H450" s="78"/>
      <c r="I450" s="78"/>
      <c r="J450" s="78"/>
      <c r="K450" s="78"/>
      <c r="L450" s="78"/>
      <c r="M450" s="78"/>
      <c r="N450" s="570"/>
      <c r="O450" s="570"/>
      <c r="P450" s="78"/>
      <c r="Q450" s="578"/>
      <c r="R450" s="581"/>
    </row>
    <row r="451" spans="1:18" s="79" customFormat="1" x14ac:dyDescent="0.3">
      <c r="A451" s="242"/>
      <c r="B451" s="78"/>
      <c r="D451" s="243"/>
      <c r="E451" s="243"/>
      <c r="F451" s="243"/>
      <c r="H451" s="78"/>
      <c r="I451" s="78"/>
      <c r="J451" s="78"/>
      <c r="K451" s="78"/>
      <c r="L451" s="78"/>
      <c r="M451" s="78"/>
      <c r="N451" s="570"/>
      <c r="O451" s="570"/>
      <c r="P451" s="78"/>
      <c r="Q451" s="578"/>
      <c r="R451" s="581"/>
    </row>
    <row r="452" spans="1:18" s="79" customFormat="1" x14ac:dyDescent="0.3">
      <c r="A452" s="242"/>
      <c r="B452" s="78"/>
      <c r="D452" s="243"/>
      <c r="E452" s="243"/>
      <c r="F452" s="243"/>
      <c r="H452" s="78"/>
      <c r="I452" s="78"/>
      <c r="J452" s="78"/>
      <c r="K452" s="78"/>
      <c r="L452" s="78"/>
      <c r="M452" s="78"/>
      <c r="N452" s="570"/>
      <c r="O452" s="570"/>
      <c r="P452" s="78"/>
      <c r="Q452" s="578"/>
      <c r="R452" s="581"/>
    </row>
  </sheetData>
  <sheetProtection algorithmName="SHA-512" hashValue="rdC6y2GFhGIlNtEcA6OxxTLZ08nMxd2CizbgYKgKMNri0z2TFhMEXbhdCDngT8YXZyZVh+kpB/rQbDJy0i3vcA==" saltValue="pFKGQKXbKUJvrqv0cw416g==" spinCount="100000" sheet="1" objects="1" scenarios="1"/>
  <mergeCells count="73">
    <mergeCell ref="B415:C415"/>
    <mergeCell ref="B206:C206"/>
    <mergeCell ref="D206:E206"/>
    <mergeCell ref="B262:C262"/>
    <mergeCell ref="D262:E262"/>
    <mergeCell ref="B220:D221"/>
    <mergeCell ref="B227:C227"/>
    <mergeCell ref="D227:E227"/>
    <mergeCell ref="B411:C411"/>
    <mergeCell ref="B407:C407"/>
    <mergeCell ref="B197:C197"/>
    <mergeCell ref="D197:E197"/>
    <mergeCell ref="B201:C201"/>
    <mergeCell ref="D201:E201"/>
    <mergeCell ref="B265:C265"/>
    <mergeCell ref="B236:C236"/>
    <mergeCell ref="B240:C240"/>
    <mergeCell ref="D240:E240"/>
    <mergeCell ref="B244:C244"/>
    <mergeCell ref="L170:L171"/>
    <mergeCell ref="B192:C192"/>
    <mergeCell ref="D192:E192"/>
    <mergeCell ref="B149:D149"/>
    <mergeCell ref="B153:E153"/>
    <mergeCell ref="B154:E154"/>
    <mergeCell ref="B157:E157"/>
    <mergeCell ref="B163:E163"/>
    <mergeCell ref="B164:E164"/>
    <mergeCell ref="A166:H166"/>
    <mergeCell ref="B170:B171"/>
    <mergeCell ref="C170:G170"/>
    <mergeCell ref="B140:D140"/>
    <mergeCell ref="B144:D144"/>
    <mergeCell ref="B130:D130"/>
    <mergeCell ref="B135:D135"/>
    <mergeCell ref="H170:K170"/>
    <mergeCell ref="B123:D123"/>
    <mergeCell ref="K124:P124"/>
    <mergeCell ref="B109:C109"/>
    <mergeCell ref="D109:E109"/>
    <mergeCell ref="D111:E111"/>
    <mergeCell ref="D112:E112"/>
    <mergeCell ref="D114:E114"/>
    <mergeCell ref="A118:H118"/>
    <mergeCell ref="A94:H94"/>
    <mergeCell ref="B96:E96"/>
    <mergeCell ref="B97:C97"/>
    <mergeCell ref="D97:E97"/>
    <mergeCell ref="B98:C98"/>
    <mergeCell ref="B103:C103"/>
    <mergeCell ref="D103:E103"/>
    <mergeCell ref="B99:C99"/>
    <mergeCell ref="B100:C100"/>
    <mergeCell ref="B101:C101"/>
    <mergeCell ref="D101:E101"/>
    <mergeCell ref="B68:F68"/>
    <mergeCell ref="B88:F88"/>
    <mergeCell ref="A30:H32"/>
    <mergeCell ref="A36:H37"/>
    <mergeCell ref="A41:H42"/>
    <mergeCell ref="A46:F46"/>
    <mergeCell ref="A47:H47"/>
    <mergeCell ref="A50:H50"/>
    <mergeCell ref="A54:G54"/>
    <mergeCell ref="B61:C61"/>
    <mergeCell ref="B62:C62"/>
    <mergeCell ref="A19:H21"/>
    <mergeCell ref="B63:C63"/>
    <mergeCell ref="A2:H2"/>
    <mergeCell ref="A3:H3"/>
    <mergeCell ref="A6:H10"/>
    <mergeCell ref="A14:H15"/>
    <mergeCell ref="A26:H27"/>
  </mergeCells>
  <pageMargins left="0.25" right="0.25" top="0.75" bottom="0.75" header="0.3" footer="0.3"/>
  <pageSetup paperSize="9" scale="36" fitToHeight="3" orientation="portrait"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43A6CA-BEFA-46BF-A9AA-67FCBE3F987F}">
  <sheetPr>
    <pageSetUpPr fitToPage="1"/>
  </sheetPr>
  <dimension ref="A1:S391"/>
  <sheetViews>
    <sheetView showGridLines="0" topLeftCell="C1" zoomScaleNormal="100" zoomScalePageLayoutView="85" workbookViewId="0">
      <selection activeCell="M1" sqref="M1:M1048576"/>
    </sheetView>
  </sheetViews>
  <sheetFormatPr baseColWidth="10" defaultColWidth="11.44140625" defaultRowHeight="15.6" x14ac:dyDescent="0.3"/>
  <cols>
    <col min="1" max="1" width="20.33203125" style="78" customWidth="1"/>
    <col min="2" max="2" width="45.21875" style="78" customWidth="1"/>
    <col min="3" max="3" width="22.33203125" style="79" customWidth="1"/>
    <col min="4" max="4" width="19.33203125" style="79" customWidth="1"/>
    <col min="5" max="5" width="18" style="79" customWidth="1"/>
    <col min="6" max="6" width="18.109375" style="79" bestFit="1" customWidth="1"/>
    <col min="7" max="7" width="16.88671875" style="79" customWidth="1"/>
    <col min="8" max="8" width="14.109375" style="78" customWidth="1"/>
    <col min="9" max="9" width="12.33203125" style="78" bestFit="1" customWidth="1"/>
    <col min="10" max="10" width="18.33203125" style="78" customWidth="1"/>
    <col min="11" max="11" width="13.6640625" style="78" customWidth="1"/>
    <col min="12" max="13" width="20" style="78" customWidth="1"/>
    <col min="14" max="14" width="11.109375" style="78" customWidth="1"/>
    <col min="15" max="15" width="43.6640625" style="578" hidden="1" customWidth="1"/>
    <col min="16" max="16" width="15.21875" style="578" hidden="1" customWidth="1"/>
    <col min="17" max="17" width="0" style="78" hidden="1" customWidth="1"/>
    <col min="18" max="18" width="36.5546875" style="78" hidden="1" customWidth="1"/>
    <col min="19" max="19" width="13.5546875" style="78" hidden="1" customWidth="1"/>
    <col min="20" max="20" width="0" style="78" hidden="1" customWidth="1"/>
    <col min="21" max="255" width="11.44140625" style="78"/>
    <col min="256" max="256" width="20.33203125" style="78" customWidth="1"/>
    <col min="257" max="257" width="31.109375" style="78" customWidth="1"/>
    <col min="258" max="258" width="15" style="78" customWidth="1"/>
    <col min="259" max="259" width="14.44140625" style="78" customWidth="1"/>
    <col min="260" max="260" width="14.88671875" style="78" customWidth="1"/>
    <col min="261" max="261" width="18.109375" style="78" bestFit="1" customWidth="1"/>
    <col min="262" max="262" width="16.88671875" style="78" customWidth="1"/>
    <col min="263" max="263" width="14.109375" style="78" customWidth="1"/>
    <col min="264" max="264" width="11.44140625" style="78"/>
    <col min="265" max="265" width="18.33203125" style="78" customWidth="1"/>
    <col min="266" max="266" width="12.44140625" style="78" customWidth="1"/>
    <col min="267" max="267" width="20" style="78" customWidth="1"/>
    <col min="268" max="511" width="11.44140625" style="78"/>
    <col min="512" max="512" width="20.33203125" style="78" customWidth="1"/>
    <col min="513" max="513" width="31.109375" style="78" customWidth="1"/>
    <col min="514" max="514" width="15" style="78" customWidth="1"/>
    <col min="515" max="515" width="14.44140625" style="78" customWidth="1"/>
    <col min="516" max="516" width="14.88671875" style="78" customWidth="1"/>
    <col min="517" max="517" width="18.109375" style="78" bestFit="1" customWidth="1"/>
    <col min="518" max="518" width="16.88671875" style="78" customWidth="1"/>
    <col min="519" max="519" width="14.109375" style="78" customWidth="1"/>
    <col min="520" max="520" width="11.44140625" style="78"/>
    <col min="521" max="521" width="18.33203125" style="78" customWidth="1"/>
    <col min="522" max="522" width="12.44140625" style="78" customWidth="1"/>
    <col min="523" max="523" width="20" style="78" customWidth="1"/>
    <col min="524" max="767" width="11.44140625" style="78"/>
    <col min="768" max="768" width="20.33203125" style="78" customWidth="1"/>
    <col min="769" max="769" width="31.109375" style="78" customWidth="1"/>
    <col min="770" max="770" width="15" style="78" customWidth="1"/>
    <col min="771" max="771" width="14.44140625" style="78" customWidth="1"/>
    <col min="772" max="772" width="14.88671875" style="78" customWidth="1"/>
    <col min="773" max="773" width="18.109375" style="78" bestFit="1" customWidth="1"/>
    <col min="774" max="774" width="16.88671875" style="78" customWidth="1"/>
    <col min="775" max="775" width="14.109375" style="78" customWidth="1"/>
    <col min="776" max="776" width="11.44140625" style="78"/>
    <col min="777" max="777" width="18.33203125" style="78" customWidth="1"/>
    <col min="778" max="778" width="12.44140625" style="78" customWidth="1"/>
    <col min="779" max="779" width="20" style="78" customWidth="1"/>
    <col min="780" max="1023" width="11.44140625" style="78"/>
    <col min="1024" max="1024" width="20.33203125" style="78" customWidth="1"/>
    <col min="1025" max="1025" width="31.109375" style="78" customWidth="1"/>
    <col min="1026" max="1026" width="15" style="78" customWidth="1"/>
    <col min="1027" max="1027" width="14.44140625" style="78" customWidth="1"/>
    <col min="1028" max="1028" width="14.88671875" style="78" customWidth="1"/>
    <col min="1029" max="1029" width="18.109375" style="78" bestFit="1" customWidth="1"/>
    <col min="1030" max="1030" width="16.88671875" style="78" customWidth="1"/>
    <col min="1031" max="1031" width="14.109375" style="78" customWidth="1"/>
    <col min="1032" max="1032" width="11.44140625" style="78"/>
    <col min="1033" max="1033" width="18.33203125" style="78" customWidth="1"/>
    <col min="1034" max="1034" width="12.44140625" style="78" customWidth="1"/>
    <col min="1035" max="1035" width="20" style="78" customWidth="1"/>
    <col min="1036" max="1279" width="11.44140625" style="78"/>
    <col min="1280" max="1280" width="20.33203125" style="78" customWidth="1"/>
    <col min="1281" max="1281" width="31.109375" style="78" customWidth="1"/>
    <col min="1282" max="1282" width="15" style="78" customWidth="1"/>
    <col min="1283" max="1283" width="14.44140625" style="78" customWidth="1"/>
    <col min="1284" max="1284" width="14.88671875" style="78" customWidth="1"/>
    <col min="1285" max="1285" width="18.109375" style="78" bestFit="1" customWidth="1"/>
    <col min="1286" max="1286" width="16.88671875" style="78" customWidth="1"/>
    <col min="1287" max="1287" width="14.109375" style="78" customWidth="1"/>
    <col min="1288" max="1288" width="11.44140625" style="78"/>
    <col min="1289" max="1289" width="18.33203125" style="78" customWidth="1"/>
    <col min="1290" max="1290" width="12.44140625" style="78" customWidth="1"/>
    <col min="1291" max="1291" width="20" style="78" customWidth="1"/>
    <col min="1292" max="1535" width="11.44140625" style="78"/>
    <col min="1536" max="1536" width="20.33203125" style="78" customWidth="1"/>
    <col min="1537" max="1537" width="31.109375" style="78" customWidth="1"/>
    <col min="1538" max="1538" width="15" style="78" customWidth="1"/>
    <col min="1539" max="1539" width="14.44140625" style="78" customWidth="1"/>
    <col min="1540" max="1540" width="14.88671875" style="78" customWidth="1"/>
    <col min="1541" max="1541" width="18.109375" style="78" bestFit="1" customWidth="1"/>
    <col min="1542" max="1542" width="16.88671875" style="78" customWidth="1"/>
    <col min="1543" max="1543" width="14.109375" style="78" customWidth="1"/>
    <col min="1544" max="1544" width="11.44140625" style="78"/>
    <col min="1545" max="1545" width="18.33203125" style="78" customWidth="1"/>
    <col min="1546" max="1546" width="12.44140625" style="78" customWidth="1"/>
    <col min="1547" max="1547" width="20" style="78" customWidth="1"/>
    <col min="1548" max="1791" width="11.44140625" style="78"/>
    <col min="1792" max="1792" width="20.33203125" style="78" customWidth="1"/>
    <col min="1793" max="1793" width="31.109375" style="78" customWidth="1"/>
    <col min="1794" max="1794" width="15" style="78" customWidth="1"/>
    <col min="1795" max="1795" width="14.44140625" style="78" customWidth="1"/>
    <col min="1796" max="1796" width="14.88671875" style="78" customWidth="1"/>
    <col min="1797" max="1797" width="18.109375" style="78" bestFit="1" customWidth="1"/>
    <col min="1798" max="1798" width="16.88671875" style="78" customWidth="1"/>
    <col min="1799" max="1799" width="14.109375" style="78" customWidth="1"/>
    <col min="1800" max="1800" width="11.44140625" style="78"/>
    <col min="1801" max="1801" width="18.33203125" style="78" customWidth="1"/>
    <col min="1802" max="1802" width="12.44140625" style="78" customWidth="1"/>
    <col min="1803" max="1803" width="20" style="78" customWidth="1"/>
    <col min="1804" max="2047" width="11.44140625" style="78"/>
    <col min="2048" max="2048" width="20.33203125" style="78" customWidth="1"/>
    <col min="2049" max="2049" width="31.109375" style="78" customWidth="1"/>
    <col min="2050" max="2050" width="15" style="78" customWidth="1"/>
    <col min="2051" max="2051" width="14.44140625" style="78" customWidth="1"/>
    <col min="2052" max="2052" width="14.88671875" style="78" customWidth="1"/>
    <col min="2053" max="2053" width="18.109375" style="78" bestFit="1" customWidth="1"/>
    <col min="2054" max="2054" width="16.88671875" style="78" customWidth="1"/>
    <col min="2055" max="2055" width="14.109375" style="78" customWidth="1"/>
    <col min="2056" max="2056" width="11.44140625" style="78"/>
    <col min="2057" max="2057" width="18.33203125" style="78" customWidth="1"/>
    <col min="2058" max="2058" width="12.44140625" style="78" customWidth="1"/>
    <col min="2059" max="2059" width="20" style="78" customWidth="1"/>
    <col min="2060" max="2303" width="11.44140625" style="78"/>
    <col min="2304" max="2304" width="20.33203125" style="78" customWidth="1"/>
    <col min="2305" max="2305" width="31.109375" style="78" customWidth="1"/>
    <col min="2306" max="2306" width="15" style="78" customWidth="1"/>
    <col min="2307" max="2307" width="14.44140625" style="78" customWidth="1"/>
    <col min="2308" max="2308" width="14.88671875" style="78" customWidth="1"/>
    <col min="2309" max="2309" width="18.109375" style="78" bestFit="1" customWidth="1"/>
    <col min="2310" max="2310" width="16.88671875" style="78" customWidth="1"/>
    <col min="2311" max="2311" width="14.109375" style="78" customWidth="1"/>
    <col min="2312" max="2312" width="11.44140625" style="78"/>
    <col min="2313" max="2313" width="18.33203125" style="78" customWidth="1"/>
    <col min="2314" max="2314" width="12.44140625" style="78" customWidth="1"/>
    <col min="2315" max="2315" width="20" style="78" customWidth="1"/>
    <col min="2316" max="2559" width="11.44140625" style="78"/>
    <col min="2560" max="2560" width="20.33203125" style="78" customWidth="1"/>
    <col min="2561" max="2561" width="31.109375" style="78" customWidth="1"/>
    <col min="2562" max="2562" width="15" style="78" customWidth="1"/>
    <col min="2563" max="2563" width="14.44140625" style="78" customWidth="1"/>
    <col min="2564" max="2564" width="14.88671875" style="78" customWidth="1"/>
    <col min="2565" max="2565" width="18.109375" style="78" bestFit="1" customWidth="1"/>
    <col min="2566" max="2566" width="16.88671875" style="78" customWidth="1"/>
    <col min="2567" max="2567" width="14.109375" style="78" customWidth="1"/>
    <col min="2568" max="2568" width="11.44140625" style="78"/>
    <col min="2569" max="2569" width="18.33203125" style="78" customWidth="1"/>
    <col min="2570" max="2570" width="12.44140625" style="78" customWidth="1"/>
    <col min="2571" max="2571" width="20" style="78" customWidth="1"/>
    <col min="2572" max="2815" width="11.44140625" style="78"/>
    <col min="2816" max="2816" width="20.33203125" style="78" customWidth="1"/>
    <col min="2817" max="2817" width="31.109375" style="78" customWidth="1"/>
    <col min="2818" max="2818" width="15" style="78" customWidth="1"/>
    <col min="2819" max="2819" width="14.44140625" style="78" customWidth="1"/>
    <col min="2820" max="2820" width="14.88671875" style="78" customWidth="1"/>
    <col min="2821" max="2821" width="18.109375" style="78" bestFit="1" customWidth="1"/>
    <col min="2822" max="2822" width="16.88671875" style="78" customWidth="1"/>
    <col min="2823" max="2823" width="14.109375" style="78" customWidth="1"/>
    <col min="2824" max="2824" width="11.44140625" style="78"/>
    <col min="2825" max="2825" width="18.33203125" style="78" customWidth="1"/>
    <col min="2826" max="2826" width="12.44140625" style="78" customWidth="1"/>
    <col min="2827" max="2827" width="20" style="78" customWidth="1"/>
    <col min="2828" max="3071" width="11.44140625" style="78"/>
    <col min="3072" max="3072" width="20.33203125" style="78" customWidth="1"/>
    <col min="3073" max="3073" width="31.109375" style="78" customWidth="1"/>
    <col min="3074" max="3074" width="15" style="78" customWidth="1"/>
    <col min="3075" max="3075" width="14.44140625" style="78" customWidth="1"/>
    <col min="3076" max="3076" width="14.88671875" style="78" customWidth="1"/>
    <col min="3077" max="3077" width="18.109375" style="78" bestFit="1" customWidth="1"/>
    <col min="3078" max="3078" width="16.88671875" style="78" customWidth="1"/>
    <col min="3079" max="3079" width="14.109375" style="78" customWidth="1"/>
    <col min="3080" max="3080" width="11.44140625" style="78"/>
    <col min="3081" max="3081" width="18.33203125" style="78" customWidth="1"/>
    <col min="3082" max="3082" width="12.44140625" style="78" customWidth="1"/>
    <col min="3083" max="3083" width="20" style="78" customWidth="1"/>
    <col min="3084" max="3327" width="11.44140625" style="78"/>
    <col min="3328" max="3328" width="20.33203125" style="78" customWidth="1"/>
    <col min="3329" max="3329" width="31.109375" style="78" customWidth="1"/>
    <col min="3330" max="3330" width="15" style="78" customWidth="1"/>
    <col min="3331" max="3331" width="14.44140625" style="78" customWidth="1"/>
    <col min="3332" max="3332" width="14.88671875" style="78" customWidth="1"/>
    <col min="3333" max="3333" width="18.109375" style="78" bestFit="1" customWidth="1"/>
    <col min="3334" max="3334" width="16.88671875" style="78" customWidth="1"/>
    <col min="3335" max="3335" width="14.109375" style="78" customWidth="1"/>
    <col min="3336" max="3336" width="11.44140625" style="78"/>
    <col min="3337" max="3337" width="18.33203125" style="78" customWidth="1"/>
    <col min="3338" max="3338" width="12.44140625" style="78" customWidth="1"/>
    <col min="3339" max="3339" width="20" style="78" customWidth="1"/>
    <col min="3340" max="3583" width="11.44140625" style="78"/>
    <col min="3584" max="3584" width="20.33203125" style="78" customWidth="1"/>
    <col min="3585" max="3585" width="31.109375" style="78" customWidth="1"/>
    <col min="3586" max="3586" width="15" style="78" customWidth="1"/>
    <col min="3587" max="3587" width="14.44140625" style="78" customWidth="1"/>
    <col min="3588" max="3588" width="14.88671875" style="78" customWidth="1"/>
    <col min="3589" max="3589" width="18.109375" style="78" bestFit="1" customWidth="1"/>
    <col min="3590" max="3590" width="16.88671875" style="78" customWidth="1"/>
    <col min="3591" max="3591" width="14.109375" style="78" customWidth="1"/>
    <col min="3592" max="3592" width="11.44140625" style="78"/>
    <col min="3593" max="3593" width="18.33203125" style="78" customWidth="1"/>
    <col min="3594" max="3594" width="12.44140625" style="78" customWidth="1"/>
    <col min="3595" max="3595" width="20" style="78" customWidth="1"/>
    <col min="3596" max="3839" width="11.44140625" style="78"/>
    <col min="3840" max="3840" width="20.33203125" style="78" customWidth="1"/>
    <col min="3841" max="3841" width="31.109375" style="78" customWidth="1"/>
    <col min="3842" max="3842" width="15" style="78" customWidth="1"/>
    <col min="3843" max="3843" width="14.44140625" style="78" customWidth="1"/>
    <col min="3844" max="3844" width="14.88671875" style="78" customWidth="1"/>
    <col min="3845" max="3845" width="18.109375" style="78" bestFit="1" customWidth="1"/>
    <col min="3846" max="3846" width="16.88671875" style="78" customWidth="1"/>
    <col min="3847" max="3847" width="14.109375" style="78" customWidth="1"/>
    <col min="3848" max="3848" width="11.44140625" style="78"/>
    <col min="3849" max="3849" width="18.33203125" style="78" customWidth="1"/>
    <col min="3850" max="3850" width="12.44140625" style="78" customWidth="1"/>
    <col min="3851" max="3851" width="20" style="78" customWidth="1"/>
    <col min="3852" max="4095" width="11.44140625" style="78"/>
    <col min="4096" max="4096" width="20.33203125" style="78" customWidth="1"/>
    <col min="4097" max="4097" width="31.109375" style="78" customWidth="1"/>
    <col min="4098" max="4098" width="15" style="78" customWidth="1"/>
    <col min="4099" max="4099" width="14.44140625" style="78" customWidth="1"/>
    <col min="4100" max="4100" width="14.88671875" style="78" customWidth="1"/>
    <col min="4101" max="4101" width="18.109375" style="78" bestFit="1" customWidth="1"/>
    <col min="4102" max="4102" width="16.88671875" style="78" customWidth="1"/>
    <col min="4103" max="4103" width="14.109375" style="78" customWidth="1"/>
    <col min="4104" max="4104" width="11.44140625" style="78"/>
    <col min="4105" max="4105" width="18.33203125" style="78" customWidth="1"/>
    <col min="4106" max="4106" width="12.44140625" style="78" customWidth="1"/>
    <col min="4107" max="4107" width="20" style="78" customWidth="1"/>
    <col min="4108" max="4351" width="11.44140625" style="78"/>
    <col min="4352" max="4352" width="20.33203125" style="78" customWidth="1"/>
    <col min="4353" max="4353" width="31.109375" style="78" customWidth="1"/>
    <col min="4354" max="4354" width="15" style="78" customWidth="1"/>
    <col min="4355" max="4355" width="14.44140625" style="78" customWidth="1"/>
    <col min="4356" max="4356" width="14.88671875" style="78" customWidth="1"/>
    <col min="4357" max="4357" width="18.109375" style="78" bestFit="1" customWidth="1"/>
    <col min="4358" max="4358" width="16.88671875" style="78" customWidth="1"/>
    <col min="4359" max="4359" width="14.109375" style="78" customWidth="1"/>
    <col min="4360" max="4360" width="11.44140625" style="78"/>
    <col min="4361" max="4361" width="18.33203125" style="78" customWidth="1"/>
    <col min="4362" max="4362" width="12.44140625" style="78" customWidth="1"/>
    <col min="4363" max="4363" width="20" style="78" customWidth="1"/>
    <col min="4364" max="4607" width="11.44140625" style="78"/>
    <col min="4608" max="4608" width="20.33203125" style="78" customWidth="1"/>
    <col min="4609" max="4609" width="31.109375" style="78" customWidth="1"/>
    <col min="4610" max="4610" width="15" style="78" customWidth="1"/>
    <col min="4611" max="4611" width="14.44140625" style="78" customWidth="1"/>
    <col min="4612" max="4612" width="14.88671875" style="78" customWidth="1"/>
    <col min="4613" max="4613" width="18.109375" style="78" bestFit="1" customWidth="1"/>
    <col min="4614" max="4614" width="16.88671875" style="78" customWidth="1"/>
    <col min="4615" max="4615" width="14.109375" style="78" customWidth="1"/>
    <col min="4616" max="4616" width="11.44140625" style="78"/>
    <col min="4617" max="4617" width="18.33203125" style="78" customWidth="1"/>
    <col min="4618" max="4618" width="12.44140625" style="78" customWidth="1"/>
    <col min="4619" max="4619" width="20" style="78" customWidth="1"/>
    <col min="4620" max="4863" width="11.44140625" style="78"/>
    <col min="4864" max="4864" width="20.33203125" style="78" customWidth="1"/>
    <col min="4865" max="4865" width="31.109375" style="78" customWidth="1"/>
    <col min="4866" max="4866" width="15" style="78" customWidth="1"/>
    <col min="4867" max="4867" width="14.44140625" style="78" customWidth="1"/>
    <col min="4868" max="4868" width="14.88671875" style="78" customWidth="1"/>
    <col min="4869" max="4869" width="18.109375" style="78" bestFit="1" customWidth="1"/>
    <col min="4870" max="4870" width="16.88671875" style="78" customWidth="1"/>
    <col min="4871" max="4871" width="14.109375" style="78" customWidth="1"/>
    <col min="4872" max="4872" width="11.44140625" style="78"/>
    <col min="4873" max="4873" width="18.33203125" style="78" customWidth="1"/>
    <col min="4874" max="4874" width="12.44140625" style="78" customWidth="1"/>
    <col min="4875" max="4875" width="20" style="78" customWidth="1"/>
    <col min="4876" max="5119" width="11.44140625" style="78"/>
    <col min="5120" max="5120" width="20.33203125" style="78" customWidth="1"/>
    <col min="5121" max="5121" width="31.109375" style="78" customWidth="1"/>
    <col min="5122" max="5122" width="15" style="78" customWidth="1"/>
    <col min="5123" max="5123" width="14.44140625" style="78" customWidth="1"/>
    <col min="5124" max="5124" width="14.88671875" style="78" customWidth="1"/>
    <col min="5125" max="5125" width="18.109375" style="78" bestFit="1" customWidth="1"/>
    <col min="5126" max="5126" width="16.88671875" style="78" customWidth="1"/>
    <col min="5127" max="5127" width="14.109375" style="78" customWidth="1"/>
    <col min="5128" max="5128" width="11.44140625" style="78"/>
    <col min="5129" max="5129" width="18.33203125" style="78" customWidth="1"/>
    <col min="5130" max="5130" width="12.44140625" style="78" customWidth="1"/>
    <col min="5131" max="5131" width="20" style="78" customWidth="1"/>
    <col min="5132" max="5375" width="11.44140625" style="78"/>
    <col min="5376" max="5376" width="20.33203125" style="78" customWidth="1"/>
    <col min="5377" max="5377" width="31.109375" style="78" customWidth="1"/>
    <col min="5378" max="5378" width="15" style="78" customWidth="1"/>
    <col min="5379" max="5379" width="14.44140625" style="78" customWidth="1"/>
    <col min="5380" max="5380" width="14.88671875" style="78" customWidth="1"/>
    <col min="5381" max="5381" width="18.109375" style="78" bestFit="1" customWidth="1"/>
    <col min="5382" max="5382" width="16.88671875" style="78" customWidth="1"/>
    <col min="5383" max="5383" width="14.109375" style="78" customWidth="1"/>
    <col min="5384" max="5384" width="11.44140625" style="78"/>
    <col min="5385" max="5385" width="18.33203125" style="78" customWidth="1"/>
    <col min="5386" max="5386" width="12.44140625" style="78" customWidth="1"/>
    <col min="5387" max="5387" width="20" style="78" customWidth="1"/>
    <col min="5388" max="5631" width="11.44140625" style="78"/>
    <col min="5632" max="5632" width="20.33203125" style="78" customWidth="1"/>
    <col min="5633" max="5633" width="31.109375" style="78" customWidth="1"/>
    <col min="5634" max="5634" width="15" style="78" customWidth="1"/>
    <col min="5635" max="5635" width="14.44140625" style="78" customWidth="1"/>
    <col min="5636" max="5636" width="14.88671875" style="78" customWidth="1"/>
    <col min="5637" max="5637" width="18.109375" style="78" bestFit="1" customWidth="1"/>
    <col min="5638" max="5638" width="16.88671875" style="78" customWidth="1"/>
    <col min="5639" max="5639" width="14.109375" style="78" customWidth="1"/>
    <col min="5640" max="5640" width="11.44140625" style="78"/>
    <col min="5641" max="5641" width="18.33203125" style="78" customWidth="1"/>
    <col min="5642" max="5642" width="12.44140625" style="78" customWidth="1"/>
    <col min="5643" max="5643" width="20" style="78" customWidth="1"/>
    <col min="5644" max="5887" width="11.44140625" style="78"/>
    <col min="5888" max="5888" width="20.33203125" style="78" customWidth="1"/>
    <col min="5889" max="5889" width="31.109375" style="78" customWidth="1"/>
    <col min="5890" max="5890" width="15" style="78" customWidth="1"/>
    <col min="5891" max="5891" width="14.44140625" style="78" customWidth="1"/>
    <col min="5892" max="5892" width="14.88671875" style="78" customWidth="1"/>
    <col min="5893" max="5893" width="18.109375" style="78" bestFit="1" customWidth="1"/>
    <col min="5894" max="5894" width="16.88671875" style="78" customWidth="1"/>
    <col min="5895" max="5895" width="14.109375" style="78" customWidth="1"/>
    <col min="5896" max="5896" width="11.44140625" style="78"/>
    <col min="5897" max="5897" width="18.33203125" style="78" customWidth="1"/>
    <col min="5898" max="5898" width="12.44140625" style="78" customWidth="1"/>
    <col min="5899" max="5899" width="20" style="78" customWidth="1"/>
    <col min="5900" max="6143" width="11.44140625" style="78"/>
    <col min="6144" max="6144" width="20.33203125" style="78" customWidth="1"/>
    <col min="6145" max="6145" width="31.109375" style="78" customWidth="1"/>
    <col min="6146" max="6146" width="15" style="78" customWidth="1"/>
    <col min="6147" max="6147" width="14.44140625" style="78" customWidth="1"/>
    <col min="6148" max="6148" width="14.88671875" style="78" customWidth="1"/>
    <col min="6149" max="6149" width="18.109375" style="78" bestFit="1" customWidth="1"/>
    <col min="6150" max="6150" width="16.88671875" style="78" customWidth="1"/>
    <col min="6151" max="6151" width="14.109375" style="78" customWidth="1"/>
    <col min="6152" max="6152" width="11.44140625" style="78"/>
    <col min="6153" max="6153" width="18.33203125" style="78" customWidth="1"/>
    <col min="6154" max="6154" width="12.44140625" style="78" customWidth="1"/>
    <col min="6155" max="6155" width="20" style="78" customWidth="1"/>
    <col min="6156" max="6399" width="11.44140625" style="78"/>
    <col min="6400" max="6400" width="20.33203125" style="78" customWidth="1"/>
    <col min="6401" max="6401" width="31.109375" style="78" customWidth="1"/>
    <col min="6402" max="6402" width="15" style="78" customWidth="1"/>
    <col min="6403" max="6403" width="14.44140625" style="78" customWidth="1"/>
    <col min="6404" max="6404" width="14.88671875" style="78" customWidth="1"/>
    <col min="6405" max="6405" width="18.109375" style="78" bestFit="1" customWidth="1"/>
    <col min="6406" max="6406" width="16.88671875" style="78" customWidth="1"/>
    <col min="6407" max="6407" width="14.109375" style="78" customWidth="1"/>
    <col min="6408" max="6408" width="11.44140625" style="78"/>
    <col min="6409" max="6409" width="18.33203125" style="78" customWidth="1"/>
    <col min="6410" max="6410" width="12.44140625" style="78" customWidth="1"/>
    <col min="6411" max="6411" width="20" style="78" customWidth="1"/>
    <col min="6412" max="6655" width="11.44140625" style="78"/>
    <col min="6656" max="6656" width="20.33203125" style="78" customWidth="1"/>
    <col min="6657" max="6657" width="31.109375" style="78" customWidth="1"/>
    <col min="6658" max="6658" width="15" style="78" customWidth="1"/>
    <col min="6659" max="6659" width="14.44140625" style="78" customWidth="1"/>
    <col min="6660" max="6660" width="14.88671875" style="78" customWidth="1"/>
    <col min="6661" max="6661" width="18.109375" style="78" bestFit="1" customWidth="1"/>
    <col min="6662" max="6662" width="16.88671875" style="78" customWidth="1"/>
    <col min="6663" max="6663" width="14.109375" style="78" customWidth="1"/>
    <col min="6664" max="6664" width="11.44140625" style="78"/>
    <col min="6665" max="6665" width="18.33203125" style="78" customWidth="1"/>
    <col min="6666" max="6666" width="12.44140625" style="78" customWidth="1"/>
    <col min="6667" max="6667" width="20" style="78" customWidth="1"/>
    <col min="6668" max="6911" width="11.44140625" style="78"/>
    <col min="6912" max="6912" width="20.33203125" style="78" customWidth="1"/>
    <col min="6913" max="6913" width="31.109375" style="78" customWidth="1"/>
    <col min="6914" max="6914" width="15" style="78" customWidth="1"/>
    <col min="6915" max="6915" width="14.44140625" style="78" customWidth="1"/>
    <col min="6916" max="6916" width="14.88671875" style="78" customWidth="1"/>
    <col min="6917" max="6917" width="18.109375" style="78" bestFit="1" customWidth="1"/>
    <col min="6918" max="6918" width="16.88671875" style="78" customWidth="1"/>
    <col min="6919" max="6919" width="14.109375" style="78" customWidth="1"/>
    <col min="6920" max="6920" width="11.44140625" style="78"/>
    <col min="6921" max="6921" width="18.33203125" style="78" customWidth="1"/>
    <col min="6922" max="6922" width="12.44140625" style="78" customWidth="1"/>
    <col min="6923" max="6923" width="20" style="78" customWidth="1"/>
    <col min="6924" max="7167" width="11.44140625" style="78"/>
    <col min="7168" max="7168" width="20.33203125" style="78" customWidth="1"/>
    <col min="7169" max="7169" width="31.109375" style="78" customWidth="1"/>
    <col min="7170" max="7170" width="15" style="78" customWidth="1"/>
    <col min="7171" max="7171" width="14.44140625" style="78" customWidth="1"/>
    <col min="7172" max="7172" width="14.88671875" style="78" customWidth="1"/>
    <col min="7173" max="7173" width="18.109375" style="78" bestFit="1" customWidth="1"/>
    <col min="7174" max="7174" width="16.88671875" style="78" customWidth="1"/>
    <col min="7175" max="7175" width="14.109375" style="78" customWidth="1"/>
    <col min="7176" max="7176" width="11.44140625" style="78"/>
    <col min="7177" max="7177" width="18.33203125" style="78" customWidth="1"/>
    <col min="7178" max="7178" width="12.44140625" style="78" customWidth="1"/>
    <col min="7179" max="7179" width="20" style="78" customWidth="1"/>
    <col min="7180" max="7423" width="11.44140625" style="78"/>
    <col min="7424" max="7424" width="20.33203125" style="78" customWidth="1"/>
    <col min="7425" max="7425" width="31.109375" style="78" customWidth="1"/>
    <col min="7426" max="7426" width="15" style="78" customWidth="1"/>
    <col min="7427" max="7427" width="14.44140625" style="78" customWidth="1"/>
    <col min="7428" max="7428" width="14.88671875" style="78" customWidth="1"/>
    <col min="7429" max="7429" width="18.109375" style="78" bestFit="1" customWidth="1"/>
    <col min="7430" max="7430" width="16.88671875" style="78" customWidth="1"/>
    <col min="7431" max="7431" width="14.109375" style="78" customWidth="1"/>
    <col min="7432" max="7432" width="11.44140625" style="78"/>
    <col min="7433" max="7433" width="18.33203125" style="78" customWidth="1"/>
    <col min="7434" max="7434" width="12.44140625" style="78" customWidth="1"/>
    <col min="7435" max="7435" width="20" style="78" customWidth="1"/>
    <col min="7436" max="7679" width="11.44140625" style="78"/>
    <col min="7680" max="7680" width="20.33203125" style="78" customWidth="1"/>
    <col min="7681" max="7681" width="31.109375" style="78" customWidth="1"/>
    <col min="7682" max="7682" width="15" style="78" customWidth="1"/>
    <col min="7683" max="7683" width="14.44140625" style="78" customWidth="1"/>
    <col min="7684" max="7684" width="14.88671875" style="78" customWidth="1"/>
    <col min="7685" max="7685" width="18.109375" style="78" bestFit="1" customWidth="1"/>
    <col min="7686" max="7686" width="16.88671875" style="78" customWidth="1"/>
    <col min="7687" max="7687" width="14.109375" style="78" customWidth="1"/>
    <col min="7688" max="7688" width="11.44140625" style="78"/>
    <col min="7689" max="7689" width="18.33203125" style="78" customWidth="1"/>
    <col min="7690" max="7690" width="12.44140625" style="78" customWidth="1"/>
    <col min="7691" max="7691" width="20" style="78" customWidth="1"/>
    <col min="7692" max="7935" width="11.44140625" style="78"/>
    <col min="7936" max="7936" width="20.33203125" style="78" customWidth="1"/>
    <col min="7937" max="7937" width="31.109375" style="78" customWidth="1"/>
    <col min="7938" max="7938" width="15" style="78" customWidth="1"/>
    <col min="7939" max="7939" width="14.44140625" style="78" customWidth="1"/>
    <col min="7940" max="7940" width="14.88671875" style="78" customWidth="1"/>
    <col min="7941" max="7941" width="18.109375" style="78" bestFit="1" customWidth="1"/>
    <col min="7942" max="7942" width="16.88671875" style="78" customWidth="1"/>
    <col min="7943" max="7943" width="14.109375" style="78" customWidth="1"/>
    <col min="7944" max="7944" width="11.44140625" style="78"/>
    <col min="7945" max="7945" width="18.33203125" style="78" customWidth="1"/>
    <col min="7946" max="7946" width="12.44140625" style="78" customWidth="1"/>
    <col min="7947" max="7947" width="20" style="78" customWidth="1"/>
    <col min="7948" max="8191" width="11.44140625" style="78"/>
    <col min="8192" max="8192" width="20.33203125" style="78" customWidth="1"/>
    <col min="8193" max="8193" width="31.109375" style="78" customWidth="1"/>
    <col min="8194" max="8194" width="15" style="78" customWidth="1"/>
    <col min="8195" max="8195" width="14.44140625" style="78" customWidth="1"/>
    <col min="8196" max="8196" width="14.88671875" style="78" customWidth="1"/>
    <col min="8197" max="8197" width="18.109375" style="78" bestFit="1" customWidth="1"/>
    <col min="8198" max="8198" width="16.88671875" style="78" customWidth="1"/>
    <col min="8199" max="8199" width="14.109375" style="78" customWidth="1"/>
    <col min="8200" max="8200" width="11.44140625" style="78"/>
    <col min="8201" max="8201" width="18.33203125" style="78" customWidth="1"/>
    <col min="8202" max="8202" width="12.44140625" style="78" customWidth="1"/>
    <col min="8203" max="8203" width="20" style="78" customWidth="1"/>
    <col min="8204" max="8447" width="11.44140625" style="78"/>
    <col min="8448" max="8448" width="20.33203125" style="78" customWidth="1"/>
    <col min="8449" max="8449" width="31.109375" style="78" customWidth="1"/>
    <col min="8450" max="8450" width="15" style="78" customWidth="1"/>
    <col min="8451" max="8451" width="14.44140625" style="78" customWidth="1"/>
    <col min="8452" max="8452" width="14.88671875" style="78" customWidth="1"/>
    <col min="8453" max="8453" width="18.109375" style="78" bestFit="1" customWidth="1"/>
    <col min="8454" max="8454" width="16.88671875" style="78" customWidth="1"/>
    <col min="8455" max="8455" width="14.109375" style="78" customWidth="1"/>
    <col min="8456" max="8456" width="11.44140625" style="78"/>
    <col min="8457" max="8457" width="18.33203125" style="78" customWidth="1"/>
    <col min="8458" max="8458" width="12.44140625" style="78" customWidth="1"/>
    <col min="8459" max="8459" width="20" style="78" customWidth="1"/>
    <col min="8460" max="8703" width="11.44140625" style="78"/>
    <col min="8704" max="8704" width="20.33203125" style="78" customWidth="1"/>
    <col min="8705" max="8705" width="31.109375" style="78" customWidth="1"/>
    <col min="8706" max="8706" width="15" style="78" customWidth="1"/>
    <col min="8707" max="8707" width="14.44140625" style="78" customWidth="1"/>
    <col min="8708" max="8708" width="14.88671875" style="78" customWidth="1"/>
    <col min="8709" max="8709" width="18.109375" style="78" bestFit="1" customWidth="1"/>
    <col min="8710" max="8710" width="16.88671875" style="78" customWidth="1"/>
    <col min="8711" max="8711" width="14.109375" style="78" customWidth="1"/>
    <col min="8712" max="8712" width="11.44140625" style="78"/>
    <col min="8713" max="8713" width="18.33203125" style="78" customWidth="1"/>
    <col min="8714" max="8714" width="12.44140625" style="78" customWidth="1"/>
    <col min="8715" max="8715" width="20" style="78" customWidth="1"/>
    <col min="8716" max="8959" width="11.44140625" style="78"/>
    <col min="8960" max="8960" width="20.33203125" style="78" customWidth="1"/>
    <col min="8961" max="8961" width="31.109375" style="78" customWidth="1"/>
    <col min="8962" max="8962" width="15" style="78" customWidth="1"/>
    <col min="8963" max="8963" width="14.44140625" style="78" customWidth="1"/>
    <col min="8964" max="8964" width="14.88671875" style="78" customWidth="1"/>
    <col min="8965" max="8965" width="18.109375" style="78" bestFit="1" customWidth="1"/>
    <col min="8966" max="8966" width="16.88671875" style="78" customWidth="1"/>
    <col min="8967" max="8967" width="14.109375" style="78" customWidth="1"/>
    <col min="8968" max="8968" width="11.44140625" style="78"/>
    <col min="8969" max="8969" width="18.33203125" style="78" customWidth="1"/>
    <col min="8970" max="8970" width="12.44140625" style="78" customWidth="1"/>
    <col min="8971" max="8971" width="20" style="78" customWidth="1"/>
    <col min="8972" max="9215" width="11.44140625" style="78"/>
    <col min="9216" max="9216" width="20.33203125" style="78" customWidth="1"/>
    <col min="9217" max="9217" width="31.109375" style="78" customWidth="1"/>
    <col min="9218" max="9218" width="15" style="78" customWidth="1"/>
    <col min="9219" max="9219" width="14.44140625" style="78" customWidth="1"/>
    <col min="9220" max="9220" width="14.88671875" style="78" customWidth="1"/>
    <col min="9221" max="9221" width="18.109375" style="78" bestFit="1" customWidth="1"/>
    <col min="9222" max="9222" width="16.88671875" style="78" customWidth="1"/>
    <col min="9223" max="9223" width="14.109375" style="78" customWidth="1"/>
    <col min="9224" max="9224" width="11.44140625" style="78"/>
    <col min="9225" max="9225" width="18.33203125" style="78" customWidth="1"/>
    <col min="9226" max="9226" width="12.44140625" style="78" customWidth="1"/>
    <col min="9227" max="9227" width="20" style="78" customWidth="1"/>
    <col min="9228" max="9471" width="11.44140625" style="78"/>
    <col min="9472" max="9472" width="20.33203125" style="78" customWidth="1"/>
    <col min="9473" max="9473" width="31.109375" style="78" customWidth="1"/>
    <col min="9474" max="9474" width="15" style="78" customWidth="1"/>
    <col min="9475" max="9475" width="14.44140625" style="78" customWidth="1"/>
    <col min="9476" max="9476" width="14.88671875" style="78" customWidth="1"/>
    <col min="9477" max="9477" width="18.109375" style="78" bestFit="1" customWidth="1"/>
    <col min="9478" max="9478" width="16.88671875" style="78" customWidth="1"/>
    <col min="9479" max="9479" width="14.109375" style="78" customWidth="1"/>
    <col min="9480" max="9480" width="11.44140625" style="78"/>
    <col min="9481" max="9481" width="18.33203125" style="78" customWidth="1"/>
    <col min="9482" max="9482" width="12.44140625" style="78" customWidth="1"/>
    <col min="9483" max="9483" width="20" style="78" customWidth="1"/>
    <col min="9484" max="9727" width="11.44140625" style="78"/>
    <col min="9728" max="9728" width="20.33203125" style="78" customWidth="1"/>
    <col min="9729" max="9729" width="31.109375" style="78" customWidth="1"/>
    <col min="9730" max="9730" width="15" style="78" customWidth="1"/>
    <col min="9731" max="9731" width="14.44140625" style="78" customWidth="1"/>
    <col min="9732" max="9732" width="14.88671875" style="78" customWidth="1"/>
    <col min="9733" max="9733" width="18.109375" style="78" bestFit="1" customWidth="1"/>
    <col min="9734" max="9734" width="16.88671875" style="78" customWidth="1"/>
    <col min="9735" max="9735" width="14.109375" style="78" customWidth="1"/>
    <col min="9736" max="9736" width="11.44140625" style="78"/>
    <col min="9737" max="9737" width="18.33203125" style="78" customWidth="1"/>
    <col min="9738" max="9738" width="12.44140625" style="78" customWidth="1"/>
    <col min="9739" max="9739" width="20" style="78" customWidth="1"/>
    <col min="9740" max="9983" width="11.44140625" style="78"/>
    <col min="9984" max="9984" width="20.33203125" style="78" customWidth="1"/>
    <col min="9985" max="9985" width="31.109375" style="78" customWidth="1"/>
    <col min="9986" max="9986" width="15" style="78" customWidth="1"/>
    <col min="9987" max="9987" width="14.44140625" style="78" customWidth="1"/>
    <col min="9988" max="9988" width="14.88671875" style="78" customWidth="1"/>
    <col min="9989" max="9989" width="18.109375" style="78" bestFit="1" customWidth="1"/>
    <col min="9990" max="9990" width="16.88671875" style="78" customWidth="1"/>
    <col min="9991" max="9991" width="14.109375" style="78" customWidth="1"/>
    <col min="9992" max="9992" width="11.44140625" style="78"/>
    <col min="9993" max="9993" width="18.33203125" style="78" customWidth="1"/>
    <col min="9994" max="9994" width="12.44140625" style="78" customWidth="1"/>
    <col min="9995" max="9995" width="20" style="78" customWidth="1"/>
    <col min="9996" max="10239" width="11.44140625" style="78"/>
    <col min="10240" max="10240" width="20.33203125" style="78" customWidth="1"/>
    <col min="10241" max="10241" width="31.109375" style="78" customWidth="1"/>
    <col min="10242" max="10242" width="15" style="78" customWidth="1"/>
    <col min="10243" max="10243" width="14.44140625" style="78" customWidth="1"/>
    <col min="10244" max="10244" width="14.88671875" style="78" customWidth="1"/>
    <col min="10245" max="10245" width="18.109375" style="78" bestFit="1" customWidth="1"/>
    <col min="10246" max="10246" width="16.88671875" style="78" customWidth="1"/>
    <col min="10247" max="10247" width="14.109375" style="78" customWidth="1"/>
    <col min="10248" max="10248" width="11.44140625" style="78"/>
    <col min="10249" max="10249" width="18.33203125" style="78" customWidth="1"/>
    <col min="10250" max="10250" width="12.44140625" style="78" customWidth="1"/>
    <col min="10251" max="10251" width="20" style="78" customWidth="1"/>
    <col min="10252" max="10495" width="11.44140625" style="78"/>
    <col min="10496" max="10496" width="20.33203125" style="78" customWidth="1"/>
    <col min="10497" max="10497" width="31.109375" style="78" customWidth="1"/>
    <col min="10498" max="10498" width="15" style="78" customWidth="1"/>
    <col min="10499" max="10499" width="14.44140625" style="78" customWidth="1"/>
    <col min="10500" max="10500" width="14.88671875" style="78" customWidth="1"/>
    <col min="10501" max="10501" width="18.109375" style="78" bestFit="1" customWidth="1"/>
    <col min="10502" max="10502" width="16.88671875" style="78" customWidth="1"/>
    <col min="10503" max="10503" width="14.109375" style="78" customWidth="1"/>
    <col min="10504" max="10504" width="11.44140625" style="78"/>
    <col min="10505" max="10505" width="18.33203125" style="78" customWidth="1"/>
    <col min="10506" max="10506" width="12.44140625" style="78" customWidth="1"/>
    <col min="10507" max="10507" width="20" style="78" customWidth="1"/>
    <col min="10508" max="10751" width="11.44140625" style="78"/>
    <col min="10752" max="10752" width="20.33203125" style="78" customWidth="1"/>
    <col min="10753" max="10753" width="31.109375" style="78" customWidth="1"/>
    <col min="10754" max="10754" width="15" style="78" customWidth="1"/>
    <col min="10755" max="10755" width="14.44140625" style="78" customWidth="1"/>
    <col min="10756" max="10756" width="14.88671875" style="78" customWidth="1"/>
    <col min="10757" max="10757" width="18.109375" style="78" bestFit="1" customWidth="1"/>
    <col min="10758" max="10758" width="16.88671875" style="78" customWidth="1"/>
    <col min="10759" max="10759" width="14.109375" style="78" customWidth="1"/>
    <col min="10760" max="10760" width="11.44140625" style="78"/>
    <col min="10761" max="10761" width="18.33203125" style="78" customWidth="1"/>
    <col min="10762" max="10762" width="12.44140625" style="78" customWidth="1"/>
    <col min="10763" max="10763" width="20" style="78" customWidth="1"/>
    <col min="10764" max="11007" width="11.44140625" style="78"/>
    <col min="11008" max="11008" width="20.33203125" style="78" customWidth="1"/>
    <col min="11009" max="11009" width="31.109375" style="78" customWidth="1"/>
    <col min="11010" max="11010" width="15" style="78" customWidth="1"/>
    <col min="11011" max="11011" width="14.44140625" style="78" customWidth="1"/>
    <col min="11012" max="11012" width="14.88671875" style="78" customWidth="1"/>
    <col min="11013" max="11013" width="18.109375" style="78" bestFit="1" customWidth="1"/>
    <col min="11014" max="11014" width="16.88671875" style="78" customWidth="1"/>
    <col min="11015" max="11015" width="14.109375" style="78" customWidth="1"/>
    <col min="11016" max="11016" width="11.44140625" style="78"/>
    <col min="11017" max="11017" width="18.33203125" style="78" customWidth="1"/>
    <col min="11018" max="11018" width="12.44140625" style="78" customWidth="1"/>
    <col min="11019" max="11019" width="20" style="78" customWidth="1"/>
    <col min="11020" max="11263" width="11.44140625" style="78"/>
    <col min="11264" max="11264" width="20.33203125" style="78" customWidth="1"/>
    <col min="11265" max="11265" width="31.109375" style="78" customWidth="1"/>
    <col min="11266" max="11266" width="15" style="78" customWidth="1"/>
    <col min="11267" max="11267" width="14.44140625" style="78" customWidth="1"/>
    <col min="11268" max="11268" width="14.88671875" style="78" customWidth="1"/>
    <col min="11269" max="11269" width="18.109375" style="78" bestFit="1" customWidth="1"/>
    <col min="11270" max="11270" width="16.88671875" style="78" customWidth="1"/>
    <col min="11271" max="11271" width="14.109375" style="78" customWidth="1"/>
    <col min="11272" max="11272" width="11.44140625" style="78"/>
    <col min="11273" max="11273" width="18.33203125" style="78" customWidth="1"/>
    <col min="11274" max="11274" width="12.44140625" style="78" customWidth="1"/>
    <col min="11275" max="11275" width="20" style="78" customWidth="1"/>
    <col min="11276" max="11519" width="11.44140625" style="78"/>
    <col min="11520" max="11520" width="20.33203125" style="78" customWidth="1"/>
    <col min="11521" max="11521" width="31.109375" style="78" customWidth="1"/>
    <col min="11522" max="11522" width="15" style="78" customWidth="1"/>
    <col min="11523" max="11523" width="14.44140625" style="78" customWidth="1"/>
    <col min="11524" max="11524" width="14.88671875" style="78" customWidth="1"/>
    <col min="11525" max="11525" width="18.109375" style="78" bestFit="1" customWidth="1"/>
    <col min="11526" max="11526" width="16.88671875" style="78" customWidth="1"/>
    <col min="11527" max="11527" width="14.109375" style="78" customWidth="1"/>
    <col min="11528" max="11528" width="11.44140625" style="78"/>
    <col min="11529" max="11529" width="18.33203125" style="78" customWidth="1"/>
    <col min="11530" max="11530" width="12.44140625" style="78" customWidth="1"/>
    <col min="11531" max="11531" width="20" style="78" customWidth="1"/>
    <col min="11532" max="11775" width="11.44140625" style="78"/>
    <col min="11776" max="11776" width="20.33203125" style="78" customWidth="1"/>
    <col min="11777" max="11777" width="31.109375" style="78" customWidth="1"/>
    <col min="11778" max="11778" width="15" style="78" customWidth="1"/>
    <col min="11779" max="11779" width="14.44140625" style="78" customWidth="1"/>
    <col min="11780" max="11780" width="14.88671875" style="78" customWidth="1"/>
    <col min="11781" max="11781" width="18.109375" style="78" bestFit="1" customWidth="1"/>
    <col min="11782" max="11782" width="16.88671875" style="78" customWidth="1"/>
    <col min="11783" max="11783" width="14.109375" style="78" customWidth="1"/>
    <col min="11784" max="11784" width="11.44140625" style="78"/>
    <col min="11785" max="11785" width="18.33203125" style="78" customWidth="1"/>
    <col min="11786" max="11786" width="12.44140625" style="78" customWidth="1"/>
    <col min="11787" max="11787" width="20" style="78" customWidth="1"/>
    <col min="11788" max="12031" width="11.44140625" style="78"/>
    <col min="12032" max="12032" width="20.33203125" style="78" customWidth="1"/>
    <col min="12033" max="12033" width="31.109375" style="78" customWidth="1"/>
    <col min="12034" max="12034" width="15" style="78" customWidth="1"/>
    <col min="12035" max="12035" width="14.44140625" style="78" customWidth="1"/>
    <col min="12036" max="12036" width="14.88671875" style="78" customWidth="1"/>
    <col min="12037" max="12037" width="18.109375" style="78" bestFit="1" customWidth="1"/>
    <col min="12038" max="12038" width="16.88671875" style="78" customWidth="1"/>
    <col min="12039" max="12039" width="14.109375" style="78" customWidth="1"/>
    <col min="12040" max="12040" width="11.44140625" style="78"/>
    <col min="12041" max="12041" width="18.33203125" style="78" customWidth="1"/>
    <col min="12042" max="12042" width="12.44140625" style="78" customWidth="1"/>
    <col min="12043" max="12043" width="20" style="78" customWidth="1"/>
    <col min="12044" max="12287" width="11.44140625" style="78"/>
    <col min="12288" max="12288" width="20.33203125" style="78" customWidth="1"/>
    <col min="12289" max="12289" width="31.109375" style="78" customWidth="1"/>
    <col min="12290" max="12290" width="15" style="78" customWidth="1"/>
    <col min="12291" max="12291" width="14.44140625" style="78" customWidth="1"/>
    <col min="12292" max="12292" width="14.88671875" style="78" customWidth="1"/>
    <col min="12293" max="12293" width="18.109375" style="78" bestFit="1" customWidth="1"/>
    <col min="12294" max="12294" width="16.88671875" style="78" customWidth="1"/>
    <col min="12295" max="12295" width="14.109375" style="78" customWidth="1"/>
    <col min="12296" max="12296" width="11.44140625" style="78"/>
    <col min="12297" max="12297" width="18.33203125" style="78" customWidth="1"/>
    <col min="12298" max="12298" width="12.44140625" style="78" customWidth="1"/>
    <col min="12299" max="12299" width="20" style="78" customWidth="1"/>
    <col min="12300" max="12543" width="11.44140625" style="78"/>
    <col min="12544" max="12544" width="20.33203125" style="78" customWidth="1"/>
    <col min="12545" max="12545" width="31.109375" style="78" customWidth="1"/>
    <col min="12546" max="12546" width="15" style="78" customWidth="1"/>
    <col min="12547" max="12547" width="14.44140625" style="78" customWidth="1"/>
    <col min="12548" max="12548" width="14.88671875" style="78" customWidth="1"/>
    <col min="12549" max="12549" width="18.109375" style="78" bestFit="1" customWidth="1"/>
    <col min="12550" max="12550" width="16.88671875" style="78" customWidth="1"/>
    <col min="12551" max="12551" width="14.109375" style="78" customWidth="1"/>
    <col min="12552" max="12552" width="11.44140625" style="78"/>
    <col min="12553" max="12553" width="18.33203125" style="78" customWidth="1"/>
    <col min="12554" max="12554" width="12.44140625" style="78" customWidth="1"/>
    <col min="12555" max="12555" width="20" style="78" customWidth="1"/>
    <col min="12556" max="12799" width="11.44140625" style="78"/>
    <col min="12800" max="12800" width="20.33203125" style="78" customWidth="1"/>
    <col min="12801" max="12801" width="31.109375" style="78" customWidth="1"/>
    <col min="12802" max="12802" width="15" style="78" customWidth="1"/>
    <col min="12803" max="12803" width="14.44140625" style="78" customWidth="1"/>
    <col min="12804" max="12804" width="14.88671875" style="78" customWidth="1"/>
    <col min="12805" max="12805" width="18.109375" style="78" bestFit="1" customWidth="1"/>
    <col min="12806" max="12806" width="16.88671875" style="78" customWidth="1"/>
    <col min="12807" max="12807" width="14.109375" style="78" customWidth="1"/>
    <col min="12808" max="12808" width="11.44140625" style="78"/>
    <col min="12809" max="12809" width="18.33203125" style="78" customWidth="1"/>
    <col min="12810" max="12810" width="12.44140625" style="78" customWidth="1"/>
    <col min="12811" max="12811" width="20" style="78" customWidth="1"/>
    <col min="12812" max="13055" width="11.44140625" style="78"/>
    <col min="13056" max="13056" width="20.33203125" style="78" customWidth="1"/>
    <col min="13057" max="13057" width="31.109375" style="78" customWidth="1"/>
    <col min="13058" max="13058" width="15" style="78" customWidth="1"/>
    <col min="13059" max="13059" width="14.44140625" style="78" customWidth="1"/>
    <col min="13060" max="13060" width="14.88671875" style="78" customWidth="1"/>
    <col min="13061" max="13061" width="18.109375" style="78" bestFit="1" customWidth="1"/>
    <col min="13062" max="13062" width="16.88671875" style="78" customWidth="1"/>
    <col min="13063" max="13063" width="14.109375" style="78" customWidth="1"/>
    <col min="13064" max="13064" width="11.44140625" style="78"/>
    <col min="13065" max="13065" width="18.33203125" style="78" customWidth="1"/>
    <col min="13066" max="13066" width="12.44140625" style="78" customWidth="1"/>
    <col min="13067" max="13067" width="20" style="78" customWidth="1"/>
    <col min="13068" max="13311" width="11.44140625" style="78"/>
    <col min="13312" max="13312" width="20.33203125" style="78" customWidth="1"/>
    <col min="13313" max="13313" width="31.109375" style="78" customWidth="1"/>
    <col min="13314" max="13314" width="15" style="78" customWidth="1"/>
    <col min="13315" max="13315" width="14.44140625" style="78" customWidth="1"/>
    <col min="13316" max="13316" width="14.88671875" style="78" customWidth="1"/>
    <col min="13317" max="13317" width="18.109375" style="78" bestFit="1" customWidth="1"/>
    <col min="13318" max="13318" width="16.88671875" style="78" customWidth="1"/>
    <col min="13319" max="13319" width="14.109375" style="78" customWidth="1"/>
    <col min="13320" max="13320" width="11.44140625" style="78"/>
    <col min="13321" max="13321" width="18.33203125" style="78" customWidth="1"/>
    <col min="13322" max="13322" width="12.44140625" style="78" customWidth="1"/>
    <col min="13323" max="13323" width="20" style="78" customWidth="1"/>
    <col min="13324" max="13567" width="11.44140625" style="78"/>
    <col min="13568" max="13568" width="20.33203125" style="78" customWidth="1"/>
    <col min="13569" max="13569" width="31.109375" style="78" customWidth="1"/>
    <col min="13570" max="13570" width="15" style="78" customWidth="1"/>
    <col min="13571" max="13571" width="14.44140625" style="78" customWidth="1"/>
    <col min="13572" max="13572" width="14.88671875" style="78" customWidth="1"/>
    <col min="13573" max="13573" width="18.109375" style="78" bestFit="1" customWidth="1"/>
    <col min="13574" max="13574" width="16.88671875" style="78" customWidth="1"/>
    <col min="13575" max="13575" width="14.109375" style="78" customWidth="1"/>
    <col min="13576" max="13576" width="11.44140625" style="78"/>
    <col min="13577" max="13577" width="18.33203125" style="78" customWidth="1"/>
    <col min="13578" max="13578" width="12.44140625" style="78" customWidth="1"/>
    <col min="13579" max="13579" width="20" style="78" customWidth="1"/>
    <col min="13580" max="13823" width="11.44140625" style="78"/>
    <col min="13824" max="13824" width="20.33203125" style="78" customWidth="1"/>
    <col min="13825" max="13825" width="31.109375" style="78" customWidth="1"/>
    <col min="13826" max="13826" width="15" style="78" customWidth="1"/>
    <col min="13827" max="13827" width="14.44140625" style="78" customWidth="1"/>
    <col min="13828" max="13828" width="14.88671875" style="78" customWidth="1"/>
    <col min="13829" max="13829" width="18.109375" style="78" bestFit="1" customWidth="1"/>
    <col min="13830" max="13830" width="16.88671875" style="78" customWidth="1"/>
    <col min="13831" max="13831" width="14.109375" style="78" customWidth="1"/>
    <col min="13832" max="13832" width="11.44140625" style="78"/>
    <col min="13833" max="13833" width="18.33203125" style="78" customWidth="1"/>
    <col min="13834" max="13834" width="12.44140625" style="78" customWidth="1"/>
    <col min="13835" max="13835" width="20" style="78" customWidth="1"/>
    <col min="13836" max="14079" width="11.44140625" style="78"/>
    <col min="14080" max="14080" width="20.33203125" style="78" customWidth="1"/>
    <col min="14081" max="14081" width="31.109375" style="78" customWidth="1"/>
    <col min="14082" max="14082" width="15" style="78" customWidth="1"/>
    <col min="14083" max="14083" width="14.44140625" style="78" customWidth="1"/>
    <col min="14084" max="14084" width="14.88671875" style="78" customWidth="1"/>
    <col min="14085" max="14085" width="18.109375" style="78" bestFit="1" customWidth="1"/>
    <col min="14086" max="14086" width="16.88671875" style="78" customWidth="1"/>
    <col min="14087" max="14087" width="14.109375" style="78" customWidth="1"/>
    <col min="14088" max="14088" width="11.44140625" style="78"/>
    <col min="14089" max="14089" width="18.33203125" style="78" customWidth="1"/>
    <col min="14090" max="14090" width="12.44140625" style="78" customWidth="1"/>
    <col min="14091" max="14091" width="20" style="78" customWidth="1"/>
    <col min="14092" max="14335" width="11.44140625" style="78"/>
    <col min="14336" max="14336" width="20.33203125" style="78" customWidth="1"/>
    <col min="14337" max="14337" width="31.109375" style="78" customWidth="1"/>
    <col min="14338" max="14338" width="15" style="78" customWidth="1"/>
    <col min="14339" max="14339" width="14.44140625" style="78" customWidth="1"/>
    <col min="14340" max="14340" width="14.88671875" style="78" customWidth="1"/>
    <col min="14341" max="14341" width="18.109375" style="78" bestFit="1" customWidth="1"/>
    <col min="14342" max="14342" width="16.88671875" style="78" customWidth="1"/>
    <col min="14343" max="14343" width="14.109375" style="78" customWidth="1"/>
    <col min="14344" max="14344" width="11.44140625" style="78"/>
    <col min="14345" max="14345" width="18.33203125" style="78" customWidth="1"/>
    <col min="14346" max="14346" width="12.44140625" style="78" customWidth="1"/>
    <col min="14347" max="14347" width="20" style="78" customWidth="1"/>
    <col min="14348" max="14591" width="11.44140625" style="78"/>
    <col min="14592" max="14592" width="20.33203125" style="78" customWidth="1"/>
    <col min="14593" max="14593" width="31.109375" style="78" customWidth="1"/>
    <col min="14594" max="14594" width="15" style="78" customWidth="1"/>
    <col min="14595" max="14595" width="14.44140625" style="78" customWidth="1"/>
    <col min="14596" max="14596" width="14.88671875" style="78" customWidth="1"/>
    <col min="14597" max="14597" width="18.109375" style="78" bestFit="1" customWidth="1"/>
    <col min="14598" max="14598" width="16.88671875" style="78" customWidth="1"/>
    <col min="14599" max="14599" width="14.109375" style="78" customWidth="1"/>
    <col min="14600" max="14600" width="11.44140625" style="78"/>
    <col min="14601" max="14601" width="18.33203125" style="78" customWidth="1"/>
    <col min="14602" max="14602" width="12.44140625" style="78" customWidth="1"/>
    <col min="14603" max="14603" width="20" style="78" customWidth="1"/>
    <col min="14604" max="14847" width="11.44140625" style="78"/>
    <col min="14848" max="14848" width="20.33203125" style="78" customWidth="1"/>
    <col min="14849" max="14849" width="31.109375" style="78" customWidth="1"/>
    <col min="14850" max="14850" width="15" style="78" customWidth="1"/>
    <col min="14851" max="14851" width="14.44140625" style="78" customWidth="1"/>
    <col min="14852" max="14852" width="14.88671875" style="78" customWidth="1"/>
    <col min="14853" max="14853" width="18.109375" style="78" bestFit="1" customWidth="1"/>
    <col min="14854" max="14854" width="16.88671875" style="78" customWidth="1"/>
    <col min="14855" max="14855" width="14.109375" style="78" customWidth="1"/>
    <col min="14856" max="14856" width="11.44140625" style="78"/>
    <col min="14857" max="14857" width="18.33203125" style="78" customWidth="1"/>
    <col min="14858" max="14858" width="12.44140625" style="78" customWidth="1"/>
    <col min="14859" max="14859" width="20" style="78" customWidth="1"/>
    <col min="14860" max="15103" width="11.44140625" style="78"/>
    <col min="15104" max="15104" width="20.33203125" style="78" customWidth="1"/>
    <col min="15105" max="15105" width="31.109375" style="78" customWidth="1"/>
    <col min="15106" max="15106" width="15" style="78" customWidth="1"/>
    <col min="15107" max="15107" width="14.44140625" style="78" customWidth="1"/>
    <col min="15108" max="15108" width="14.88671875" style="78" customWidth="1"/>
    <col min="15109" max="15109" width="18.109375" style="78" bestFit="1" customWidth="1"/>
    <col min="15110" max="15110" width="16.88671875" style="78" customWidth="1"/>
    <col min="15111" max="15111" width="14.109375" style="78" customWidth="1"/>
    <col min="15112" max="15112" width="11.44140625" style="78"/>
    <col min="15113" max="15113" width="18.33203125" style="78" customWidth="1"/>
    <col min="15114" max="15114" width="12.44140625" style="78" customWidth="1"/>
    <col min="15115" max="15115" width="20" style="78" customWidth="1"/>
    <col min="15116" max="15359" width="11.44140625" style="78"/>
    <col min="15360" max="15360" width="20.33203125" style="78" customWidth="1"/>
    <col min="15361" max="15361" width="31.109375" style="78" customWidth="1"/>
    <col min="15362" max="15362" width="15" style="78" customWidth="1"/>
    <col min="15363" max="15363" width="14.44140625" style="78" customWidth="1"/>
    <col min="15364" max="15364" width="14.88671875" style="78" customWidth="1"/>
    <col min="15365" max="15365" width="18.109375" style="78" bestFit="1" customWidth="1"/>
    <col min="15366" max="15366" width="16.88671875" style="78" customWidth="1"/>
    <col min="15367" max="15367" width="14.109375" style="78" customWidth="1"/>
    <col min="15368" max="15368" width="11.44140625" style="78"/>
    <col min="15369" max="15369" width="18.33203125" style="78" customWidth="1"/>
    <col min="15370" max="15370" width="12.44140625" style="78" customWidth="1"/>
    <col min="15371" max="15371" width="20" style="78" customWidth="1"/>
    <col min="15372" max="15615" width="11.44140625" style="78"/>
    <col min="15616" max="15616" width="20.33203125" style="78" customWidth="1"/>
    <col min="15617" max="15617" width="31.109375" style="78" customWidth="1"/>
    <col min="15618" max="15618" width="15" style="78" customWidth="1"/>
    <col min="15619" max="15619" width="14.44140625" style="78" customWidth="1"/>
    <col min="15620" max="15620" width="14.88671875" style="78" customWidth="1"/>
    <col min="15621" max="15621" width="18.109375" style="78" bestFit="1" customWidth="1"/>
    <col min="15622" max="15622" width="16.88671875" style="78" customWidth="1"/>
    <col min="15623" max="15623" width="14.109375" style="78" customWidth="1"/>
    <col min="15624" max="15624" width="11.44140625" style="78"/>
    <col min="15625" max="15625" width="18.33203125" style="78" customWidth="1"/>
    <col min="15626" max="15626" width="12.44140625" style="78" customWidth="1"/>
    <col min="15627" max="15627" width="20" style="78" customWidth="1"/>
    <col min="15628" max="15871" width="11.44140625" style="78"/>
    <col min="15872" max="15872" width="20.33203125" style="78" customWidth="1"/>
    <col min="15873" max="15873" width="31.109375" style="78" customWidth="1"/>
    <col min="15874" max="15874" width="15" style="78" customWidth="1"/>
    <col min="15875" max="15875" width="14.44140625" style="78" customWidth="1"/>
    <col min="15876" max="15876" width="14.88671875" style="78" customWidth="1"/>
    <col min="15877" max="15877" width="18.109375" style="78" bestFit="1" customWidth="1"/>
    <col min="15878" max="15878" width="16.88671875" style="78" customWidth="1"/>
    <col min="15879" max="15879" width="14.109375" style="78" customWidth="1"/>
    <col min="15880" max="15880" width="11.44140625" style="78"/>
    <col min="15881" max="15881" width="18.33203125" style="78" customWidth="1"/>
    <col min="15882" max="15882" width="12.44140625" style="78" customWidth="1"/>
    <col min="15883" max="15883" width="20" style="78" customWidth="1"/>
    <col min="15884" max="16127" width="11.44140625" style="78"/>
    <col min="16128" max="16128" width="20.33203125" style="78" customWidth="1"/>
    <col min="16129" max="16129" width="31.109375" style="78" customWidth="1"/>
    <col min="16130" max="16130" width="15" style="78" customWidth="1"/>
    <col min="16131" max="16131" width="14.44140625" style="78" customWidth="1"/>
    <col min="16132" max="16132" width="14.88671875" style="78" customWidth="1"/>
    <col min="16133" max="16133" width="18.109375" style="78" bestFit="1" customWidth="1"/>
    <col min="16134" max="16134" width="16.88671875" style="78" customWidth="1"/>
    <col min="16135" max="16135" width="14.109375" style="78" customWidth="1"/>
    <col min="16136" max="16136" width="11.44140625" style="78"/>
    <col min="16137" max="16137" width="18.33203125" style="78" customWidth="1"/>
    <col min="16138" max="16138" width="12.44140625" style="78" customWidth="1"/>
    <col min="16139" max="16139" width="20" style="78" customWidth="1"/>
    <col min="16140" max="16384" width="11.44140625" style="78"/>
  </cols>
  <sheetData>
    <row r="1" spans="1:19" ht="19.5" customHeight="1" x14ac:dyDescent="0.3">
      <c r="O1" s="574" t="s">
        <v>284</v>
      </c>
      <c r="P1" s="575" t="s">
        <v>523</v>
      </c>
      <c r="R1" s="585" t="s">
        <v>284</v>
      </c>
      <c r="S1" s="586" t="s">
        <v>523</v>
      </c>
    </row>
    <row r="2" spans="1:19" x14ac:dyDescent="0.3">
      <c r="A2" s="689" t="s">
        <v>52</v>
      </c>
      <c r="B2" s="689"/>
      <c r="C2" s="689"/>
      <c r="D2" s="689"/>
      <c r="E2" s="689"/>
      <c r="F2" s="689"/>
      <c r="G2" s="689"/>
      <c r="H2" s="689"/>
      <c r="O2" s="576" t="s">
        <v>524</v>
      </c>
      <c r="P2" s="577">
        <v>32367623029</v>
      </c>
      <c r="R2" t="s">
        <v>27</v>
      </c>
      <c r="S2" s="587">
        <v>5814048870</v>
      </c>
    </row>
    <row r="3" spans="1:19" x14ac:dyDescent="0.3">
      <c r="A3" s="690" t="s">
        <v>276</v>
      </c>
      <c r="B3" s="690"/>
      <c r="C3" s="690"/>
      <c r="D3" s="690"/>
      <c r="E3" s="690"/>
      <c r="F3" s="690"/>
      <c r="G3" s="690"/>
      <c r="H3" s="690"/>
      <c r="O3" s="576" t="s">
        <v>525</v>
      </c>
      <c r="P3" s="577">
        <v>31987907728</v>
      </c>
      <c r="R3" t="s">
        <v>28</v>
      </c>
      <c r="S3" s="587">
        <v>5814048870</v>
      </c>
    </row>
    <row r="4" spans="1:19" ht="9.75" customHeight="1" x14ac:dyDescent="0.3">
      <c r="A4" s="305"/>
      <c r="H4" s="80"/>
      <c r="I4" s="80"/>
      <c r="O4" s="576" t="s">
        <v>526</v>
      </c>
      <c r="P4" s="577">
        <v>79636819</v>
      </c>
      <c r="R4" t="s">
        <v>772</v>
      </c>
      <c r="S4" s="587">
        <v>5630164543</v>
      </c>
    </row>
    <row r="5" spans="1:19" x14ac:dyDescent="0.3">
      <c r="A5" s="68" t="s">
        <v>54</v>
      </c>
      <c r="H5" s="80"/>
      <c r="O5" s="576" t="s">
        <v>92</v>
      </c>
      <c r="P5" s="577">
        <v>79636819</v>
      </c>
      <c r="R5" t="s">
        <v>647</v>
      </c>
      <c r="S5" s="587">
        <v>5630164543</v>
      </c>
    </row>
    <row r="6" spans="1:19" ht="15" customHeight="1" x14ac:dyDescent="0.3">
      <c r="A6" s="685" t="s">
        <v>781</v>
      </c>
      <c r="B6" s="685"/>
      <c r="C6" s="685"/>
      <c r="D6" s="685"/>
      <c r="E6" s="685"/>
      <c r="F6" s="685"/>
      <c r="G6" s="685"/>
      <c r="H6" s="685"/>
      <c r="O6" s="576" t="s">
        <v>756</v>
      </c>
      <c r="P6" s="577">
        <v>79636819</v>
      </c>
      <c r="R6" t="s">
        <v>773</v>
      </c>
      <c r="S6" s="587">
        <v>183884327</v>
      </c>
    </row>
    <row r="7" spans="1:19" ht="15" customHeight="1" x14ac:dyDescent="0.3">
      <c r="A7" s="685"/>
      <c r="B7" s="685"/>
      <c r="C7" s="685"/>
      <c r="D7" s="685"/>
      <c r="E7" s="685"/>
      <c r="F7" s="685"/>
      <c r="G7" s="685"/>
      <c r="H7" s="685"/>
      <c r="O7" s="576" t="s">
        <v>591</v>
      </c>
      <c r="P7" s="577">
        <v>31906982691</v>
      </c>
      <c r="R7" t="s">
        <v>774</v>
      </c>
      <c r="S7" s="587">
        <v>183884327</v>
      </c>
    </row>
    <row r="8" spans="1:19" ht="13.95" customHeight="1" x14ac:dyDescent="0.3">
      <c r="A8" s="685"/>
      <c r="B8" s="685"/>
      <c r="C8" s="685"/>
      <c r="D8" s="685"/>
      <c r="E8" s="685"/>
      <c r="F8" s="685"/>
      <c r="G8" s="685"/>
      <c r="H8" s="685"/>
      <c r="O8" s="576" t="s">
        <v>757</v>
      </c>
      <c r="P8" s="577">
        <v>893477213</v>
      </c>
      <c r="R8" t="s">
        <v>31</v>
      </c>
      <c r="S8" s="587">
        <v>5731150723</v>
      </c>
    </row>
    <row r="9" spans="1:19" x14ac:dyDescent="0.3">
      <c r="A9" s="685"/>
      <c r="B9" s="685"/>
      <c r="C9" s="685"/>
      <c r="D9" s="685"/>
      <c r="E9" s="685"/>
      <c r="F9" s="685"/>
      <c r="G9" s="685"/>
      <c r="H9" s="685"/>
      <c r="O9" s="576" t="s">
        <v>758</v>
      </c>
      <c r="P9" s="577">
        <v>893477213</v>
      </c>
      <c r="R9" t="s">
        <v>32</v>
      </c>
      <c r="S9" s="587">
        <v>5601362286</v>
      </c>
    </row>
    <row r="10" spans="1:19" x14ac:dyDescent="0.3">
      <c r="A10" s="685"/>
      <c r="B10" s="685"/>
      <c r="C10" s="685"/>
      <c r="D10" s="685"/>
      <c r="E10" s="685"/>
      <c r="F10" s="685"/>
      <c r="G10" s="685"/>
      <c r="H10" s="685"/>
      <c r="O10" s="576" t="s">
        <v>759</v>
      </c>
      <c r="P10" s="577">
        <v>-10062494522</v>
      </c>
      <c r="R10" t="s">
        <v>300</v>
      </c>
      <c r="S10" s="587">
        <v>5601362286</v>
      </c>
    </row>
    <row r="11" spans="1:19" x14ac:dyDescent="0.3">
      <c r="I11" s="76"/>
      <c r="O11" s="576" t="s">
        <v>760</v>
      </c>
      <c r="P11" s="577">
        <v>7875558124</v>
      </c>
      <c r="R11" t="s">
        <v>775</v>
      </c>
      <c r="S11" s="587">
        <v>5601362286</v>
      </c>
    </row>
    <row r="12" spans="1:19" x14ac:dyDescent="0.3">
      <c r="A12" s="305" t="s">
        <v>55</v>
      </c>
      <c r="H12" s="80"/>
      <c r="I12" s="80"/>
      <c r="O12" s="576" t="s">
        <v>761</v>
      </c>
      <c r="P12" s="577">
        <v>-7775447275</v>
      </c>
      <c r="R12" t="s">
        <v>33</v>
      </c>
      <c r="S12" s="587">
        <v>41637015</v>
      </c>
    </row>
    <row r="13" spans="1:19" x14ac:dyDescent="0.3">
      <c r="A13" s="305"/>
      <c r="H13" s="80"/>
      <c r="I13" s="80"/>
      <c r="O13" s="576" t="s">
        <v>762</v>
      </c>
      <c r="P13" s="577">
        <v>-10162605371</v>
      </c>
      <c r="R13" t="s">
        <v>776</v>
      </c>
      <c r="S13" s="587">
        <v>41637015</v>
      </c>
    </row>
    <row r="14" spans="1:19" ht="15" customHeight="1" x14ac:dyDescent="0.3">
      <c r="A14" s="685" t="s">
        <v>682</v>
      </c>
      <c r="B14" s="685"/>
      <c r="C14" s="685"/>
      <c r="D14" s="685"/>
      <c r="E14" s="685"/>
      <c r="F14" s="685"/>
      <c r="G14" s="685"/>
      <c r="H14" s="685"/>
      <c r="I14" s="80"/>
      <c r="O14" s="576" t="s">
        <v>763</v>
      </c>
      <c r="P14" s="577">
        <v>41076000000</v>
      </c>
      <c r="R14" t="s">
        <v>777</v>
      </c>
      <c r="S14" s="587">
        <v>41637015</v>
      </c>
    </row>
    <row r="15" spans="1:19" ht="14.4" customHeight="1" x14ac:dyDescent="0.3">
      <c r="A15" s="685"/>
      <c r="B15" s="685"/>
      <c r="C15" s="685"/>
      <c r="D15" s="685"/>
      <c r="E15" s="685"/>
      <c r="F15" s="685"/>
      <c r="G15" s="685"/>
      <c r="H15" s="685"/>
      <c r="I15" s="80"/>
      <c r="O15" s="576" t="s">
        <v>764</v>
      </c>
      <c r="P15" s="577">
        <v>41076000000</v>
      </c>
      <c r="R15" t="s">
        <v>35</v>
      </c>
      <c r="S15" s="587">
        <v>80495765</v>
      </c>
    </row>
    <row r="16" spans="1:19" ht="12.75" customHeight="1" x14ac:dyDescent="0.3">
      <c r="A16" s="69"/>
      <c r="B16" s="69"/>
      <c r="C16" s="81"/>
      <c r="D16" s="81"/>
      <c r="E16" s="81"/>
      <c r="F16" s="81"/>
      <c r="G16" s="81"/>
      <c r="H16" s="69"/>
      <c r="I16" s="80"/>
      <c r="O16" s="576" t="s">
        <v>528</v>
      </c>
      <c r="P16" s="577">
        <v>888218</v>
      </c>
      <c r="R16" t="s">
        <v>37</v>
      </c>
      <c r="S16" s="587">
        <v>80495765</v>
      </c>
    </row>
    <row r="17" spans="1:19" ht="12.75" customHeight="1" x14ac:dyDescent="0.3">
      <c r="A17" s="305" t="s">
        <v>56</v>
      </c>
      <c r="B17" s="69"/>
      <c r="C17" s="81"/>
      <c r="D17" s="81"/>
      <c r="E17" s="81"/>
      <c r="F17" s="81"/>
      <c r="G17" s="81"/>
      <c r="H17" s="69"/>
      <c r="I17" s="80"/>
      <c r="O17" s="576" t="s">
        <v>530</v>
      </c>
      <c r="P17" s="577">
        <v>888218</v>
      </c>
      <c r="R17" t="s">
        <v>273</v>
      </c>
      <c r="S17" s="587">
        <v>25363638</v>
      </c>
    </row>
    <row r="18" spans="1:19" x14ac:dyDescent="0.3">
      <c r="I18" s="80"/>
      <c r="O18" s="576" t="s">
        <v>765</v>
      </c>
      <c r="P18" s="577">
        <v>888218</v>
      </c>
      <c r="R18" t="s">
        <v>274</v>
      </c>
      <c r="S18" s="587">
        <v>2727273</v>
      </c>
    </row>
    <row r="19" spans="1:19" ht="21.6" customHeight="1" x14ac:dyDescent="0.3">
      <c r="A19" s="685" t="s">
        <v>522</v>
      </c>
      <c r="B19" s="685"/>
      <c r="C19" s="685"/>
      <c r="D19" s="685"/>
      <c r="E19" s="685"/>
      <c r="F19" s="685"/>
      <c r="G19" s="685"/>
      <c r="H19" s="685"/>
      <c r="I19" s="80"/>
      <c r="O19" s="576" t="s">
        <v>766</v>
      </c>
      <c r="P19" s="577">
        <v>400000</v>
      </c>
      <c r="R19" t="s">
        <v>778</v>
      </c>
      <c r="S19" s="587">
        <v>551319</v>
      </c>
    </row>
    <row r="20" spans="1:19" ht="12.75" customHeight="1" x14ac:dyDescent="0.3">
      <c r="A20" s="685"/>
      <c r="B20" s="685"/>
      <c r="C20" s="685"/>
      <c r="D20" s="685"/>
      <c r="E20" s="685"/>
      <c r="F20" s="685"/>
      <c r="G20" s="685"/>
      <c r="H20" s="685"/>
      <c r="I20" s="80"/>
      <c r="O20" s="576" t="s">
        <v>767</v>
      </c>
      <c r="P20" s="577">
        <v>400000</v>
      </c>
      <c r="R20" t="s">
        <v>260</v>
      </c>
      <c r="S20" s="587">
        <v>72727</v>
      </c>
    </row>
    <row r="21" spans="1:19" ht="18.600000000000001" customHeight="1" x14ac:dyDescent="0.3">
      <c r="A21" s="685"/>
      <c r="B21" s="685"/>
      <c r="C21" s="685"/>
      <c r="D21" s="685"/>
      <c r="E21" s="685"/>
      <c r="F21" s="685"/>
      <c r="G21" s="685"/>
      <c r="H21" s="685"/>
      <c r="I21" s="80"/>
      <c r="O21" s="576" t="s">
        <v>531</v>
      </c>
      <c r="P21" s="577">
        <v>379715301</v>
      </c>
      <c r="R21" t="s">
        <v>261</v>
      </c>
      <c r="S21" s="587">
        <v>580850</v>
      </c>
    </row>
    <row r="22" spans="1:19" ht="16.2" customHeight="1" x14ac:dyDescent="0.3">
      <c r="A22" s="69"/>
      <c r="B22" s="69"/>
      <c r="C22" s="69"/>
      <c r="D22" s="69"/>
      <c r="E22" s="69"/>
      <c r="F22" s="69"/>
      <c r="G22" s="69"/>
      <c r="H22" s="69"/>
      <c r="I22" s="80"/>
      <c r="O22" s="576" t="s">
        <v>532</v>
      </c>
      <c r="P22" s="577">
        <v>4074324</v>
      </c>
      <c r="R22" t="s">
        <v>280</v>
      </c>
      <c r="S22" s="587">
        <v>50000</v>
      </c>
    </row>
    <row r="23" spans="1:19" x14ac:dyDescent="0.3">
      <c r="A23" s="69"/>
      <c r="B23" s="69"/>
      <c r="C23" s="69"/>
      <c r="D23" s="69"/>
      <c r="E23" s="69"/>
      <c r="F23" s="69"/>
      <c r="G23" s="69"/>
      <c r="H23" s="69"/>
      <c r="I23" s="80"/>
      <c r="O23" s="576" t="s">
        <v>768</v>
      </c>
      <c r="P23" s="577">
        <v>4074324</v>
      </c>
      <c r="R23" t="s">
        <v>779</v>
      </c>
      <c r="S23" s="587">
        <v>258909</v>
      </c>
    </row>
    <row r="24" spans="1:19" x14ac:dyDescent="0.3">
      <c r="A24" s="70" t="s">
        <v>57</v>
      </c>
      <c r="I24" s="80"/>
      <c r="O24" s="576" t="s">
        <v>535</v>
      </c>
      <c r="P24" s="577">
        <v>375640977</v>
      </c>
      <c r="R24" t="s">
        <v>568</v>
      </c>
      <c r="S24" s="587">
        <v>163636</v>
      </c>
    </row>
    <row r="25" spans="1:19" x14ac:dyDescent="0.3">
      <c r="H25" s="80"/>
      <c r="I25" s="80"/>
      <c r="O25" s="576" t="s">
        <v>319</v>
      </c>
      <c r="P25" s="577">
        <v>301638452</v>
      </c>
      <c r="R25" t="s">
        <v>569</v>
      </c>
      <c r="S25" s="587">
        <v>5975773</v>
      </c>
    </row>
    <row r="26" spans="1:19" ht="15" customHeight="1" x14ac:dyDescent="0.3">
      <c r="A26" s="685" t="s">
        <v>213</v>
      </c>
      <c r="B26" s="685"/>
      <c r="C26" s="685"/>
      <c r="D26" s="685"/>
      <c r="E26" s="685"/>
      <c r="F26" s="685"/>
      <c r="G26" s="685"/>
      <c r="H26" s="685"/>
      <c r="I26" s="80"/>
      <c r="O26" s="576" t="s">
        <v>769</v>
      </c>
      <c r="P26" s="577">
        <v>74002525</v>
      </c>
      <c r="R26" t="s">
        <v>780</v>
      </c>
      <c r="S26" s="587">
        <v>44751640</v>
      </c>
    </row>
    <row r="27" spans="1:19" ht="15" customHeight="1" x14ac:dyDescent="0.3">
      <c r="A27" s="685"/>
      <c r="B27" s="685"/>
      <c r="C27" s="685"/>
      <c r="D27" s="685"/>
      <c r="E27" s="685"/>
      <c r="F27" s="685"/>
      <c r="G27" s="685"/>
      <c r="H27" s="685"/>
      <c r="I27" s="80"/>
      <c r="O27" s="576" t="s">
        <v>539</v>
      </c>
      <c r="P27" s="577">
        <v>305361822</v>
      </c>
      <c r="R27" t="s">
        <v>40</v>
      </c>
      <c r="S27" s="587">
        <v>3292597</v>
      </c>
    </row>
    <row r="28" spans="1:19" x14ac:dyDescent="0.3">
      <c r="A28" s="70" t="s">
        <v>59</v>
      </c>
      <c r="H28" s="80"/>
      <c r="I28" s="80"/>
      <c r="O28" s="576" t="s">
        <v>540</v>
      </c>
      <c r="P28" s="577">
        <v>305361822</v>
      </c>
      <c r="R28" t="s">
        <v>40</v>
      </c>
      <c r="S28" s="587">
        <v>3292597</v>
      </c>
    </row>
    <row r="29" spans="1:19" x14ac:dyDescent="0.3">
      <c r="A29" s="78" t="s">
        <v>60</v>
      </c>
      <c r="H29" s="80"/>
      <c r="I29" s="80"/>
      <c r="O29" s="576" t="s">
        <v>541</v>
      </c>
      <c r="P29" s="577">
        <v>305361822</v>
      </c>
      <c r="R29" t="s">
        <v>266</v>
      </c>
      <c r="S29" s="587">
        <v>-457797</v>
      </c>
    </row>
    <row r="30" spans="1:19" ht="15" customHeight="1" x14ac:dyDescent="0.3">
      <c r="A30" s="685" t="s">
        <v>214</v>
      </c>
      <c r="B30" s="685"/>
      <c r="C30" s="685"/>
      <c r="D30" s="685"/>
      <c r="E30" s="685"/>
      <c r="F30" s="685"/>
      <c r="G30" s="685"/>
      <c r="H30" s="685"/>
      <c r="I30" s="80"/>
      <c r="O30" s="576" t="s">
        <v>770</v>
      </c>
      <c r="P30" s="577">
        <v>305361822</v>
      </c>
      <c r="R30" t="s">
        <v>267</v>
      </c>
      <c r="S30" s="587">
        <v>3750394</v>
      </c>
    </row>
    <row r="31" spans="1:19" ht="15" customHeight="1" x14ac:dyDescent="0.3">
      <c r="A31" s="685"/>
      <c r="B31" s="685"/>
      <c r="C31" s="685"/>
      <c r="D31" s="685"/>
      <c r="E31" s="685"/>
      <c r="F31" s="685"/>
      <c r="G31" s="685"/>
      <c r="H31" s="685"/>
      <c r="I31" s="80"/>
      <c r="O31" s="576" t="s">
        <v>542</v>
      </c>
      <c r="P31" s="577">
        <v>7712500</v>
      </c>
      <c r="R31" t="s">
        <v>26</v>
      </c>
      <c r="S31" s="587">
        <v>4363060</v>
      </c>
    </row>
    <row r="32" spans="1:19" x14ac:dyDescent="0.3">
      <c r="A32" s="685"/>
      <c r="B32" s="685"/>
      <c r="C32" s="685"/>
      <c r="D32" s="685"/>
      <c r="E32" s="685"/>
      <c r="F32" s="685"/>
      <c r="G32" s="685"/>
      <c r="H32" s="685"/>
      <c r="I32" s="80"/>
      <c r="O32" s="576" t="s">
        <v>631</v>
      </c>
      <c r="P32" s="577">
        <v>297649322</v>
      </c>
      <c r="R32" t="s">
        <v>26</v>
      </c>
      <c r="S32" s="587">
        <v>4363060</v>
      </c>
    </row>
    <row r="33" spans="1:19" x14ac:dyDescent="0.3">
      <c r="I33" s="80"/>
      <c r="O33" s="576" t="s">
        <v>548</v>
      </c>
      <c r="P33" s="577">
        <v>32062261207.419998</v>
      </c>
      <c r="R33" t="s">
        <v>670</v>
      </c>
      <c r="S33" s="587">
        <v>4363060</v>
      </c>
    </row>
    <row r="34" spans="1:19" x14ac:dyDescent="0.3">
      <c r="A34" s="70" t="s">
        <v>61</v>
      </c>
      <c r="H34" s="80"/>
      <c r="I34" s="80"/>
      <c r="O34" s="576" t="s">
        <v>549</v>
      </c>
      <c r="P34" s="577">
        <v>31975000000</v>
      </c>
    </row>
    <row r="35" spans="1:19" x14ac:dyDescent="0.3">
      <c r="H35" s="80"/>
      <c r="I35" s="80"/>
      <c r="O35" s="576" t="s">
        <v>24</v>
      </c>
      <c r="P35" s="577">
        <v>31975000000</v>
      </c>
    </row>
    <row r="36" spans="1:19" ht="15" customHeight="1" x14ac:dyDescent="0.3">
      <c r="A36" s="685" t="s">
        <v>313</v>
      </c>
      <c r="B36" s="685"/>
      <c r="C36" s="685"/>
      <c r="D36" s="685"/>
      <c r="E36" s="685"/>
      <c r="F36" s="685"/>
      <c r="G36" s="685"/>
      <c r="H36" s="685"/>
      <c r="I36" s="80"/>
      <c r="O36" s="576" t="s">
        <v>550</v>
      </c>
      <c r="P36" s="577">
        <v>57000000000</v>
      </c>
    </row>
    <row r="37" spans="1:19" ht="20.25" customHeight="1" x14ac:dyDescent="0.3">
      <c r="A37" s="685"/>
      <c r="B37" s="685"/>
      <c r="C37" s="685"/>
      <c r="D37" s="685"/>
      <c r="E37" s="685"/>
      <c r="F37" s="685"/>
      <c r="G37" s="685"/>
      <c r="H37" s="685"/>
      <c r="I37" s="80"/>
      <c r="O37" s="576" t="s">
        <v>771</v>
      </c>
      <c r="P37" s="577">
        <v>-25025000000</v>
      </c>
    </row>
    <row r="38" spans="1:19" x14ac:dyDescent="0.3">
      <c r="H38" s="80"/>
      <c r="I38" s="80"/>
      <c r="O38" s="576" t="s">
        <v>25</v>
      </c>
      <c r="P38" s="577">
        <v>4363060</v>
      </c>
    </row>
    <row r="39" spans="1:19" x14ac:dyDescent="0.3">
      <c r="A39" s="70" t="s">
        <v>62</v>
      </c>
      <c r="H39" s="80"/>
      <c r="I39" s="80"/>
      <c r="O39" s="576" t="s">
        <v>26</v>
      </c>
      <c r="P39" s="577">
        <v>4363060</v>
      </c>
    </row>
    <row r="40" spans="1:19" x14ac:dyDescent="0.3">
      <c r="H40" s="80"/>
      <c r="I40" s="80"/>
      <c r="O40" s="576" t="s">
        <v>26</v>
      </c>
      <c r="P40" s="577">
        <v>4363060</v>
      </c>
    </row>
    <row r="41" spans="1:19" ht="15.75" customHeight="1" x14ac:dyDescent="0.3">
      <c r="A41" s="686" t="s">
        <v>215</v>
      </c>
      <c r="B41" s="686"/>
      <c r="C41" s="686"/>
      <c r="D41" s="686"/>
      <c r="E41" s="686"/>
      <c r="F41" s="686"/>
      <c r="G41" s="686"/>
      <c r="H41" s="686"/>
      <c r="I41" s="80"/>
      <c r="O41" s="576" t="s">
        <v>551</v>
      </c>
      <c r="P41" s="577">
        <v>82898147.420000002</v>
      </c>
    </row>
    <row r="42" spans="1:19" x14ac:dyDescent="0.3">
      <c r="A42" s="686"/>
      <c r="B42" s="686"/>
      <c r="C42" s="686"/>
      <c r="D42" s="686"/>
      <c r="E42" s="686"/>
      <c r="F42" s="686"/>
      <c r="G42" s="686"/>
      <c r="H42" s="686"/>
      <c r="I42" s="80"/>
      <c r="O42" s="576" t="s">
        <v>554</v>
      </c>
      <c r="P42" s="577">
        <v>82898147.420000002</v>
      </c>
    </row>
    <row r="43" spans="1:19" x14ac:dyDescent="0.3">
      <c r="A43" s="80"/>
      <c r="H43" s="80"/>
      <c r="I43" s="80"/>
      <c r="O43" s="576"/>
      <c r="P43" s="577"/>
    </row>
    <row r="44" spans="1:19" x14ac:dyDescent="0.3">
      <c r="A44" s="70" t="s">
        <v>63</v>
      </c>
      <c r="H44" s="80"/>
      <c r="I44" s="80"/>
      <c r="O44" s="576"/>
      <c r="P44" s="577"/>
    </row>
    <row r="45" spans="1:19" x14ac:dyDescent="0.3">
      <c r="H45" s="80"/>
      <c r="I45" s="80"/>
      <c r="O45" s="576"/>
      <c r="P45" s="577"/>
    </row>
    <row r="46" spans="1:19" ht="12.75" customHeight="1" x14ac:dyDescent="0.3">
      <c r="A46" s="686" t="s">
        <v>216</v>
      </c>
      <c r="B46" s="686"/>
      <c r="C46" s="686"/>
      <c r="D46" s="686"/>
      <c r="E46" s="686"/>
      <c r="F46" s="686"/>
      <c r="G46" s="82"/>
      <c r="H46" s="71"/>
      <c r="I46" s="80"/>
      <c r="O46" s="576"/>
      <c r="P46" s="577"/>
    </row>
    <row r="47" spans="1:19" x14ac:dyDescent="0.3">
      <c r="A47" s="693"/>
      <c r="B47" s="693"/>
      <c r="C47" s="693"/>
      <c r="D47" s="693"/>
      <c r="E47" s="693"/>
      <c r="F47" s="693"/>
      <c r="G47" s="693"/>
      <c r="H47" s="693"/>
      <c r="I47" s="80"/>
      <c r="O47" s="576"/>
      <c r="P47" s="577"/>
    </row>
    <row r="48" spans="1:19" x14ac:dyDescent="0.3">
      <c r="A48" s="72" t="s">
        <v>65</v>
      </c>
      <c r="I48" s="80"/>
      <c r="O48" s="576"/>
      <c r="P48" s="577"/>
    </row>
    <row r="49" spans="1:16" x14ac:dyDescent="0.3">
      <c r="A49" s="80"/>
      <c r="H49" s="80"/>
      <c r="I49" s="80"/>
      <c r="O49" s="576"/>
      <c r="P49" s="577"/>
    </row>
    <row r="50" spans="1:16" ht="19.5" customHeight="1" x14ac:dyDescent="0.3">
      <c r="A50" s="685" t="s">
        <v>414</v>
      </c>
      <c r="B50" s="685"/>
      <c r="C50" s="685"/>
      <c r="D50" s="685"/>
      <c r="E50" s="685"/>
      <c r="F50" s="685"/>
      <c r="G50" s="685"/>
      <c r="H50" s="685"/>
      <c r="I50" s="80"/>
      <c r="O50" s="576"/>
      <c r="P50" s="577"/>
    </row>
    <row r="51" spans="1:16" x14ac:dyDescent="0.3">
      <c r="I51" s="76"/>
      <c r="O51" s="576"/>
      <c r="P51" s="577"/>
    </row>
    <row r="52" spans="1:16" ht="12.75" customHeight="1" x14ac:dyDescent="0.3">
      <c r="A52" s="305" t="s">
        <v>67</v>
      </c>
      <c r="I52" s="80"/>
      <c r="O52" s="576"/>
      <c r="P52" s="577"/>
    </row>
    <row r="53" spans="1:16" x14ac:dyDescent="0.3">
      <c r="H53" s="80"/>
      <c r="I53" s="80"/>
      <c r="O53" s="576"/>
      <c r="P53" s="577"/>
    </row>
    <row r="54" spans="1:16" x14ac:dyDescent="0.3">
      <c r="A54" s="686" t="s">
        <v>217</v>
      </c>
      <c r="B54" s="686"/>
      <c r="C54" s="686"/>
      <c r="D54" s="686"/>
      <c r="E54" s="686"/>
      <c r="F54" s="686"/>
      <c r="G54" s="686"/>
      <c r="H54" s="71"/>
      <c r="I54" s="80"/>
      <c r="O54" s="576"/>
      <c r="P54" s="577"/>
    </row>
    <row r="55" spans="1:16" ht="13.5" customHeight="1" x14ac:dyDescent="0.3">
      <c r="A55" s="71"/>
      <c r="B55" s="71"/>
      <c r="C55" s="82"/>
      <c r="D55" s="82"/>
      <c r="E55" s="82"/>
      <c r="F55" s="82"/>
      <c r="G55" s="82"/>
      <c r="H55" s="71"/>
      <c r="I55" s="80"/>
      <c r="O55" s="576"/>
      <c r="P55" s="577"/>
    </row>
    <row r="56" spans="1:16" ht="13.5" customHeight="1" x14ac:dyDescent="0.3">
      <c r="A56" s="305" t="s">
        <v>415</v>
      </c>
      <c r="B56" s="304"/>
      <c r="C56" s="83"/>
      <c r="D56" s="83"/>
      <c r="E56" s="83"/>
      <c r="F56" s="83"/>
      <c r="G56" s="83"/>
      <c r="H56" s="304"/>
      <c r="I56" s="80"/>
      <c r="O56" s="576"/>
      <c r="P56" s="577"/>
    </row>
    <row r="57" spans="1:16" ht="13.5" customHeight="1" x14ac:dyDescent="0.3">
      <c r="A57" s="304"/>
      <c r="B57" s="304"/>
      <c r="C57" s="83"/>
      <c r="D57" s="83"/>
      <c r="E57" s="83"/>
      <c r="F57" s="83"/>
      <c r="G57" s="83"/>
      <c r="H57" s="304"/>
      <c r="I57" s="80"/>
      <c r="O57" s="576"/>
      <c r="P57" s="577"/>
    </row>
    <row r="58" spans="1:16" ht="13.5" customHeight="1" x14ac:dyDescent="0.3">
      <c r="A58" s="74" t="s">
        <v>416</v>
      </c>
      <c r="B58" s="304"/>
      <c r="C58" s="83"/>
      <c r="D58" s="83"/>
      <c r="E58" s="83"/>
      <c r="F58" s="83"/>
      <c r="G58" s="83"/>
      <c r="H58" s="304"/>
      <c r="I58" s="80"/>
      <c r="O58" s="576"/>
      <c r="P58" s="577"/>
    </row>
    <row r="59" spans="1:16" ht="13.5" customHeight="1" x14ac:dyDescent="0.3">
      <c r="A59" s="74"/>
      <c r="B59" s="304"/>
      <c r="C59" s="83"/>
      <c r="D59" s="83"/>
      <c r="E59" s="83"/>
      <c r="F59" s="83"/>
      <c r="G59" s="83"/>
      <c r="H59" s="304"/>
      <c r="I59" s="80"/>
      <c r="O59" s="576"/>
      <c r="P59" s="577"/>
    </row>
    <row r="60" spans="1:16" x14ac:dyDescent="0.3">
      <c r="A60" s="84"/>
      <c r="B60" s="69"/>
      <c r="C60" s="81"/>
      <c r="D60" s="81"/>
      <c r="E60" s="81"/>
      <c r="F60" s="81"/>
      <c r="G60" s="81"/>
      <c r="H60" s="69"/>
      <c r="I60" s="80"/>
      <c r="O60" s="576"/>
      <c r="P60" s="577"/>
    </row>
    <row r="61" spans="1:16" x14ac:dyDescent="0.3">
      <c r="B61" s="687"/>
      <c r="C61" s="688"/>
      <c r="D61" s="85" t="s">
        <v>218</v>
      </c>
      <c r="E61" s="85" t="s">
        <v>219</v>
      </c>
      <c r="G61" s="81"/>
      <c r="H61" s="69"/>
      <c r="I61" s="80"/>
      <c r="O61" s="576"/>
      <c r="P61" s="577"/>
    </row>
    <row r="62" spans="1:16" x14ac:dyDescent="0.3">
      <c r="B62" s="687" t="s">
        <v>69</v>
      </c>
      <c r="C62" s="688"/>
      <c r="D62" s="86">
        <f>+Indice!F5</f>
        <v>6870.81</v>
      </c>
      <c r="E62" s="86">
        <v>6891.96</v>
      </c>
      <c r="G62" s="81"/>
      <c r="H62" s="69"/>
      <c r="I62" s="80"/>
      <c r="O62" s="576"/>
      <c r="P62" s="577"/>
    </row>
    <row r="63" spans="1:16" x14ac:dyDescent="0.3">
      <c r="B63" s="687" t="s">
        <v>70</v>
      </c>
      <c r="C63" s="688"/>
      <c r="D63" s="86">
        <f>+Indice!G5</f>
        <v>6887.4</v>
      </c>
      <c r="E63" s="86">
        <v>6941.65</v>
      </c>
      <c r="G63" s="81"/>
      <c r="H63" s="69"/>
      <c r="I63" s="80"/>
      <c r="O63" s="576"/>
      <c r="P63" s="577"/>
    </row>
    <row r="64" spans="1:16" ht="13.5" customHeight="1" x14ac:dyDescent="0.3">
      <c r="A64" s="69"/>
      <c r="B64" s="69"/>
      <c r="C64" s="81"/>
      <c r="D64" s="81"/>
      <c r="E64" s="81"/>
      <c r="F64" s="81"/>
      <c r="G64" s="81"/>
      <c r="H64" s="69"/>
      <c r="I64" s="80"/>
      <c r="O64" s="576"/>
      <c r="P64" s="577"/>
    </row>
    <row r="65" spans="1:16" ht="13.5" customHeight="1" x14ac:dyDescent="0.3">
      <c r="A65" s="74" t="s">
        <v>417</v>
      </c>
      <c r="B65" s="69"/>
      <c r="C65" s="81"/>
      <c r="D65" s="81"/>
      <c r="E65" s="81"/>
      <c r="F65" s="81"/>
      <c r="G65" s="81"/>
      <c r="H65" s="69"/>
      <c r="I65" s="80"/>
      <c r="O65" s="576"/>
      <c r="P65" s="577"/>
    </row>
    <row r="66" spans="1:16" ht="13.5" customHeight="1" x14ac:dyDescent="0.3">
      <c r="A66" s="74"/>
      <c r="B66" s="304"/>
      <c r="C66" s="83"/>
      <c r="D66" s="83"/>
      <c r="E66" s="83"/>
      <c r="F66" s="83"/>
      <c r="G66" s="83"/>
      <c r="H66" s="304"/>
      <c r="I66" s="80"/>
      <c r="O66" s="576"/>
      <c r="P66" s="577"/>
    </row>
    <row r="67" spans="1:16" ht="13.5" customHeight="1" x14ac:dyDescent="0.3">
      <c r="A67" s="84"/>
      <c r="B67" s="304"/>
      <c r="C67" s="83"/>
      <c r="D67" s="83"/>
      <c r="E67" s="83"/>
      <c r="F67" s="83"/>
      <c r="G67" s="83"/>
      <c r="H67" s="304"/>
      <c r="I67" s="80"/>
      <c r="O67" s="576"/>
      <c r="P67" s="577"/>
    </row>
    <row r="68" spans="1:16" ht="13.5" customHeight="1" x14ac:dyDescent="0.3">
      <c r="A68" s="74"/>
      <c r="B68" s="689" t="s">
        <v>71</v>
      </c>
      <c r="C68" s="689"/>
      <c r="D68" s="689"/>
      <c r="E68" s="689"/>
      <c r="F68" s="689"/>
      <c r="G68" s="83"/>
      <c r="H68" s="304"/>
      <c r="I68" s="80"/>
      <c r="O68" s="576"/>
      <c r="P68" s="577"/>
    </row>
    <row r="69" spans="1:16" s="90" customFormat="1" ht="31.2" x14ac:dyDescent="0.3">
      <c r="A69" s="75"/>
      <c r="B69" s="87" t="s">
        <v>72</v>
      </c>
      <c r="C69" s="85" t="s">
        <v>73</v>
      </c>
      <c r="D69" s="85" t="s">
        <v>74</v>
      </c>
      <c r="E69" s="85" t="s">
        <v>75</v>
      </c>
      <c r="F69" s="85" t="s">
        <v>418</v>
      </c>
      <c r="G69" s="88"/>
      <c r="H69" s="89"/>
      <c r="I69" s="303"/>
      <c r="O69" s="576"/>
      <c r="P69" s="577"/>
    </row>
    <row r="70" spans="1:16" ht="13.5" customHeight="1" x14ac:dyDescent="0.3">
      <c r="A70" s="305"/>
      <c r="B70" s="91" t="s">
        <v>76</v>
      </c>
      <c r="C70" s="92"/>
      <c r="D70" s="93"/>
      <c r="E70" s="93"/>
      <c r="F70" s="93"/>
      <c r="G70" s="94"/>
      <c r="H70" s="95"/>
      <c r="I70" s="80"/>
      <c r="O70" s="576"/>
      <c r="P70" s="577"/>
    </row>
    <row r="71" spans="1:16" ht="13.5" customHeight="1" x14ac:dyDescent="0.3">
      <c r="A71" s="305"/>
      <c r="B71" s="91" t="s">
        <v>78</v>
      </c>
      <c r="C71" s="96" t="s">
        <v>77</v>
      </c>
      <c r="D71" s="97"/>
      <c r="E71" s="98">
        <f>+D62</f>
        <v>6870.81</v>
      </c>
      <c r="F71" s="99">
        <f>+D71*E71</f>
        <v>0</v>
      </c>
      <c r="G71" s="100"/>
      <c r="H71" s="101"/>
      <c r="I71" s="80"/>
      <c r="O71" s="576"/>
      <c r="P71" s="577"/>
    </row>
    <row r="72" spans="1:16" ht="28.5" customHeight="1" x14ac:dyDescent="0.3">
      <c r="A72" s="305"/>
      <c r="B72" s="102" t="s">
        <v>79</v>
      </c>
      <c r="C72" s="96" t="s">
        <v>77</v>
      </c>
      <c r="D72" s="97">
        <v>0</v>
      </c>
      <c r="E72" s="98">
        <f>+D62</f>
        <v>6870.81</v>
      </c>
      <c r="F72" s="99">
        <f>+D72*E72</f>
        <v>0</v>
      </c>
      <c r="G72" s="100"/>
      <c r="H72" s="101"/>
      <c r="I72" s="80"/>
      <c r="O72" s="576"/>
      <c r="P72" s="577"/>
    </row>
    <row r="73" spans="1:16" ht="13.5" customHeight="1" x14ac:dyDescent="0.3">
      <c r="A73" s="305"/>
      <c r="B73" s="91" t="s">
        <v>80</v>
      </c>
      <c r="C73" s="92"/>
      <c r="D73" s="99"/>
      <c r="E73" s="103"/>
      <c r="F73" s="99"/>
      <c r="G73" s="100"/>
      <c r="H73" s="95"/>
      <c r="I73" s="80"/>
      <c r="O73" s="576"/>
      <c r="P73" s="577"/>
    </row>
    <row r="74" spans="1:16" ht="13.5" customHeight="1" x14ac:dyDescent="0.3">
      <c r="A74" s="305"/>
      <c r="B74" s="91" t="s">
        <v>81</v>
      </c>
      <c r="C74" s="92"/>
      <c r="D74" s="93"/>
      <c r="E74" s="104"/>
      <c r="F74" s="93"/>
      <c r="G74" s="94"/>
      <c r="H74" s="95"/>
      <c r="I74" s="80"/>
      <c r="O74" s="576"/>
      <c r="P74" s="577"/>
    </row>
    <row r="75" spans="1:16" ht="13.5" customHeight="1" x14ac:dyDescent="0.3">
      <c r="A75" s="305"/>
      <c r="B75" s="91" t="s">
        <v>82</v>
      </c>
      <c r="C75" s="96" t="s">
        <v>77</v>
      </c>
      <c r="D75" s="97">
        <f>43216.5</f>
        <v>43216.5</v>
      </c>
      <c r="E75" s="98">
        <f>+D63</f>
        <v>6887.4</v>
      </c>
      <c r="F75" s="99">
        <f>+D75*E75</f>
        <v>297649322.09999996</v>
      </c>
      <c r="G75" s="100"/>
      <c r="H75" s="101"/>
      <c r="I75" s="80"/>
      <c r="O75" s="576"/>
      <c r="P75" s="577"/>
    </row>
    <row r="76" spans="1:16" ht="13.5" customHeight="1" x14ac:dyDescent="0.3">
      <c r="A76" s="305"/>
      <c r="B76" s="91" t="s">
        <v>81</v>
      </c>
      <c r="C76" s="93"/>
      <c r="D76" s="93"/>
      <c r="E76" s="104"/>
      <c r="F76" s="93"/>
      <c r="G76" s="94"/>
      <c r="H76" s="95"/>
      <c r="I76" s="80"/>
      <c r="O76" s="576"/>
      <c r="P76" s="577"/>
    </row>
    <row r="77" spans="1:16" ht="13.5" customHeight="1" x14ac:dyDescent="0.3">
      <c r="A77" s="305"/>
      <c r="B77" s="91" t="s">
        <v>83</v>
      </c>
      <c r="C77" s="93"/>
      <c r="D77" s="93"/>
      <c r="E77" s="104"/>
      <c r="F77" s="93"/>
      <c r="G77" s="94"/>
      <c r="H77" s="95"/>
      <c r="I77" s="80"/>
    </row>
    <row r="78" spans="1:16" ht="13.5" customHeight="1" x14ac:dyDescent="0.3">
      <c r="A78" s="305"/>
      <c r="B78" s="91" t="s">
        <v>81</v>
      </c>
      <c r="C78" s="93"/>
      <c r="D78" s="93"/>
      <c r="E78" s="104"/>
      <c r="F78" s="93"/>
      <c r="G78" s="94"/>
      <c r="H78" s="95"/>
      <c r="I78" s="80"/>
    </row>
    <row r="79" spans="1:16" ht="13.5" customHeight="1" x14ac:dyDescent="0.3">
      <c r="A79" s="305"/>
      <c r="B79" s="105"/>
      <c r="C79" s="106"/>
      <c r="D79" s="106"/>
      <c r="E79" s="106"/>
      <c r="F79" s="106"/>
      <c r="G79" s="106"/>
      <c r="H79" s="76"/>
      <c r="I79" s="80"/>
    </row>
    <row r="80" spans="1:16" ht="13.5" customHeight="1" x14ac:dyDescent="0.3">
      <c r="A80" s="74" t="s">
        <v>220</v>
      </c>
      <c r="B80" s="105"/>
      <c r="C80" s="106"/>
      <c r="D80" s="106"/>
      <c r="E80" s="106"/>
      <c r="F80" s="106"/>
      <c r="G80" s="106"/>
      <c r="H80" s="76"/>
      <c r="I80" s="80"/>
    </row>
    <row r="81" spans="1:9" ht="13.5" customHeight="1" x14ac:dyDescent="0.3">
      <c r="A81" s="74"/>
      <c r="B81" s="105"/>
      <c r="C81" s="106"/>
      <c r="D81" s="106"/>
      <c r="E81" s="106"/>
      <c r="F81" s="106"/>
      <c r="G81" s="106"/>
      <c r="H81" s="76"/>
      <c r="I81" s="80"/>
    </row>
    <row r="82" spans="1:9" ht="13.5" customHeight="1" x14ac:dyDescent="0.3">
      <c r="A82" s="84"/>
      <c r="B82" s="105"/>
      <c r="C82" s="106"/>
      <c r="D82" s="106"/>
      <c r="E82" s="106"/>
      <c r="F82" s="106"/>
      <c r="G82" s="106"/>
      <c r="H82" s="76"/>
      <c r="I82" s="80"/>
    </row>
    <row r="83" spans="1:9" ht="46.8" x14ac:dyDescent="0.3">
      <c r="A83" s="305"/>
      <c r="B83" s="87" t="s">
        <v>84</v>
      </c>
      <c r="C83" s="85" t="s">
        <v>85</v>
      </c>
      <c r="D83" s="85" t="s">
        <v>419</v>
      </c>
      <c r="E83" s="88"/>
      <c r="F83" s="88"/>
      <c r="G83" s="106"/>
      <c r="H83" s="76"/>
      <c r="I83" s="80"/>
    </row>
    <row r="84" spans="1:9" ht="31.2" x14ac:dyDescent="0.3">
      <c r="A84" s="305"/>
      <c r="B84" s="107" t="s">
        <v>420</v>
      </c>
      <c r="C84" s="108">
        <f>+D62</f>
        <v>6870.81</v>
      </c>
      <c r="D84" s="108">
        <v>-457797</v>
      </c>
      <c r="E84" s="109"/>
      <c r="F84" s="109"/>
      <c r="G84" s="106"/>
      <c r="H84" s="76"/>
      <c r="I84" s="80"/>
    </row>
    <row r="85" spans="1:9" ht="31.2" x14ac:dyDescent="0.3">
      <c r="A85" s="305"/>
      <c r="B85" s="107" t="s">
        <v>421</v>
      </c>
      <c r="C85" s="108"/>
      <c r="D85" s="108"/>
      <c r="E85" s="109"/>
      <c r="F85" s="109"/>
      <c r="G85" s="106"/>
      <c r="H85" s="76"/>
      <c r="I85" s="80"/>
    </row>
    <row r="86" spans="1:9" ht="31.2" x14ac:dyDescent="0.3">
      <c r="A86" s="305"/>
      <c r="B86" s="107" t="s">
        <v>422</v>
      </c>
      <c r="C86" s="108">
        <f>+D63</f>
        <v>6887.4</v>
      </c>
      <c r="D86" s="108">
        <v>3750394</v>
      </c>
      <c r="E86" s="109"/>
      <c r="F86" s="109"/>
      <c r="G86" s="106"/>
      <c r="H86" s="76"/>
      <c r="I86" s="80"/>
    </row>
    <row r="87" spans="1:9" ht="31.2" x14ac:dyDescent="0.3">
      <c r="A87" s="305"/>
      <c r="B87" s="107" t="s">
        <v>423</v>
      </c>
      <c r="C87" s="108"/>
      <c r="D87" s="108"/>
      <c r="E87" s="109"/>
      <c r="F87" s="109"/>
      <c r="G87" s="106"/>
      <c r="H87" s="76"/>
      <c r="I87" s="80"/>
    </row>
    <row r="88" spans="1:9" ht="25.5" customHeight="1" x14ac:dyDescent="0.3">
      <c r="A88" s="305"/>
      <c r="B88" s="691"/>
      <c r="C88" s="691"/>
      <c r="D88" s="691"/>
      <c r="E88" s="692"/>
      <c r="F88" s="692"/>
      <c r="G88" s="106"/>
      <c r="H88" s="76"/>
      <c r="I88" s="80"/>
    </row>
    <row r="89" spans="1:9" x14ac:dyDescent="0.3">
      <c r="A89" s="80"/>
      <c r="H89" s="80"/>
      <c r="I89" s="80"/>
    </row>
    <row r="90" spans="1:9" x14ac:dyDescent="0.3">
      <c r="A90" s="70" t="s">
        <v>424</v>
      </c>
      <c r="H90" s="80"/>
      <c r="I90" s="80"/>
    </row>
    <row r="91" spans="1:9" x14ac:dyDescent="0.3">
      <c r="A91" s="80"/>
      <c r="H91" s="80"/>
      <c r="I91" s="80"/>
    </row>
    <row r="92" spans="1:9" x14ac:dyDescent="0.3">
      <c r="A92" s="74" t="s">
        <v>221</v>
      </c>
      <c r="H92" s="80"/>
      <c r="I92" s="80"/>
    </row>
    <row r="93" spans="1:9" x14ac:dyDescent="0.3">
      <c r="A93" s="80"/>
      <c r="H93" s="80"/>
      <c r="I93" s="80"/>
    </row>
    <row r="94" spans="1:9" ht="15" customHeight="1" x14ac:dyDescent="0.3">
      <c r="A94" s="685" t="s">
        <v>88</v>
      </c>
      <c r="B94" s="685"/>
      <c r="C94" s="685"/>
      <c r="D94" s="685"/>
      <c r="E94" s="685"/>
      <c r="F94" s="685"/>
      <c r="G94" s="685"/>
      <c r="H94" s="685"/>
      <c r="I94" s="80"/>
    </row>
    <row r="95" spans="1:9" x14ac:dyDescent="0.3">
      <c r="A95" s="80"/>
      <c r="H95" s="80"/>
      <c r="I95" s="80"/>
    </row>
    <row r="96" spans="1:9" ht="23.25" customHeight="1" x14ac:dyDescent="0.3">
      <c r="A96" s="80"/>
      <c r="B96" s="694" t="s">
        <v>89</v>
      </c>
      <c r="C96" s="695"/>
      <c r="D96" s="695"/>
      <c r="E96" s="696"/>
      <c r="G96" s="110"/>
      <c r="H96" s="80"/>
    </row>
    <row r="97" spans="1:8" ht="43.5" customHeight="1" x14ac:dyDescent="0.3">
      <c r="A97" s="80"/>
      <c r="B97" s="697" t="s">
        <v>90</v>
      </c>
      <c r="C97" s="698"/>
      <c r="D97" s="699">
        <f>+Indice!H2</f>
        <v>44561</v>
      </c>
      <c r="E97" s="698"/>
      <c r="G97" s="110"/>
      <c r="H97" s="80"/>
    </row>
    <row r="98" spans="1:8" x14ac:dyDescent="0.3">
      <c r="A98" s="80"/>
      <c r="B98" s="700" t="s">
        <v>91</v>
      </c>
      <c r="C98" s="701"/>
      <c r="D98" s="141">
        <v>0</v>
      </c>
      <c r="E98" s="117"/>
      <c r="G98" s="110"/>
      <c r="H98" s="80"/>
    </row>
    <row r="99" spans="1:8" x14ac:dyDescent="0.3">
      <c r="A99" s="80"/>
      <c r="B99" s="704" t="s">
        <v>92</v>
      </c>
      <c r="C99" s="705"/>
      <c r="D99" s="141">
        <f>+P5</f>
        <v>79636819</v>
      </c>
      <c r="E99" s="117"/>
      <c r="G99" s="110"/>
      <c r="H99" s="80"/>
    </row>
    <row r="100" spans="1:8" x14ac:dyDescent="0.3">
      <c r="A100" s="80"/>
      <c r="B100" s="706" t="s">
        <v>93</v>
      </c>
      <c r="C100" s="707"/>
      <c r="D100" s="141">
        <v>0</v>
      </c>
      <c r="E100" s="117"/>
      <c r="G100" s="110"/>
      <c r="H100" s="80"/>
    </row>
    <row r="101" spans="1:8" x14ac:dyDescent="0.3">
      <c r="A101" s="80"/>
      <c r="B101" s="697" t="s">
        <v>51</v>
      </c>
      <c r="C101" s="698"/>
      <c r="D101" s="708">
        <f>SUM(D98:D100)</f>
        <v>79636819</v>
      </c>
      <c r="E101" s="709"/>
      <c r="G101" s="110"/>
      <c r="H101" s="555"/>
    </row>
    <row r="102" spans="1:8" x14ac:dyDescent="0.3">
      <c r="A102" s="80"/>
      <c r="B102" s="111"/>
      <c r="C102" s="112"/>
      <c r="D102" s="113"/>
      <c r="E102" s="112"/>
      <c r="G102" s="110"/>
      <c r="H102" s="80"/>
    </row>
    <row r="103" spans="1:8" ht="33.75" customHeight="1" x14ac:dyDescent="0.3">
      <c r="A103" s="80"/>
      <c r="B103" s="697" t="s">
        <v>94</v>
      </c>
      <c r="C103" s="698"/>
      <c r="D103" s="699">
        <f>+D97</f>
        <v>44561</v>
      </c>
      <c r="E103" s="698"/>
      <c r="G103" s="110"/>
      <c r="H103" s="80"/>
    </row>
    <row r="104" spans="1:8" x14ac:dyDescent="0.3">
      <c r="A104" s="80"/>
      <c r="B104" s="297" t="s">
        <v>374</v>
      </c>
      <c r="C104" s="298"/>
      <c r="D104" s="141">
        <f>+P6</f>
        <v>79636819</v>
      </c>
      <c r="E104" s="117"/>
      <c r="G104" s="110"/>
      <c r="H104" s="80"/>
    </row>
    <row r="105" spans="1:8" x14ac:dyDescent="0.3">
      <c r="A105" s="80"/>
      <c r="B105" s="297" t="s">
        <v>425</v>
      </c>
      <c r="C105" s="298"/>
      <c r="D105" s="141">
        <v>0</v>
      </c>
      <c r="E105" s="117"/>
      <c r="G105" s="110"/>
      <c r="H105" s="80"/>
    </row>
    <row r="106" spans="1:8" x14ac:dyDescent="0.3">
      <c r="A106" s="80"/>
      <c r="B106" s="297" t="s">
        <v>426</v>
      </c>
      <c r="C106" s="298"/>
      <c r="D106" s="141">
        <v>0</v>
      </c>
      <c r="E106" s="117"/>
      <c r="G106" s="110"/>
      <c r="H106" s="80"/>
    </row>
    <row r="107" spans="1:8" x14ac:dyDescent="0.3">
      <c r="A107" s="80"/>
      <c r="B107" s="297" t="s">
        <v>375</v>
      </c>
      <c r="C107" s="298"/>
      <c r="D107" s="141">
        <v>0</v>
      </c>
      <c r="E107" s="117"/>
      <c r="H107" s="80"/>
    </row>
    <row r="108" spans="1:8" x14ac:dyDescent="0.3">
      <c r="A108" s="80"/>
      <c r="B108" s="297" t="s">
        <v>376</v>
      </c>
      <c r="C108" s="298"/>
      <c r="D108" s="141">
        <v>0</v>
      </c>
      <c r="E108" s="117"/>
      <c r="H108" s="80"/>
    </row>
    <row r="109" spans="1:8" x14ac:dyDescent="0.3">
      <c r="A109" s="80"/>
      <c r="B109" s="697" t="s">
        <v>51</v>
      </c>
      <c r="C109" s="698"/>
      <c r="D109" s="708">
        <f>SUM(D104:E108)</f>
        <v>79636819</v>
      </c>
      <c r="E109" s="709"/>
      <c r="G109" s="110"/>
      <c r="H109" s="80"/>
    </row>
    <row r="110" spans="1:8" x14ac:dyDescent="0.3">
      <c r="A110" s="80"/>
      <c r="B110" s="111"/>
      <c r="C110" s="112"/>
      <c r="D110" s="113"/>
      <c r="E110" s="112"/>
      <c r="G110" s="110"/>
      <c r="H110" s="80"/>
    </row>
    <row r="111" spans="1:8" ht="30" customHeight="1" x14ac:dyDescent="0.3">
      <c r="A111" s="80"/>
      <c r="B111" s="697" t="s">
        <v>93</v>
      </c>
      <c r="C111" s="698"/>
      <c r="D111" s="699">
        <f>+D103</f>
        <v>44561</v>
      </c>
      <c r="E111" s="698"/>
      <c r="G111" s="110"/>
      <c r="H111" s="80"/>
    </row>
    <row r="112" spans="1:8" x14ac:dyDescent="0.3">
      <c r="A112" s="80"/>
      <c r="B112" s="116" t="s">
        <v>97</v>
      </c>
      <c r="C112" s="117"/>
      <c r="D112" s="702">
        <v>0</v>
      </c>
      <c r="E112" s="703"/>
      <c r="G112" s="110"/>
      <c r="H112" s="80"/>
    </row>
    <row r="113" spans="1:15" x14ac:dyDescent="0.3">
      <c r="A113" s="80"/>
      <c r="B113" s="116" t="s">
        <v>747</v>
      </c>
      <c r="C113" s="117"/>
      <c r="D113" s="306"/>
      <c r="E113" s="307">
        <v>0</v>
      </c>
      <c r="G113" s="110"/>
      <c r="H113" s="80"/>
    </row>
    <row r="114" spans="1:15" x14ac:dyDescent="0.3">
      <c r="A114" s="80"/>
      <c r="B114" s="299" t="s">
        <v>51</v>
      </c>
      <c r="C114" s="197"/>
      <c r="D114" s="710">
        <f>+E113+D112</f>
        <v>0</v>
      </c>
      <c r="E114" s="711"/>
      <c r="G114" s="110"/>
      <c r="H114" s="80"/>
    </row>
    <row r="115" spans="1:15" x14ac:dyDescent="0.3">
      <c r="A115" s="80"/>
      <c r="H115" s="80"/>
      <c r="I115" s="80"/>
    </row>
    <row r="116" spans="1:15" x14ac:dyDescent="0.3">
      <c r="A116" s="74" t="s">
        <v>98</v>
      </c>
      <c r="H116" s="80"/>
      <c r="I116" s="80"/>
    </row>
    <row r="117" spans="1:15" x14ac:dyDescent="0.3">
      <c r="A117" s="80"/>
      <c r="H117" s="80"/>
      <c r="I117" s="80"/>
    </row>
    <row r="118" spans="1:15" ht="14.25" customHeight="1" x14ac:dyDescent="0.3">
      <c r="A118" s="685" t="s">
        <v>99</v>
      </c>
      <c r="B118" s="685"/>
      <c r="C118" s="685"/>
      <c r="D118" s="685"/>
      <c r="E118" s="685"/>
      <c r="F118" s="685"/>
      <c r="G118" s="685"/>
      <c r="H118" s="685"/>
      <c r="I118" s="80"/>
    </row>
    <row r="119" spans="1:15" ht="13.5" customHeight="1" x14ac:dyDescent="0.3">
      <c r="A119" s="118"/>
      <c r="B119" s="119"/>
      <c r="C119" s="120"/>
      <c r="D119" s="120"/>
      <c r="E119" s="120"/>
      <c r="F119" s="120"/>
      <c r="G119" s="120"/>
      <c r="H119" s="119"/>
      <c r="I119" s="119"/>
    </row>
    <row r="120" spans="1:15" ht="13.5" customHeight="1" x14ac:dyDescent="0.3">
      <c r="A120" s="303"/>
      <c r="B120" s="303"/>
      <c r="C120" s="121"/>
      <c r="D120" s="121"/>
      <c r="E120" s="121"/>
      <c r="F120" s="121"/>
      <c r="G120" s="121"/>
      <c r="H120" s="303"/>
      <c r="I120" s="80"/>
    </row>
    <row r="121" spans="1:15" x14ac:dyDescent="0.3">
      <c r="A121" s="74" t="s">
        <v>409</v>
      </c>
    </row>
    <row r="122" spans="1:15" x14ac:dyDescent="0.3">
      <c r="A122" s="80"/>
    </row>
    <row r="123" spans="1:15" x14ac:dyDescent="0.3">
      <c r="B123" s="712" t="s">
        <v>223</v>
      </c>
      <c r="C123" s="712"/>
      <c r="D123" s="712"/>
      <c r="E123" s="551">
        <f>+D111</f>
        <v>44561</v>
      </c>
      <c r="F123" s="122" t="s">
        <v>141</v>
      </c>
      <c r="G123" s="122" t="s">
        <v>142</v>
      </c>
      <c r="J123" s="84"/>
    </row>
    <row r="124" spans="1:15" x14ac:dyDescent="0.3">
      <c r="B124" s="123" t="s">
        <v>324</v>
      </c>
      <c r="C124" s="124"/>
      <c r="D124" s="125"/>
      <c r="E124" s="126">
        <v>22450000000</v>
      </c>
      <c r="F124" s="126">
        <f>+E124</f>
        <v>22450000000</v>
      </c>
      <c r="G124" s="126"/>
      <c r="K124" s="713"/>
      <c r="L124" s="713"/>
      <c r="M124" s="713"/>
      <c r="N124" s="713"/>
    </row>
    <row r="125" spans="1:15" x14ac:dyDescent="0.3">
      <c r="B125" s="116" t="s">
        <v>325</v>
      </c>
      <c r="C125" s="138"/>
      <c r="D125" s="128"/>
      <c r="E125" s="129">
        <v>0</v>
      </c>
      <c r="F125" s="129"/>
      <c r="G125" s="129"/>
      <c r="K125" s="130"/>
      <c r="L125" s="130"/>
      <c r="M125" s="130"/>
      <c r="N125" s="130"/>
      <c r="O125" s="579"/>
    </row>
    <row r="126" spans="1:15" x14ac:dyDescent="0.3">
      <c r="B126" s="116" t="s">
        <v>326</v>
      </c>
      <c r="C126" s="138"/>
      <c r="D126" s="128"/>
      <c r="E126" s="129">
        <v>0</v>
      </c>
      <c r="F126" s="129"/>
      <c r="G126" s="129"/>
    </row>
    <row r="127" spans="1:15" x14ac:dyDescent="0.3">
      <c r="B127" s="116" t="s">
        <v>327</v>
      </c>
      <c r="C127" s="138"/>
      <c r="D127" s="128"/>
      <c r="E127" s="129">
        <v>0</v>
      </c>
      <c r="F127" s="129"/>
      <c r="G127" s="129"/>
    </row>
    <row r="128" spans="1:15" x14ac:dyDescent="0.3">
      <c r="B128" s="116" t="s">
        <v>328</v>
      </c>
      <c r="C128" s="138"/>
      <c r="D128" s="128"/>
      <c r="E128" s="129">
        <v>18626000000</v>
      </c>
      <c r="F128" s="129">
        <f>+E128</f>
        <v>18626000000</v>
      </c>
      <c r="G128" s="129"/>
    </row>
    <row r="129" spans="1:9" x14ac:dyDescent="0.3">
      <c r="B129" s="131" t="s">
        <v>329</v>
      </c>
      <c r="C129" s="132"/>
      <c r="D129" s="133"/>
      <c r="E129" s="129">
        <v>0</v>
      </c>
      <c r="F129" s="134"/>
      <c r="G129" s="134"/>
    </row>
    <row r="130" spans="1:9" x14ac:dyDescent="0.3">
      <c r="B130" s="712" t="s">
        <v>224</v>
      </c>
      <c r="C130" s="712"/>
      <c r="D130" s="712"/>
      <c r="E130" s="135">
        <f>SUM(E124:E129)</f>
        <v>41076000000</v>
      </c>
      <c r="F130" s="135">
        <f>SUM(F124:F129)</f>
        <v>41076000000</v>
      </c>
      <c r="G130" s="135">
        <f>SUM(G124:G129)</f>
        <v>0</v>
      </c>
    </row>
    <row r="131" spans="1:9" x14ac:dyDescent="0.3">
      <c r="A131" s="80"/>
    </row>
    <row r="132" spans="1:9" x14ac:dyDescent="0.3">
      <c r="B132" s="136"/>
      <c r="C132" s="137"/>
      <c r="D132" s="137"/>
      <c r="E132" s="137"/>
      <c r="F132" s="137"/>
      <c r="G132" s="137"/>
    </row>
    <row r="133" spans="1:9" x14ac:dyDescent="0.3">
      <c r="A133" s="74" t="s">
        <v>410</v>
      </c>
    </row>
    <row r="134" spans="1:9" x14ac:dyDescent="0.3">
      <c r="A134" s="80"/>
    </row>
    <row r="135" spans="1:9" x14ac:dyDescent="0.3">
      <c r="B135" s="712" t="s">
        <v>223</v>
      </c>
      <c r="C135" s="712"/>
      <c r="D135" s="712"/>
      <c r="E135" s="551">
        <f>+E123</f>
        <v>44561</v>
      </c>
      <c r="F135" s="122" t="s">
        <v>141</v>
      </c>
      <c r="G135" s="122" t="s">
        <v>142</v>
      </c>
    </row>
    <row r="136" spans="1:9" x14ac:dyDescent="0.3">
      <c r="B136" s="123" t="s">
        <v>377</v>
      </c>
      <c r="C136" s="124"/>
      <c r="D136" s="125"/>
      <c r="E136" s="126">
        <v>0</v>
      </c>
      <c r="F136" s="126">
        <f>+E136</f>
        <v>0</v>
      </c>
      <c r="G136" s="126"/>
    </row>
    <row r="137" spans="1:9" x14ac:dyDescent="0.3">
      <c r="B137" s="116" t="s">
        <v>330</v>
      </c>
      <c r="C137" s="138"/>
      <c r="D137" s="128"/>
      <c r="E137" s="129">
        <v>0</v>
      </c>
      <c r="F137" s="129"/>
      <c r="G137" s="129"/>
    </row>
    <row r="138" spans="1:9" x14ac:dyDescent="0.3">
      <c r="B138" s="116" t="s">
        <v>330</v>
      </c>
      <c r="C138" s="138"/>
      <c r="D138" s="128"/>
      <c r="E138" s="129">
        <v>0</v>
      </c>
      <c r="F138" s="129"/>
      <c r="G138" s="129"/>
    </row>
    <row r="139" spans="1:9" x14ac:dyDescent="0.3">
      <c r="B139" s="131" t="s">
        <v>329</v>
      </c>
      <c r="C139" s="132"/>
      <c r="D139" s="133"/>
      <c r="E139" s="129">
        <v>0</v>
      </c>
      <c r="F139" s="134"/>
      <c r="G139" s="134"/>
    </row>
    <row r="140" spans="1:9" x14ac:dyDescent="0.3">
      <c r="B140" s="712" t="s">
        <v>225</v>
      </c>
      <c r="C140" s="712"/>
      <c r="D140" s="712"/>
      <c r="E140" s="135">
        <f>SUM(E136:E139)</f>
        <v>0</v>
      </c>
      <c r="F140" s="135">
        <f>SUM(F136:F139)</f>
        <v>0</v>
      </c>
      <c r="G140" s="135">
        <f>SUM(G136:G139)</f>
        <v>0</v>
      </c>
    </row>
    <row r="141" spans="1:9" x14ac:dyDescent="0.3">
      <c r="B141" s="136"/>
      <c r="C141" s="137"/>
      <c r="D141" s="137"/>
      <c r="E141" s="137"/>
      <c r="F141" s="137"/>
      <c r="G141" s="137"/>
      <c r="I141" s="78" t="str">
        <f t="shared" ref="I141:I164" si="0">PROPER(B141)</f>
        <v/>
      </c>
    </row>
    <row r="142" spans="1:9" x14ac:dyDescent="0.3">
      <c r="A142" s="74" t="s">
        <v>411</v>
      </c>
      <c r="I142" s="78" t="str">
        <f t="shared" si="0"/>
        <v/>
      </c>
    </row>
    <row r="143" spans="1:9" x14ac:dyDescent="0.3">
      <c r="A143" s="80"/>
      <c r="I143" s="78" t="str">
        <f t="shared" si="0"/>
        <v/>
      </c>
    </row>
    <row r="144" spans="1:9" x14ac:dyDescent="0.3">
      <c r="B144" s="712" t="s">
        <v>223</v>
      </c>
      <c r="C144" s="712"/>
      <c r="D144" s="712"/>
      <c r="E144" s="551">
        <f>+E135</f>
        <v>44561</v>
      </c>
      <c r="F144" s="122" t="s">
        <v>141</v>
      </c>
      <c r="G144" s="122" t="s">
        <v>142</v>
      </c>
    </row>
    <row r="145" spans="1:9" x14ac:dyDescent="0.3">
      <c r="B145" s="123" t="s">
        <v>331</v>
      </c>
      <c r="C145" s="124"/>
      <c r="D145" s="125"/>
      <c r="E145" s="126">
        <v>0</v>
      </c>
      <c r="F145" s="126"/>
      <c r="G145" s="126">
        <f>+E145</f>
        <v>0</v>
      </c>
    </row>
    <row r="146" spans="1:9" x14ac:dyDescent="0.3">
      <c r="B146" s="116" t="s">
        <v>427</v>
      </c>
      <c r="C146" s="138"/>
      <c r="D146" s="128"/>
      <c r="E146" s="129">
        <v>0</v>
      </c>
      <c r="F146" s="129"/>
      <c r="G146" s="129">
        <v>0</v>
      </c>
    </row>
    <row r="147" spans="1:9" x14ac:dyDescent="0.3">
      <c r="B147" s="712" t="s">
        <v>224</v>
      </c>
      <c r="C147" s="712"/>
      <c r="D147" s="712"/>
      <c r="E147" s="135">
        <f>SUM(E145:E146)</f>
        <v>0</v>
      </c>
      <c r="F147" s="135">
        <f>SUM(F145:F146)</f>
        <v>0</v>
      </c>
      <c r="G147" s="135">
        <f>SUM(G145:G146)</f>
        <v>0</v>
      </c>
      <c r="H147" s="80"/>
    </row>
    <row r="148" spans="1:9" x14ac:dyDescent="0.3">
      <c r="A148" s="80"/>
      <c r="H148" s="80"/>
      <c r="I148" s="78" t="str">
        <f t="shared" si="0"/>
        <v/>
      </c>
    </row>
    <row r="149" spans="1:9" ht="13.95" customHeight="1" x14ac:dyDescent="0.3">
      <c r="A149" s="74" t="s">
        <v>270</v>
      </c>
      <c r="B149" s="74"/>
      <c r="C149" s="74"/>
      <c r="D149" s="74"/>
      <c r="E149" s="74"/>
      <c r="F149" s="74"/>
      <c r="G149" s="74"/>
      <c r="H149" s="74"/>
      <c r="I149" s="78" t="str">
        <f t="shared" si="0"/>
        <v/>
      </c>
    </row>
    <row r="150" spans="1:9" x14ac:dyDescent="0.3">
      <c r="A150" s="80"/>
      <c r="H150" s="80"/>
      <c r="I150" s="78" t="str">
        <f t="shared" si="0"/>
        <v/>
      </c>
    </row>
    <row r="151" spans="1:9" x14ac:dyDescent="0.3">
      <c r="A151" s="80"/>
      <c r="B151" s="712" t="s">
        <v>102</v>
      </c>
      <c r="C151" s="712"/>
      <c r="D151" s="712"/>
      <c r="E151" s="712"/>
      <c r="F151" s="122" t="s">
        <v>141</v>
      </c>
      <c r="G151" s="122" t="s">
        <v>142</v>
      </c>
    </row>
    <row r="152" spans="1:9" x14ac:dyDescent="0.3">
      <c r="A152" s="80"/>
      <c r="B152" s="700" t="s">
        <v>227</v>
      </c>
      <c r="C152" s="717"/>
      <c r="D152" s="717"/>
      <c r="E152" s="701"/>
      <c r="F152" s="140">
        <v>0</v>
      </c>
      <c r="G152" s="140">
        <v>0</v>
      </c>
    </row>
    <row r="153" spans="1:9" x14ac:dyDescent="0.3">
      <c r="A153" s="80"/>
      <c r="B153" s="297" t="s">
        <v>228</v>
      </c>
      <c r="C153" s="306"/>
      <c r="D153" s="306"/>
      <c r="E153" s="307">
        <v>0</v>
      </c>
      <c r="F153" s="145">
        <v>0</v>
      </c>
      <c r="G153" s="145">
        <v>0</v>
      </c>
    </row>
    <row r="154" spans="1:9" x14ac:dyDescent="0.3">
      <c r="A154" s="80"/>
      <c r="B154" s="297" t="s">
        <v>229</v>
      </c>
      <c r="C154" s="306"/>
      <c r="D154" s="306"/>
      <c r="E154" s="307"/>
      <c r="F154" s="145">
        <v>0</v>
      </c>
      <c r="G154" s="145">
        <v>0</v>
      </c>
    </row>
    <row r="155" spans="1:9" x14ac:dyDescent="0.3">
      <c r="A155" s="80"/>
      <c r="B155" s="704" t="s">
        <v>230</v>
      </c>
      <c r="C155" s="718"/>
      <c r="D155" s="718"/>
      <c r="E155" s="705"/>
      <c r="F155" s="145">
        <v>0</v>
      </c>
      <c r="G155" s="145"/>
    </row>
    <row r="156" spans="1:9" x14ac:dyDescent="0.3">
      <c r="A156" s="80"/>
      <c r="B156" s="297" t="s">
        <v>428</v>
      </c>
      <c r="C156" s="146"/>
      <c r="D156" s="146"/>
      <c r="E156" s="307"/>
      <c r="F156" s="145">
        <f>+P18</f>
        <v>888218</v>
      </c>
      <c r="G156" s="145"/>
    </row>
    <row r="157" spans="1:9" x14ac:dyDescent="0.3">
      <c r="A157" s="80"/>
      <c r="B157" s="297" t="s">
        <v>231</v>
      </c>
      <c r="C157" s="146"/>
      <c r="D157" s="146"/>
      <c r="E157" s="307"/>
      <c r="F157" s="145">
        <v>0</v>
      </c>
      <c r="G157" s="145"/>
    </row>
    <row r="158" spans="1:9" x14ac:dyDescent="0.3">
      <c r="A158" s="80"/>
      <c r="B158" s="297" t="s">
        <v>693</v>
      </c>
      <c r="C158" s="146"/>
      <c r="D158" s="146"/>
      <c r="E158" s="307"/>
      <c r="F158" s="145">
        <v>0</v>
      </c>
      <c r="G158" s="145"/>
    </row>
    <row r="159" spans="1:9" x14ac:dyDescent="0.3">
      <c r="A159" s="80"/>
      <c r="B159" s="297" t="s">
        <v>232</v>
      </c>
      <c r="C159" s="146"/>
      <c r="D159" s="146"/>
      <c r="E159" s="307"/>
      <c r="F159" s="145">
        <f>+P20</f>
        <v>400000</v>
      </c>
      <c r="G159" s="145"/>
    </row>
    <row r="160" spans="1:9" x14ac:dyDescent="0.3">
      <c r="A160" s="80"/>
      <c r="B160" s="297" t="s">
        <v>233</v>
      </c>
      <c r="C160" s="146"/>
      <c r="D160" s="146"/>
      <c r="E160" s="307"/>
      <c r="F160" s="145">
        <v>0</v>
      </c>
      <c r="G160" s="145"/>
    </row>
    <row r="161" spans="1:16" x14ac:dyDescent="0.3">
      <c r="A161" s="80"/>
      <c r="B161" s="706"/>
      <c r="C161" s="719"/>
      <c r="D161" s="719"/>
      <c r="E161" s="707"/>
      <c r="F161" s="147"/>
      <c r="G161" s="147"/>
    </row>
    <row r="162" spans="1:16" x14ac:dyDescent="0.3">
      <c r="A162" s="80"/>
      <c r="B162" s="697" t="s">
        <v>51</v>
      </c>
      <c r="C162" s="720"/>
      <c r="D162" s="720"/>
      <c r="E162" s="698"/>
      <c r="F162" s="135">
        <f>SUM(F152:F161)</f>
        <v>1288218</v>
      </c>
      <c r="G162" s="135">
        <f>SUM(G152:G161)</f>
        <v>0</v>
      </c>
    </row>
    <row r="163" spans="1:16" x14ac:dyDescent="0.3">
      <c r="A163" s="80"/>
      <c r="H163" s="80"/>
      <c r="I163" s="78" t="str">
        <f t="shared" si="0"/>
        <v/>
      </c>
    </row>
    <row r="164" spans="1:16" x14ac:dyDescent="0.3">
      <c r="A164" s="685"/>
      <c r="B164" s="685"/>
      <c r="C164" s="685"/>
      <c r="D164" s="685"/>
      <c r="E164" s="685"/>
      <c r="F164" s="685"/>
      <c r="G164" s="685"/>
      <c r="H164" s="685"/>
      <c r="I164" s="78" t="str">
        <f t="shared" si="0"/>
        <v/>
      </c>
    </row>
    <row r="165" spans="1:16" x14ac:dyDescent="0.3">
      <c r="B165" s="136"/>
      <c r="C165" s="137"/>
      <c r="D165" s="137"/>
      <c r="E165" s="137"/>
      <c r="F165" s="137"/>
      <c r="G165" s="137"/>
    </row>
    <row r="166" spans="1:16" x14ac:dyDescent="0.3">
      <c r="A166" s="74" t="s">
        <v>104</v>
      </c>
    </row>
    <row r="168" spans="1:16" x14ac:dyDescent="0.3">
      <c r="B168" s="723" t="s">
        <v>90</v>
      </c>
      <c r="C168" s="714" t="s">
        <v>105</v>
      </c>
      <c r="D168" s="714"/>
      <c r="E168" s="714"/>
      <c r="F168" s="714"/>
      <c r="G168" s="714"/>
      <c r="H168" s="714" t="s">
        <v>106</v>
      </c>
      <c r="I168" s="714"/>
      <c r="J168" s="714"/>
      <c r="K168" s="714"/>
      <c r="L168" s="714" t="s">
        <v>107</v>
      </c>
      <c r="M168" s="294"/>
    </row>
    <row r="169" spans="1:16" ht="46.8" x14ac:dyDescent="0.3">
      <c r="B169" s="743"/>
      <c r="C169" s="122" t="s">
        <v>108</v>
      </c>
      <c r="D169" s="122" t="s">
        <v>109</v>
      </c>
      <c r="E169" s="122" t="s">
        <v>110</v>
      </c>
      <c r="F169" s="122" t="s">
        <v>111</v>
      </c>
      <c r="G169" s="122" t="s">
        <v>47</v>
      </c>
      <c r="H169" s="302" t="s">
        <v>106</v>
      </c>
      <c r="I169" s="302"/>
      <c r="J169" s="302"/>
      <c r="K169" s="302" t="s">
        <v>115</v>
      </c>
      <c r="L169" s="714"/>
      <c r="M169" s="294"/>
    </row>
    <row r="170" spans="1:16" s="154" customFormat="1" x14ac:dyDescent="0.3">
      <c r="B170" s="155" t="s">
        <v>314</v>
      </c>
      <c r="C170" s="156">
        <v>0</v>
      </c>
      <c r="D170" s="157">
        <v>0</v>
      </c>
      <c r="E170" s="157"/>
      <c r="F170" s="157"/>
      <c r="G170" s="158">
        <v>0</v>
      </c>
      <c r="H170" s="166">
        <v>0</v>
      </c>
      <c r="I170" s="166">
        <v>0</v>
      </c>
      <c r="J170" s="166">
        <v>0</v>
      </c>
      <c r="K170" s="166">
        <f>+H170+I170+J170</f>
        <v>0</v>
      </c>
      <c r="L170" s="161">
        <f>+G170-K170</f>
        <v>0</v>
      </c>
      <c r="M170" s="166"/>
      <c r="O170" s="580"/>
      <c r="P170" s="580"/>
    </row>
    <row r="171" spans="1:16" x14ac:dyDescent="0.3">
      <c r="B171" s="162" t="s">
        <v>429</v>
      </c>
      <c r="C171" s="163">
        <v>0</v>
      </c>
      <c r="D171" s="164">
        <v>0</v>
      </c>
      <c r="E171" s="164">
        <v>0</v>
      </c>
      <c r="F171" s="164">
        <v>0</v>
      </c>
      <c r="G171" s="165">
        <v>0</v>
      </c>
      <c r="H171" s="166">
        <v>0</v>
      </c>
      <c r="I171" s="166">
        <v>0</v>
      </c>
      <c r="J171" s="166">
        <v>0</v>
      </c>
      <c r="K171" s="166">
        <f t="shared" ref="K171:K175" si="1">+H171+I171+J171</f>
        <v>0</v>
      </c>
      <c r="L171" s="161">
        <f t="shared" ref="L171:L174" si="2">+G171-K171</f>
        <v>0</v>
      </c>
      <c r="M171" s="166"/>
      <c r="N171" s="177"/>
    </row>
    <row r="172" spans="1:16" x14ac:dyDescent="0.3">
      <c r="B172" s="162" t="s">
        <v>315</v>
      </c>
      <c r="C172" s="163">
        <v>0</v>
      </c>
      <c r="D172" s="164">
        <v>0</v>
      </c>
      <c r="E172" s="164">
        <v>0</v>
      </c>
      <c r="F172" s="164">
        <v>0</v>
      </c>
      <c r="G172" s="165">
        <v>0</v>
      </c>
      <c r="H172" s="166">
        <v>0</v>
      </c>
      <c r="I172" s="166">
        <v>0</v>
      </c>
      <c r="J172" s="166">
        <v>0</v>
      </c>
      <c r="K172" s="166">
        <f t="shared" si="1"/>
        <v>0</v>
      </c>
      <c r="L172" s="161">
        <f t="shared" si="2"/>
        <v>0</v>
      </c>
      <c r="M172" s="166"/>
    </row>
    <row r="173" spans="1:16" x14ac:dyDescent="0.3">
      <c r="B173" s="162" t="s">
        <v>316</v>
      </c>
      <c r="C173" s="163">
        <v>0</v>
      </c>
      <c r="D173" s="164">
        <v>0</v>
      </c>
      <c r="E173" s="164">
        <v>0</v>
      </c>
      <c r="F173" s="164">
        <v>0</v>
      </c>
      <c r="G173" s="165">
        <f>+P23</f>
        <v>4074324</v>
      </c>
      <c r="H173" s="166">
        <v>0</v>
      </c>
      <c r="I173" s="166">
        <v>0</v>
      </c>
      <c r="J173" s="166">
        <v>0</v>
      </c>
      <c r="K173" s="166">
        <f t="shared" si="1"/>
        <v>0</v>
      </c>
      <c r="L173" s="161">
        <f t="shared" si="2"/>
        <v>4074324</v>
      </c>
      <c r="M173" s="166"/>
      <c r="N173" s="177"/>
    </row>
    <row r="174" spans="1:16" x14ac:dyDescent="0.3">
      <c r="B174" s="162" t="s">
        <v>317</v>
      </c>
      <c r="C174" s="163">
        <v>0</v>
      </c>
      <c r="D174" s="164">
        <v>0</v>
      </c>
      <c r="E174" s="164">
        <v>0</v>
      </c>
      <c r="F174" s="164">
        <v>0</v>
      </c>
      <c r="G174" s="165">
        <v>0</v>
      </c>
      <c r="H174" s="166">
        <v>0</v>
      </c>
      <c r="I174" s="166">
        <v>0</v>
      </c>
      <c r="J174" s="166">
        <v>0</v>
      </c>
      <c r="K174" s="166">
        <f t="shared" si="1"/>
        <v>0</v>
      </c>
      <c r="L174" s="161">
        <f t="shared" si="2"/>
        <v>0</v>
      </c>
      <c r="M174" s="166"/>
    </row>
    <row r="175" spans="1:16" x14ac:dyDescent="0.3">
      <c r="B175" s="167" t="s">
        <v>318</v>
      </c>
      <c r="C175" s="168">
        <v>0</v>
      </c>
      <c r="D175" s="169">
        <v>0</v>
      </c>
      <c r="E175" s="169">
        <v>0</v>
      </c>
      <c r="F175" s="169">
        <v>0</v>
      </c>
      <c r="G175" s="170">
        <v>0</v>
      </c>
      <c r="H175" s="172">
        <v>0</v>
      </c>
      <c r="I175" s="172">
        <v>0</v>
      </c>
      <c r="J175" s="172">
        <v>0</v>
      </c>
      <c r="K175" s="172">
        <f t="shared" si="1"/>
        <v>0</v>
      </c>
      <c r="L175" s="161">
        <f>+G175-K175</f>
        <v>0</v>
      </c>
      <c r="M175" s="166"/>
    </row>
    <row r="176" spans="1:16" x14ac:dyDescent="0.3">
      <c r="B176" s="255" t="s">
        <v>51</v>
      </c>
      <c r="C176" s="174">
        <f t="shared" ref="C176" si="3">SUM(C170:C175)</f>
        <v>0</v>
      </c>
      <c r="D176" s="174">
        <f>SUM(D170:D175)</f>
        <v>0</v>
      </c>
      <c r="E176" s="174">
        <f t="shared" ref="E176:L176" si="4">SUM(E170:E175)</f>
        <v>0</v>
      </c>
      <c r="F176" s="174">
        <f t="shared" si="4"/>
        <v>0</v>
      </c>
      <c r="G176" s="176">
        <f t="shared" si="4"/>
        <v>4074324</v>
      </c>
      <c r="H176" s="174">
        <f t="shared" si="4"/>
        <v>0</v>
      </c>
      <c r="I176" s="174">
        <f t="shared" si="4"/>
        <v>0</v>
      </c>
      <c r="J176" s="174">
        <f t="shared" si="4"/>
        <v>0</v>
      </c>
      <c r="K176" s="175">
        <f t="shared" si="4"/>
        <v>0</v>
      </c>
      <c r="L176" s="176">
        <f t="shared" si="4"/>
        <v>4074324</v>
      </c>
      <c r="M176" s="538"/>
    </row>
    <row r="177" spans="1:16" x14ac:dyDescent="0.3">
      <c r="L177" s="79">
        <f>+L176-P22</f>
        <v>0</v>
      </c>
      <c r="M177" s="79"/>
    </row>
    <row r="178" spans="1:16" x14ac:dyDescent="0.3">
      <c r="A178" s="74" t="s">
        <v>122</v>
      </c>
      <c r="L178" s="177"/>
      <c r="M178" s="177"/>
    </row>
    <row r="179" spans="1:16" x14ac:dyDescent="0.3">
      <c r="J179" s="178"/>
      <c r="K179" s="177"/>
      <c r="L179" s="177"/>
      <c r="M179" s="177"/>
    </row>
    <row r="181" spans="1:16" s="79" customFormat="1" ht="46.8" x14ac:dyDescent="0.3">
      <c r="A181" s="90"/>
      <c r="B181" s="87" t="s">
        <v>44</v>
      </c>
      <c r="C181" s="85" t="s">
        <v>123</v>
      </c>
      <c r="D181" s="85" t="s">
        <v>124</v>
      </c>
      <c r="E181" s="85" t="s">
        <v>125</v>
      </c>
      <c r="F181" s="85" t="s">
        <v>126</v>
      </c>
      <c r="H181" s="78"/>
      <c r="I181" s="78"/>
      <c r="J181" s="78"/>
      <c r="K181" s="78"/>
      <c r="L181" s="78"/>
      <c r="M181" s="78"/>
      <c r="N181" s="78"/>
      <c r="O181" s="578"/>
      <c r="P181" s="581"/>
    </row>
    <row r="182" spans="1:16" s="79" customFormat="1" x14ac:dyDescent="0.3">
      <c r="A182" s="90"/>
      <c r="B182" s="107" t="s">
        <v>319</v>
      </c>
      <c r="C182" s="179">
        <f>+P25</f>
        <v>301638452</v>
      </c>
      <c r="D182" s="179">
        <v>0</v>
      </c>
      <c r="E182" s="179">
        <v>0</v>
      </c>
      <c r="F182" s="179">
        <f>+C182+D182-E182</f>
        <v>301638452</v>
      </c>
      <c r="H182" s="78"/>
      <c r="I182" s="78"/>
      <c r="J182" s="78"/>
      <c r="K182" s="78"/>
      <c r="L182" s="78"/>
      <c r="M182" s="78"/>
      <c r="N182" s="78"/>
      <c r="O182" s="578"/>
      <c r="P182" s="581"/>
    </row>
    <row r="183" spans="1:16" s="79" customFormat="1" x14ac:dyDescent="0.3">
      <c r="A183" s="90"/>
      <c r="B183" s="107" t="s">
        <v>782</v>
      </c>
      <c r="C183" s="179">
        <f>+P26</f>
        <v>74002525</v>
      </c>
      <c r="D183" s="179">
        <v>0</v>
      </c>
      <c r="E183" s="179">
        <v>0</v>
      </c>
      <c r="F183" s="179">
        <f>+C183+D183-E183</f>
        <v>74002525</v>
      </c>
      <c r="H183" s="78"/>
      <c r="I183" s="78"/>
      <c r="J183" s="78"/>
      <c r="K183" s="78"/>
      <c r="L183" s="78"/>
      <c r="M183" s="78"/>
      <c r="N183" s="78"/>
      <c r="O183" s="578"/>
      <c r="P183" s="581"/>
    </row>
    <row r="184" spans="1:16" s="79" customFormat="1" x14ac:dyDescent="0.3">
      <c r="A184" s="78"/>
      <c r="B184" s="182" t="s">
        <v>129</v>
      </c>
      <c r="C184" s="181">
        <f>SUM(C182:C183)</f>
        <v>375640977</v>
      </c>
      <c r="D184" s="181">
        <f>SUM(D182:D183)</f>
        <v>0</v>
      </c>
      <c r="E184" s="181">
        <f>SUM(E182:E183)</f>
        <v>0</v>
      </c>
      <c r="F184" s="181">
        <f>SUM(F182:F183)</f>
        <v>375640977</v>
      </c>
      <c r="H184" s="78"/>
      <c r="I184" s="78"/>
      <c r="J184" s="78"/>
      <c r="K184" s="78"/>
      <c r="L184" s="78"/>
      <c r="M184" s="78"/>
      <c r="N184" s="78"/>
      <c r="O184" s="578"/>
      <c r="P184" s="581"/>
    </row>
    <row r="185" spans="1:16" s="79" customFormat="1" hidden="1" x14ac:dyDescent="0.3">
      <c r="A185" s="78"/>
      <c r="B185" s="182" t="s">
        <v>130</v>
      </c>
      <c r="C185" s="181">
        <v>28353133</v>
      </c>
      <c r="D185" s="181">
        <v>0</v>
      </c>
      <c r="E185" s="181">
        <v>12631374</v>
      </c>
      <c r="F185" s="181">
        <f>+C185-E185</f>
        <v>15721759</v>
      </c>
      <c r="H185" s="78"/>
      <c r="I185" s="78"/>
      <c r="J185" s="78"/>
      <c r="K185" s="78"/>
      <c r="L185" s="78"/>
      <c r="M185" s="78"/>
      <c r="N185" s="78"/>
      <c r="O185" s="578"/>
      <c r="P185" s="581"/>
    </row>
    <row r="186" spans="1:16" s="79" customFormat="1" x14ac:dyDescent="0.3">
      <c r="A186" s="78"/>
      <c r="B186" s="78"/>
      <c r="C186" s="183"/>
      <c r="D186" s="183"/>
      <c r="E186" s="183"/>
      <c r="F186" s="183"/>
      <c r="H186" s="78"/>
      <c r="I186" s="78"/>
      <c r="J186" s="78"/>
      <c r="K186" s="78"/>
      <c r="L186" s="78"/>
      <c r="M186" s="78"/>
      <c r="N186" s="78"/>
      <c r="O186" s="578"/>
      <c r="P186" s="581"/>
    </row>
    <row r="187" spans="1:16" s="79" customFormat="1" x14ac:dyDescent="0.3">
      <c r="A187" s="74" t="s">
        <v>131</v>
      </c>
      <c r="B187" s="78"/>
      <c r="H187" s="78"/>
      <c r="I187" s="78"/>
      <c r="J187" s="78"/>
      <c r="K187" s="78"/>
      <c r="L187" s="78"/>
      <c r="M187" s="78"/>
      <c r="N187" s="78"/>
      <c r="O187" s="578"/>
      <c r="P187" s="581"/>
    </row>
    <row r="190" spans="1:16" s="79" customFormat="1" ht="15" customHeight="1" x14ac:dyDescent="0.3">
      <c r="A190" s="78"/>
      <c r="B190" s="697" t="s">
        <v>133</v>
      </c>
      <c r="C190" s="698"/>
      <c r="D190" s="715">
        <f>+D97</f>
        <v>44561</v>
      </c>
      <c r="E190" s="716"/>
      <c r="H190" s="78"/>
      <c r="I190" s="78"/>
      <c r="J190" s="78"/>
      <c r="K190" s="78"/>
      <c r="L190" s="78"/>
      <c r="M190" s="78"/>
      <c r="N190" s="78"/>
      <c r="O190" s="578"/>
      <c r="P190" s="581"/>
    </row>
    <row r="191" spans="1:16" s="79" customFormat="1" x14ac:dyDescent="0.3">
      <c r="A191" s="78"/>
      <c r="B191" s="123" t="s">
        <v>321</v>
      </c>
      <c r="C191" s="184"/>
      <c r="D191" s="266">
        <v>0</v>
      </c>
      <c r="E191" s="267"/>
      <c r="H191" s="78"/>
      <c r="I191" s="78"/>
      <c r="J191" s="78"/>
      <c r="K191" s="78"/>
      <c r="L191" s="78"/>
      <c r="M191" s="78"/>
      <c r="N191" s="78"/>
      <c r="O191" s="578"/>
      <c r="P191" s="581"/>
    </row>
    <row r="192" spans="1:16" s="79" customFormat="1" x14ac:dyDescent="0.3">
      <c r="A192" s="78"/>
      <c r="B192" s="116" t="s">
        <v>430</v>
      </c>
      <c r="C192" s="117"/>
      <c r="D192" s="195">
        <v>0</v>
      </c>
      <c r="E192" s="268"/>
      <c r="H192" s="78"/>
      <c r="I192" s="78"/>
      <c r="J192" s="78"/>
      <c r="K192" s="78"/>
      <c r="L192" s="78"/>
      <c r="M192" s="78"/>
      <c r="N192" s="78"/>
      <c r="O192" s="578"/>
      <c r="P192" s="581"/>
    </row>
    <row r="193" spans="1:16" s="79" customFormat="1" x14ac:dyDescent="0.3">
      <c r="A193" s="78"/>
      <c r="B193" s="297" t="s">
        <v>322</v>
      </c>
      <c r="C193" s="307"/>
      <c r="D193" s="195">
        <v>0</v>
      </c>
      <c r="E193" s="268"/>
      <c r="H193" s="78"/>
      <c r="I193" s="78"/>
      <c r="J193" s="78"/>
      <c r="K193" s="78"/>
      <c r="L193" s="78"/>
      <c r="M193" s="78"/>
      <c r="N193" s="78"/>
      <c r="O193" s="578"/>
      <c r="P193" s="581"/>
    </row>
    <row r="194" spans="1:16" s="79" customFormat="1" x14ac:dyDescent="0.3">
      <c r="A194" s="78"/>
      <c r="B194" s="131" t="s">
        <v>137</v>
      </c>
      <c r="C194" s="133"/>
      <c r="D194" s="269">
        <v>0</v>
      </c>
      <c r="E194" s="270"/>
      <c r="H194" s="78"/>
      <c r="I194" s="78"/>
      <c r="J194" s="78"/>
      <c r="K194" s="78"/>
      <c r="L194" s="78"/>
      <c r="M194" s="78"/>
      <c r="N194" s="78"/>
      <c r="O194" s="578"/>
      <c r="P194" s="581"/>
    </row>
    <row r="195" spans="1:16" s="79" customFormat="1" x14ac:dyDescent="0.3">
      <c r="A195" s="78"/>
      <c r="B195" s="697" t="s">
        <v>51</v>
      </c>
      <c r="C195" s="698"/>
      <c r="D195" s="750">
        <f>SUM(D191:E194)</f>
        <v>0</v>
      </c>
      <c r="E195" s="751"/>
      <c r="H195" s="78"/>
      <c r="I195" s="78"/>
      <c r="J195" s="78"/>
      <c r="K195" s="78"/>
      <c r="L195" s="78"/>
      <c r="M195" s="78"/>
      <c r="N195" s="78"/>
      <c r="O195" s="578"/>
      <c r="P195" s="581"/>
    </row>
    <row r="196" spans="1:16" s="79" customFormat="1" x14ac:dyDescent="0.3">
      <c r="A196" s="78"/>
      <c r="B196" s="136"/>
      <c r="C196" s="137"/>
      <c r="D196" s="137"/>
      <c r="E196" s="137"/>
      <c r="H196" s="78"/>
      <c r="I196" s="78"/>
      <c r="J196" s="78"/>
      <c r="K196" s="78"/>
      <c r="L196" s="78"/>
      <c r="M196" s="78"/>
      <c r="N196" s="78"/>
      <c r="O196" s="578"/>
      <c r="P196" s="581"/>
    </row>
    <row r="197" spans="1:16" s="79" customFormat="1" x14ac:dyDescent="0.3">
      <c r="A197" s="74" t="s">
        <v>138</v>
      </c>
      <c r="B197" s="303"/>
      <c r="C197" s="121"/>
      <c r="D197" s="121"/>
      <c r="E197" s="121"/>
      <c r="F197" s="121"/>
      <c r="H197" s="78"/>
      <c r="I197" s="78"/>
      <c r="J197" s="78"/>
      <c r="K197" s="78"/>
      <c r="L197" s="78"/>
      <c r="M197" s="78"/>
      <c r="N197" s="78"/>
      <c r="O197" s="578"/>
      <c r="P197" s="581"/>
    </row>
    <row r="198" spans="1:16" s="79" customFormat="1" x14ac:dyDescent="0.3">
      <c r="A198" s="74"/>
      <c r="B198" s="303"/>
      <c r="C198" s="121"/>
      <c r="D198" s="121"/>
      <c r="E198" s="121"/>
      <c r="F198" s="121"/>
      <c r="H198" s="78"/>
      <c r="I198" s="78"/>
      <c r="J198" s="78"/>
      <c r="K198" s="78"/>
      <c r="L198" s="78"/>
      <c r="M198" s="78"/>
      <c r="N198" s="78"/>
      <c r="O198" s="578"/>
      <c r="P198" s="581"/>
    </row>
    <row r="199" spans="1:16" s="79" customFormat="1" x14ac:dyDescent="0.3">
      <c r="A199" s="74"/>
      <c r="B199" s="697" t="s">
        <v>287</v>
      </c>
      <c r="C199" s="698"/>
      <c r="D199" s="715">
        <f>+D190</f>
        <v>44561</v>
      </c>
      <c r="E199" s="716"/>
      <c r="F199" s="121"/>
      <c r="H199" s="78"/>
      <c r="I199" s="78"/>
      <c r="J199" s="78"/>
      <c r="K199" s="78"/>
      <c r="L199" s="78"/>
      <c r="M199" s="78"/>
      <c r="N199" s="78"/>
      <c r="O199" s="578"/>
      <c r="P199" s="581"/>
    </row>
    <row r="200" spans="1:16" s="79" customFormat="1" x14ac:dyDescent="0.3">
      <c r="A200" s="74"/>
      <c r="B200" s="123"/>
      <c r="C200" s="184"/>
      <c r="D200" s="266">
        <v>0</v>
      </c>
      <c r="E200" s="184"/>
      <c r="F200" s="121"/>
      <c r="H200" s="78"/>
      <c r="I200" s="78"/>
      <c r="J200" s="78"/>
      <c r="K200" s="78"/>
      <c r="L200" s="78"/>
      <c r="M200" s="78"/>
      <c r="N200" s="78"/>
      <c r="O200" s="578"/>
      <c r="P200" s="581"/>
    </row>
    <row r="201" spans="1:16" s="79" customFormat="1" x14ac:dyDescent="0.3">
      <c r="A201" s="74"/>
      <c r="B201" s="116"/>
      <c r="C201" s="117"/>
      <c r="D201" s="195">
        <v>0</v>
      </c>
      <c r="E201" s="117"/>
      <c r="F201" s="121"/>
      <c r="H201" s="78"/>
      <c r="I201" s="78"/>
      <c r="J201" s="78"/>
      <c r="K201" s="78"/>
      <c r="L201" s="78"/>
      <c r="M201" s="78"/>
      <c r="N201" s="78"/>
      <c r="O201" s="578"/>
      <c r="P201" s="581"/>
    </row>
    <row r="202" spans="1:16" s="79" customFormat="1" x14ac:dyDescent="0.3">
      <c r="A202" s="74"/>
      <c r="B202" s="297" t="s">
        <v>7</v>
      </c>
      <c r="C202" s="307"/>
      <c r="D202" s="195">
        <v>0</v>
      </c>
      <c r="E202" s="117"/>
      <c r="F202" s="121"/>
      <c r="H202" s="78"/>
      <c r="I202" s="78"/>
      <c r="J202" s="78"/>
      <c r="K202" s="78"/>
      <c r="L202" s="78"/>
      <c r="M202" s="78"/>
      <c r="N202" s="78"/>
      <c r="O202" s="578"/>
      <c r="P202" s="581"/>
    </row>
    <row r="203" spans="1:16" s="79" customFormat="1" x14ac:dyDescent="0.3">
      <c r="A203" s="74"/>
      <c r="B203" s="131"/>
      <c r="C203" s="133"/>
      <c r="D203" s="269">
        <v>0</v>
      </c>
      <c r="E203" s="201"/>
      <c r="F203" s="121"/>
      <c r="H203" s="78"/>
      <c r="I203" s="78"/>
      <c r="J203" s="78"/>
      <c r="K203" s="78"/>
      <c r="L203" s="78"/>
      <c r="M203" s="78"/>
      <c r="N203" s="78"/>
      <c r="O203" s="578"/>
      <c r="P203" s="581"/>
    </row>
    <row r="204" spans="1:16" s="79" customFormat="1" x14ac:dyDescent="0.3">
      <c r="A204" s="74"/>
      <c r="B204" s="697" t="s">
        <v>51</v>
      </c>
      <c r="C204" s="698"/>
      <c r="D204" s="750">
        <f>SUM(D200:E203)</f>
        <v>0</v>
      </c>
      <c r="E204" s="751"/>
      <c r="F204" s="121"/>
      <c r="H204" s="78"/>
      <c r="I204" s="78"/>
      <c r="J204" s="78"/>
      <c r="K204" s="78"/>
      <c r="L204" s="78"/>
      <c r="M204" s="78"/>
      <c r="N204" s="78"/>
      <c r="O204" s="578"/>
      <c r="P204" s="581"/>
    </row>
    <row r="205" spans="1:16" s="79" customFormat="1" x14ac:dyDescent="0.3">
      <c r="A205" s="136"/>
      <c r="B205" s="136"/>
      <c r="C205" s="137"/>
      <c r="D205" s="137"/>
      <c r="E205" s="137"/>
      <c r="H205" s="78"/>
      <c r="I205" s="78"/>
      <c r="J205" s="78"/>
      <c r="K205" s="78"/>
      <c r="L205" s="78"/>
      <c r="M205" s="78"/>
      <c r="N205" s="78"/>
      <c r="O205" s="578"/>
      <c r="P205" s="581"/>
    </row>
    <row r="206" spans="1:16" s="79" customFormat="1" x14ac:dyDescent="0.3">
      <c r="A206" s="74" t="s">
        <v>139</v>
      </c>
      <c r="B206" s="303"/>
      <c r="C206" s="121"/>
      <c r="D206" s="121"/>
      <c r="E206" s="121"/>
      <c r="F206" s="121"/>
      <c r="H206" s="78"/>
      <c r="I206" s="78"/>
      <c r="J206" s="78"/>
      <c r="K206" s="78"/>
      <c r="L206" s="78"/>
      <c r="M206" s="78"/>
      <c r="N206" s="78"/>
      <c r="O206" s="578"/>
      <c r="P206" s="581"/>
    </row>
    <row r="207" spans="1:16" s="79" customFormat="1" x14ac:dyDescent="0.3">
      <c r="A207" s="84"/>
      <c r="B207" s="136"/>
      <c r="C207" s="137"/>
      <c r="D207" s="137"/>
      <c r="E207" s="137"/>
      <c r="H207" s="78"/>
      <c r="I207" s="78"/>
      <c r="J207" s="78"/>
      <c r="K207" s="78"/>
      <c r="L207" s="78"/>
      <c r="M207" s="78"/>
      <c r="N207" s="78"/>
      <c r="O207" s="578"/>
      <c r="P207" s="581"/>
    </row>
    <row r="208" spans="1:16" s="79" customFormat="1" ht="15" customHeight="1" x14ac:dyDescent="0.3">
      <c r="A208" s="136"/>
      <c r="B208" s="295" t="s">
        <v>140</v>
      </c>
      <c r="C208" s="135" t="s">
        <v>141</v>
      </c>
      <c r="D208" s="186" t="s">
        <v>142</v>
      </c>
      <c r="E208" s="137"/>
      <c r="H208" s="78"/>
      <c r="I208" s="78"/>
      <c r="J208" s="78"/>
      <c r="K208" s="78"/>
      <c r="L208" s="78"/>
      <c r="M208" s="78"/>
      <c r="N208" s="78"/>
      <c r="O208" s="578"/>
      <c r="P208" s="581"/>
    </row>
    <row r="209" spans="1:16" s="79" customFormat="1" x14ac:dyDescent="0.3">
      <c r="A209" s="136"/>
      <c r="B209" s="191"/>
      <c r="C209" s="188">
        <v>0</v>
      </c>
      <c r="D209" s="188">
        <v>0</v>
      </c>
      <c r="E209" s="137"/>
      <c r="H209" s="78"/>
      <c r="I209" s="78"/>
      <c r="J209" s="78"/>
      <c r="K209" s="78"/>
      <c r="L209" s="78"/>
      <c r="M209" s="78"/>
      <c r="N209" s="78"/>
      <c r="O209" s="578"/>
      <c r="P209" s="581"/>
    </row>
    <row r="210" spans="1:16" s="79" customFormat="1" x14ac:dyDescent="0.3">
      <c r="A210" s="136"/>
      <c r="B210" s="191"/>
      <c r="C210" s="188">
        <v>0</v>
      </c>
      <c r="D210" s="188">
        <v>0</v>
      </c>
      <c r="E210" s="137"/>
      <c r="H210" s="78"/>
      <c r="I210" s="78"/>
      <c r="J210" s="78"/>
      <c r="K210" s="78"/>
      <c r="L210" s="78"/>
      <c r="M210" s="78"/>
      <c r="N210" s="78"/>
      <c r="O210" s="578"/>
      <c r="P210" s="581"/>
    </row>
    <row r="211" spans="1:16" s="79" customFormat="1" x14ac:dyDescent="0.3">
      <c r="A211" s="136"/>
      <c r="B211" s="191"/>
      <c r="C211" s="188">
        <v>0</v>
      </c>
      <c r="D211" s="188">
        <v>0</v>
      </c>
      <c r="E211" s="137"/>
      <c r="H211" s="78"/>
      <c r="I211" s="78"/>
      <c r="J211" s="78"/>
      <c r="K211" s="78"/>
      <c r="L211" s="78"/>
      <c r="M211" s="78"/>
      <c r="N211" s="78"/>
      <c r="O211" s="578"/>
      <c r="P211" s="581"/>
    </row>
    <row r="212" spans="1:16" s="79" customFormat="1" x14ac:dyDescent="0.3">
      <c r="A212" s="136"/>
      <c r="B212" s="191"/>
      <c r="C212" s="188">
        <v>0</v>
      </c>
      <c r="D212" s="188">
        <v>0</v>
      </c>
      <c r="E212" s="137"/>
      <c r="H212" s="78"/>
      <c r="I212" s="78"/>
      <c r="J212" s="78"/>
      <c r="K212" s="78"/>
      <c r="L212" s="78"/>
      <c r="M212" s="78"/>
      <c r="N212" s="78"/>
      <c r="O212" s="578"/>
      <c r="P212" s="581"/>
    </row>
    <row r="213" spans="1:16" s="189" customFormat="1" x14ac:dyDescent="0.3">
      <c r="A213" s="136"/>
      <c r="B213" s="295" t="s">
        <v>129</v>
      </c>
      <c r="C213" s="135">
        <f>SUM(C209:C212)</f>
        <v>0</v>
      </c>
      <c r="D213" s="135">
        <f>SUM(D209:D212)</f>
        <v>0</v>
      </c>
      <c r="E213" s="137"/>
      <c r="G213" s="79"/>
      <c r="H213" s="72"/>
      <c r="I213" s="72"/>
      <c r="J213" s="72"/>
      <c r="K213" s="72"/>
      <c r="L213" s="72"/>
      <c r="M213" s="72"/>
      <c r="N213" s="72"/>
      <c r="O213" s="582"/>
      <c r="P213" s="583"/>
    </row>
    <row r="214" spans="1:16" s="79" customFormat="1" x14ac:dyDescent="0.3">
      <c r="A214" s="136"/>
      <c r="B214" s="136"/>
      <c r="C214" s="137"/>
      <c r="D214" s="137"/>
      <c r="E214" s="137"/>
      <c r="H214" s="78"/>
      <c r="I214" s="78"/>
      <c r="J214" s="78"/>
      <c r="K214" s="78"/>
      <c r="L214" s="78"/>
      <c r="M214" s="78"/>
      <c r="N214" s="78"/>
      <c r="O214" s="578"/>
      <c r="P214" s="581"/>
    </row>
    <row r="215" spans="1:16" s="79" customFormat="1" x14ac:dyDescent="0.3">
      <c r="A215" s="74" t="s">
        <v>145</v>
      </c>
      <c r="B215" s="303"/>
      <c r="C215" s="121"/>
      <c r="D215" s="121"/>
      <c r="E215" s="121"/>
      <c r="F215" s="121"/>
      <c r="H215" s="78"/>
      <c r="I215" s="78"/>
      <c r="J215" s="78"/>
      <c r="K215" s="78"/>
      <c r="L215" s="78"/>
      <c r="M215" s="78"/>
      <c r="N215" s="78"/>
      <c r="O215" s="578"/>
      <c r="P215" s="581"/>
    </row>
    <row r="216" spans="1:16" s="79" customFormat="1" x14ac:dyDescent="0.3">
      <c r="A216" s="84"/>
      <c r="B216" s="136"/>
      <c r="C216" s="137"/>
      <c r="D216" s="137"/>
      <c r="E216" s="137"/>
      <c r="G216" s="79" t="str">
        <f t="shared" ref="G216:G237" si="5">PROPER(B216)</f>
        <v/>
      </c>
      <c r="H216" s="78"/>
      <c r="I216" s="78"/>
      <c r="J216" s="78"/>
      <c r="K216" s="78"/>
      <c r="L216" s="78"/>
      <c r="M216" s="78"/>
      <c r="N216" s="78"/>
      <c r="O216" s="578"/>
      <c r="P216" s="581"/>
    </row>
    <row r="217" spans="1:16" s="79" customFormat="1" x14ac:dyDescent="0.3">
      <c r="A217" s="136"/>
      <c r="B217" s="302" t="s">
        <v>146</v>
      </c>
      <c r="C217" s="122" t="s">
        <v>141</v>
      </c>
      <c r="D217" s="186" t="s">
        <v>142</v>
      </c>
      <c r="E217" s="137"/>
      <c r="H217" s="78"/>
      <c r="I217" s="78"/>
      <c r="J217" s="78"/>
      <c r="K217" s="78"/>
      <c r="L217" s="78"/>
      <c r="M217" s="78"/>
      <c r="N217" s="78"/>
      <c r="O217" s="578"/>
      <c r="P217" s="581"/>
    </row>
    <row r="218" spans="1:16" s="79" customFormat="1" x14ac:dyDescent="0.3">
      <c r="A218" s="136"/>
      <c r="B218" s="694" t="s">
        <v>147</v>
      </c>
      <c r="C218" s="695"/>
      <c r="D218" s="696"/>
      <c r="E218" s="137"/>
      <c r="H218" s="78"/>
      <c r="I218" s="78"/>
      <c r="J218" s="78"/>
      <c r="K218" s="78"/>
      <c r="L218" s="78"/>
      <c r="M218" s="78"/>
      <c r="N218" s="78"/>
      <c r="O218" s="578"/>
      <c r="P218" s="581"/>
    </row>
    <row r="219" spans="1:16" s="79" customFormat="1" x14ac:dyDescent="0.3">
      <c r="A219" s="136"/>
      <c r="B219" s="724"/>
      <c r="C219" s="732"/>
      <c r="D219" s="733"/>
      <c r="E219" s="137"/>
      <c r="H219" s="78"/>
      <c r="I219" s="78"/>
      <c r="J219" s="78"/>
      <c r="K219" s="78"/>
      <c r="L219" s="78"/>
      <c r="M219" s="78"/>
      <c r="N219" s="78"/>
      <c r="O219" s="578"/>
      <c r="P219" s="581"/>
    </row>
    <row r="220" spans="1:16" s="79" customFormat="1" x14ac:dyDescent="0.3">
      <c r="A220" s="136"/>
      <c r="B220" s="191" t="s">
        <v>129</v>
      </c>
      <c r="C220" s="135"/>
      <c r="D220" s="135"/>
      <c r="E220" s="137"/>
      <c r="H220" s="78"/>
      <c r="I220" s="78"/>
      <c r="J220" s="78"/>
      <c r="K220" s="78"/>
      <c r="L220" s="78"/>
      <c r="M220" s="78"/>
      <c r="N220" s="78"/>
      <c r="O220" s="578"/>
      <c r="P220" s="581"/>
    </row>
    <row r="221" spans="1:16" s="79" customFormat="1" x14ac:dyDescent="0.3">
      <c r="A221" s="78"/>
      <c r="B221" s="191" t="s">
        <v>144</v>
      </c>
      <c r="C221" s="135"/>
      <c r="D221" s="135"/>
      <c r="H221" s="78"/>
      <c r="I221" s="78"/>
      <c r="J221" s="78"/>
      <c r="K221" s="78"/>
      <c r="L221" s="78"/>
      <c r="M221" s="78"/>
      <c r="N221" s="78"/>
      <c r="O221" s="578"/>
      <c r="P221" s="581"/>
    </row>
    <row r="222" spans="1:16" s="79" customFormat="1" x14ac:dyDescent="0.3">
      <c r="A222" s="78"/>
      <c r="B222" s="192"/>
      <c r="C222" s="137"/>
      <c r="D222" s="137"/>
      <c r="G222" s="79" t="str">
        <f t="shared" si="5"/>
        <v/>
      </c>
      <c r="H222" s="78"/>
      <c r="I222" s="78"/>
      <c r="J222" s="78"/>
      <c r="K222" s="78"/>
      <c r="L222" s="78"/>
      <c r="M222" s="78"/>
      <c r="N222" s="78"/>
      <c r="O222" s="578"/>
      <c r="P222" s="581"/>
    </row>
    <row r="223" spans="1:16" s="79" customFormat="1" x14ac:dyDescent="0.3">
      <c r="A223" s="70" t="s">
        <v>235</v>
      </c>
      <c r="B223" s="78"/>
      <c r="G223" s="79" t="str">
        <f t="shared" si="5"/>
        <v/>
      </c>
      <c r="H223" s="78"/>
      <c r="I223" s="78"/>
      <c r="J223" s="78"/>
      <c r="K223" s="78"/>
      <c r="L223" s="78"/>
      <c r="M223" s="78"/>
      <c r="N223" s="78"/>
      <c r="O223" s="578"/>
      <c r="P223" s="581"/>
    </row>
    <row r="224" spans="1:16" x14ac:dyDescent="0.3">
      <c r="G224" s="79" t="str">
        <f t="shared" si="5"/>
        <v/>
      </c>
    </row>
    <row r="225" spans="1:16" s="79" customFormat="1" ht="30.75" customHeight="1" x14ac:dyDescent="0.3">
      <c r="A225" s="78"/>
      <c r="B225" s="697" t="s">
        <v>288</v>
      </c>
      <c r="C225" s="698"/>
      <c r="D225" s="715">
        <f>+D97</f>
        <v>44561</v>
      </c>
      <c r="E225" s="716"/>
      <c r="H225" s="78"/>
      <c r="I225" s="78"/>
      <c r="J225" s="78"/>
      <c r="K225" s="78"/>
      <c r="L225" s="78"/>
      <c r="M225" s="78"/>
      <c r="N225" s="78"/>
      <c r="O225" s="578"/>
      <c r="P225" s="581"/>
    </row>
    <row r="226" spans="1:16" s="79" customFormat="1" x14ac:dyDescent="0.3">
      <c r="A226" s="78"/>
      <c r="B226" s="300"/>
      <c r="C226" s="301"/>
      <c r="D226" s="276" t="s">
        <v>385</v>
      </c>
      <c r="E226" s="296" t="s">
        <v>386</v>
      </c>
      <c r="H226" s="78"/>
      <c r="I226" s="78"/>
      <c r="J226" s="78"/>
      <c r="K226" s="78"/>
      <c r="L226" s="78"/>
      <c r="M226" s="78"/>
      <c r="N226" s="78"/>
      <c r="O226" s="578"/>
      <c r="P226" s="581"/>
    </row>
    <row r="227" spans="1:16" s="79" customFormat="1" x14ac:dyDescent="0.3">
      <c r="A227" s="78"/>
      <c r="B227" s="123" t="s">
        <v>384</v>
      </c>
      <c r="C227" s="125"/>
      <c r="D227" s="278">
        <f>+P31</f>
        <v>7712500</v>
      </c>
      <c r="E227" s="268"/>
      <c r="H227" s="78"/>
      <c r="I227" s="78"/>
      <c r="J227" s="78"/>
      <c r="K227" s="78"/>
      <c r="L227" s="78"/>
      <c r="M227" s="78"/>
      <c r="N227" s="78"/>
      <c r="O227" s="578"/>
      <c r="P227" s="581"/>
    </row>
    <row r="228" spans="1:16" s="79" customFormat="1" x14ac:dyDescent="0.3">
      <c r="A228" s="78"/>
      <c r="B228" s="116" t="s">
        <v>383</v>
      </c>
      <c r="C228" s="128"/>
      <c r="D228" s="278">
        <f>+P32</f>
        <v>297649322</v>
      </c>
      <c r="E228" s="268"/>
      <c r="H228" s="78"/>
      <c r="I228" s="78"/>
      <c r="J228" s="78"/>
      <c r="K228" s="78"/>
      <c r="L228" s="78"/>
      <c r="M228" s="78"/>
      <c r="N228" s="78"/>
      <c r="O228" s="578"/>
      <c r="P228" s="581"/>
    </row>
    <row r="229" spans="1:16" s="79" customFormat="1" x14ac:dyDescent="0.3">
      <c r="A229" s="78"/>
      <c r="B229" s="297" t="s">
        <v>387</v>
      </c>
      <c r="C229" s="307"/>
      <c r="D229" s="210">
        <v>0</v>
      </c>
      <c r="E229" s="309">
        <v>0</v>
      </c>
      <c r="H229" s="78"/>
      <c r="I229" s="78"/>
      <c r="J229" s="78"/>
      <c r="K229" s="78"/>
      <c r="L229" s="78"/>
      <c r="M229" s="78"/>
      <c r="N229" s="78"/>
      <c r="O229" s="578"/>
      <c r="P229" s="581"/>
    </row>
    <row r="230" spans="1:16" s="79" customFormat="1" x14ac:dyDescent="0.3">
      <c r="A230" s="78"/>
      <c r="B230" s="297" t="s">
        <v>388</v>
      </c>
      <c r="C230" s="307"/>
      <c r="D230" s="145">
        <v>0</v>
      </c>
      <c r="E230" s="117">
        <v>0</v>
      </c>
      <c r="H230" s="78"/>
      <c r="I230" s="78"/>
      <c r="J230" s="78"/>
      <c r="K230" s="78"/>
      <c r="L230" s="78"/>
      <c r="M230" s="78"/>
      <c r="N230" s="78"/>
      <c r="O230" s="578"/>
      <c r="P230" s="581"/>
    </row>
    <row r="231" spans="1:16" s="79" customFormat="1" x14ac:dyDescent="0.3">
      <c r="A231" s="78"/>
      <c r="B231" s="297" t="s">
        <v>389</v>
      </c>
      <c r="C231" s="128"/>
      <c r="D231" s="145">
        <v>0</v>
      </c>
      <c r="E231" s="117"/>
      <c r="H231" s="78"/>
      <c r="I231" s="78"/>
      <c r="J231" s="78"/>
      <c r="K231" s="78"/>
      <c r="L231" s="78"/>
      <c r="M231" s="78"/>
      <c r="N231" s="78"/>
      <c r="O231" s="578"/>
      <c r="P231" s="581"/>
    </row>
    <row r="232" spans="1:16" s="79" customFormat="1" x14ac:dyDescent="0.3">
      <c r="A232" s="78"/>
      <c r="B232" s="297" t="s">
        <v>390</v>
      </c>
      <c r="C232" s="128"/>
      <c r="D232" s="145">
        <v>0</v>
      </c>
      <c r="E232" s="117"/>
      <c r="H232" s="78"/>
      <c r="I232" s="78"/>
      <c r="J232" s="78"/>
      <c r="K232" s="78"/>
      <c r="L232" s="78"/>
      <c r="M232" s="78"/>
      <c r="N232" s="78"/>
      <c r="O232" s="578"/>
      <c r="P232" s="581"/>
    </row>
    <row r="233" spans="1:16" s="79" customFormat="1" x14ac:dyDescent="0.3">
      <c r="A233" s="78"/>
      <c r="B233" s="116"/>
      <c r="C233" s="128"/>
      <c r="D233" s="147"/>
      <c r="E233" s="117"/>
      <c r="H233" s="78"/>
      <c r="I233" s="78"/>
      <c r="J233" s="78"/>
      <c r="K233" s="78"/>
      <c r="L233" s="78"/>
      <c r="M233" s="78"/>
      <c r="N233" s="78"/>
      <c r="O233" s="578"/>
      <c r="P233" s="581"/>
    </row>
    <row r="234" spans="1:16" s="79" customFormat="1" x14ac:dyDescent="0.3">
      <c r="A234" s="78"/>
      <c r="B234" s="697" t="s">
        <v>51</v>
      </c>
      <c r="C234" s="698"/>
      <c r="D234" s="196">
        <f>SUM(D227:D233)</f>
        <v>305361822</v>
      </c>
      <c r="E234" s="196">
        <f>SUM(E227:E233)</f>
        <v>0</v>
      </c>
      <c r="H234" s="78"/>
      <c r="I234" s="78"/>
      <c r="J234" s="78"/>
      <c r="K234" s="78"/>
      <c r="L234" s="78"/>
      <c r="M234" s="78"/>
      <c r="N234" s="78"/>
      <c r="O234" s="578"/>
      <c r="P234" s="581"/>
    </row>
    <row r="235" spans="1:16" x14ac:dyDescent="0.3">
      <c r="G235" s="79" t="str">
        <f t="shared" si="5"/>
        <v/>
      </c>
    </row>
    <row r="236" spans="1:16" s="79" customFormat="1" x14ac:dyDescent="0.3">
      <c r="A236" s="70" t="s">
        <v>237</v>
      </c>
      <c r="B236" s="78"/>
      <c r="G236" s="79" t="str">
        <f t="shared" si="5"/>
        <v/>
      </c>
      <c r="H236" s="78"/>
      <c r="I236" s="78"/>
      <c r="J236" s="78"/>
      <c r="K236" s="78"/>
      <c r="L236" s="78"/>
      <c r="M236" s="78"/>
      <c r="N236" s="78"/>
      <c r="O236" s="578"/>
      <c r="P236" s="581"/>
    </row>
    <row r="237" spans="1:16" x14ac:dyDescent="0.3">
      <c r="G237" s="79" t="str">
        <f t="shared" si="5"/>
        <v/>
      </c>
    </row>
    <row r="238" spans="1:16" s="79" customFormat="1" ht="30.75" customHeight="1" x14ac:dyDescent="0.3">
      <c r="A238" s="78"/>
      <c r="B238" s="697" t="s">
        <v>148</v>
      </c>
      <c r="C238" s="698"/>
      <c r="D238" s="715">
        <f>+D225</f>
        <v>44561</v>
      </c>
      <c r="E238" s="716"/>
      <c r="H238" s="78"/>
      <c r="I238" s="78"/>
      <c r="J238" s="78"/>
      <c r="K238" s="78"/>
      <c r="L238" s="78"/>
      <c r="M238" s="78"/>
      <c r="N238" s="78"/>
      <c r="O238" s="578"/>
      <c r="P238" s="581"/>
    </row>
    <row r="239" spans="1:16" x14ac:dyDescent="0.3">
      <c r="B239" s="123" t="s">
        <v>432</v>
      </c>
      <c r="C239" s="125"/>
      <c r="D239" s="198"/>
      <c r="E239" s="184">
        <v>0</v>
      </c>
    </row>
    <row r="240" spans="1:16" x14ac:dyDescent="0.3">
      <c r="B240" s="297" t="s">
        <v>333</v>
      </c>
      <c r="C240" s="307"/>
      <c r="D240" s="199"/>
      <c r="E240" s="309">
        <v>0</v>
      </c>
      <c r="H240" s="177"/>
    </row>
    <row r="241" spans="1:16" x14ac:dyDescent="0.3">
      <c r="B241" s="131" t="s">
        <v>334</v>
      </c>
      <c r="C241" s="133"/>
      <c r="D241" s="200"/>
      <c r="E241" s="201">
        <v>0</v>
      </c>
    </row>
    <row r="242" spans="1:16" x14ac:dyDescent="0.3">
      <c r="B242" s="697" t="s">
        <v>51</v>
      </c>
      <c r="C242" s="698"/>
      <c r="D242" s="196"/>
      <c r="E242" s="197">
        <f>SUM(E239:E241)</f>
        <v>0</v>
      </c>
    </row>
    <row r="244" spans="1:16" x14ac:dyDescent="0.3">
      <c r="A244" s="74" t="s">
        <v>238</v>
      </c>
    </row>
    <row r="246" spans="1:16" ht="31.2" x14ac:dyDescent="0.3">
      <c r="B246" s="302" t="s">
        <v>44</v>
      </c>
      <c r="C246" s="302" t="s">
        <v>156</v>
      </c>
      <c r="D246" s="122" t="s">
        <v>239</v>
      </c>
      <c r="E246" s="135" t="s">
        <v>433</v>
      </c>
      <c r="H246" s="79"/>
      <c r="N246" s="154" t="str">
        <f t="shared" ref="N246:N250" si="6">PROPER(B246)</f>
        <v>Concepto</v>
      </c>
    </row>
    <row r="247" spans="1:16" x14ac:dyDescent="0.3">
      <c r="B247" s="257"/>
      <c r="C247" s="257"/>
      <c r="D247" s="258"/>
      <c r="E247" s="259"/>
      <c r="H247" s="79"/>
      <c r="N247" s="154" t="str">
        <f t="shared" si="6"/>
        <v/>
      </c>
    </row>
    <row r="248" spans="1:16" s="79" customFormat="1" x14ac:dyDescent="0.3">
      <c r="A248" s="78"/>
      <c r="B248" s="257"/>
      <c r="C248" s="257"/>
      <c r="D248" s="258"/>
      <c r="E248" s="259"/>
      <c r="I248" s="78"/>
      <c r="J248" s="78"/>
      <c r="K248" s="78"/>
      <c r="L248" s="78"/>
      <c r="M248" s="78"/>
      <c r="N248" s="154" t="str">
        <f t="shared" si="6"/>
        <v/>
      </c>
      <c r="O248" s="578"/>
      <c r="P248" s="578"/>
    </row>
    <row r="249" spans="1:16" s="79" customFormat="1" x14ac:dyDescent="0.3">
      <c r="A249" s="78"/>
      <c r="B249" s="257"/>
      <c r="C249" s="257"/>
      <c r="D249" s="258"/>
      <c r="E249" s="259"/>
      <c r="I249" s="78"/>
      <c r="J249" s="78"/>
      <c r="K249" s="78"/>
      <c r="L249" s="78"/>
      <c r="M249" s="78"/>
      <c r="N249" s="154" t="str">
        <f t="shared" si="6"/>
        <v/>
      </c>
      <c r="O249" s="578"/>
      <c r="P249" s="578"/>
    </row>
    <row r="250" spans="1:16" s="79" customFormat="1" x14ac:dyDescent="0.3">
      <c r="A250" s="78"/>
      <c r="B250" s="295" t="s">
        <v>129</v>
      </c>
      <c r="C250" s="295"/>
      <c r="D250" s="148">
        <f>SUM(D247:D249)</f>
        <v>0</v>
      </c>
      <c r="E250" s="148">
        <f>SUM(E247:E249)</f>
        <v>0</v>
      </c>
      <c r="I250" s="78"/>
      <c r="J250" s="78"/>
      <c r="K250" s="78"/>
      <c r="L250" s="78"/>
      <c r="M250" s="78"/>
      <c r="N250" s="154" t="str">
        <f t="shared" si="6"/>
        <v>Total Actual</v>
      </c>
      <c r="O250" s="578"/>
      <c r="P250" s="578"/>
    </row>
    <row r="251" spans="1:16" s="79" customFormat="1" x14ac:dyDescent="0.3">
      <c r="A251" s="74"/>
      <c r="B251" s="192"/>
      <c r="C251" s="137"/>
      <c r="D251" s="137"/>
      <c r="F251" s="79" t="str">
        <f t="shared" ref="F251:F269" si="7">PROPER(B251)</f>
        <v/>
      </c>
      <c r="H251" s="78"/>
      <c r="I251" s="78"/>
      <c r="J251" s="78"/>
      <c r="K251" s="78"/>
      <c r="L251" s="78"/>
      <c r="M251" s="78"/>
      <c r="N251" s="78"/>
      <c r="O251" s="578"/>
      <c r="P251" s="581"/>
    </row>
    <row r="252" spans="1:16" s="79" customFormat="1" x14ac:dyDescent="0.3">
      <c r="A252" s="74" t="s">
        <v>153</v>
      </c>
      <c r="B252" s="192"/>
      <c r="C252" s="137"/>
      <c r="D252" s="137"/>
      <c r="F252" s="79" t="str">
        <f t="shared" si="7"/>
        <v/>
      </c>
      <c r="H252" s="78"/>
      <c r="I252" s="78"/>
      <c r="J252" s="78"/>
      <c r="K252" s="78"/>
      <c r="L252" s="78"/>
      <c r="M252" s="78"/>
      <c r="N252" s="78"/>
      <c r="O252" s="578"/>
      <c r="P252" s="581"/>
    </row>
    <row r="253" spans="1:16" s="79" customFormat="1" x14ac:dyDescent="0.3">
      <c r="A253" s="74"/>
      <c r="B253" s="192"/>
      <c r="C253" s="137"/>
      <c r="D253" s="137"/>
      <c r="F253" s="79" t="str">
        <f t="shared" si="7"/>
        <v/>
      </c>
      <c r="H253" s="78"/>
      <c r="I253" s="78"/>
      <c r="J253" s="78"/>
      <c r="K253" s="78"/>
      <c r="L253" s="78"/>
      <c r="M253" s="78"/>
      <c r="N253" s="78"/>
      <c r="O253" s="578"/>
      <c r="P253" s="581"/>
    </row>
    <row r="254" spans="1:16" s="79" customFormat="1" x14ac:dyDescent="0.3">
      <c r="A254" s="74"/>
      <c r="B254" s="697" t="s">
        <v>288</v>
      </c>
      <c r="C254" s="698"/>
      <c r="D254" s="715">
        <f>+D238</f>
        <v>44561</v>
      </c>
      <c r="E254" s="716"/>
      <c r="H254" s="78"/>
      <c r="I254" s="78"/>
      <c r="J254" s="78"/>
      <c r="K254" s="78"/>
      <c r="L254" s="78"/>
      <c r="M254" s="78"/>
      <c r="N254" s="78"/>
      <c r="O254" s="578"/>
      <c r="P254" s="581"/>
    </row>
    <row r="255" spans="1:16" s="79" customFormat="1" x14ac:dyDescent="0.3">
      <c r="A255" s="74"/>
      <c r="B255" s="297"/>
      <c r="C255" s="307"/>
      <c r="D255" s="308"/>
      <c r="E255" s="309">
        <v>0</v>
      </c>
      <c r="H255" s="78"/>
      <c r="I255" s="78"/>
      <c r="J255" s="78"/>
      <c r="K255" s="78"/>
      <c r="L255" s="78"/>
      <c r="M255" s="78"/>
      <c r="N255" s="78"/>
      <c r="O255" s="578"/>
      <c r="P255" s="581"/>
    </row>
    <row r="256" spans="1:16" s="79" customFormat="1" x14ac:dyDescent="0.3">
      <c r="A256" s="74"/>
      <c r="B256" s="131"/>
      <c r="C256" s="133"/>
      <c r="D256" s="195"/>
      <c r="E256" s="117">
        <v>0</v>
      </c>
      <c r="H256" s="78"/>
      <c r="I256" s="78"/>
      <c r="J256" s="78"/>
      <c r="K256" s="78"/>
      <c r="L256" s="78"/>
      <c r="M256" s="78"/>
      <c r="N256" s="78"/>
      <c r="O256" s="578"/>
      <c r="P256" s="581"/>
    </row>
    <row r="257" spans="1:16" s="79" customFormat="1" x14ac:dyDescent="0.3">
      <c r="A257" s="74"/>
      <c r="B257" s="697" t="s">
        <v>51</v>
      </c>
      <c r="C257" s="698"/>
      <c r="D257" s="196"/>
      <c r="E257" s="197">
        <f>SUM(D255:E256)</f>
        <v>0</v>
      </c>
      <c r="H257" s="78"/>
      <c r="I257" s="78"/>
      <c r="J257" s="78"/>
      <c r="K257" s="78"/>
      <c r="L257" s="78"/>
      <c r="M257" s="78"/>
      <c r="N257" s="78"/>
      <c r="O257" s="578"/>
      <c r="P257" s="581"/>
    </row>
    <row r="258" spans="1:16" s="79" customFormat="1" x14ac:dyDescent="0.3">
      <c r="A258" s="74"/>
      <c r="B258" s="192"/>
      <c r="C258" s="137"/>
      <c r="D258" s="137"/>
      <c r="F258" s="79" t="str">
        <f t="shared" si="7"/>
        <v/>
      </c>
      <c r="H258" s="78"/>
      <c r="I258" s="78"/>
      <c r="J258" s="78"/>
      <c r="K258" s="78"/>
      <c r="L258" s="78"/>
      <c r="M258" s="78"/>
      <c r="N258" s="78"/>
      <c r="O258" s="578"/>
      <c r="P258" s="581"/>
    </row>
    <row r="259" spans="1:16" s="79" customFormat="1" x14ac:dyDescent="0.3">
      <c r="A259" s="74" t="s">
        <v>154</v>
      </c>
      <c r="B259" s="192"/>
      <c r="F259" s="79" t="str">
        <f t="shared" si="7"/>
        <v/>
      </c>
      <c r="H259" s="78"/>
      <c r="I259" s="78"/>
      <c r="J259" s="78"/>
      <c r="K259" s="78"/>
      <c r="L259" s="78"/>
      <c r="M259" s="78"/>
      <c r="N259" s="78"/>
      <c r="O259" s="578"/>
      <c r="P259" s="581"/>
    </row>
    <row r="260" spans="1:16" s="79" customFormat="1" ht="16.5" customHeight="1" x14ac:dyDescent="0.3">
      <c r="A260" s="74"/>
      <c r="B260" s="192"/>
      <c r="F260" s="79" t="str">
        <f t="shared" si="7"/>
        <v/>
      </c>
      <c r="H260" s="78"/>
      <c r="I260" s="78"/>
      <c r="J260" s="78"/>
      <c r="K260" s="78"/>
      <c r="L260" s="78"/>
      <c r="M260" s="78"/>
      <c r="N260" s="78"/>
      <c r="O260" s="578"/>
      <c r="P260" s="581"/>
    </row>
    <row r="261" spans="1:16" s="79" customFormat="1" x14ac:dyDescent="0.3">
      <c r="A261" s="206"/>
      <c r="B261" s="78"/>
      <c r="F261" s="79" t="str">
        <f t="shared" si="7"/>
        <v/>
      </c>
      <c r="H261" s="78"/>
      <c r="I261" s="78"/>
      <c r="J261" s="78"/>
      <c r="K261" s="78"/>
      <c r="L261" s="78"/>
      <c r="M261" s="78"/>
      <c r="N261" s="78"/>
      <c r="O261" s="578"/>
      <c r="P261" s="581"/>
    </row>
    <row r="262" spans="1:16" s="79" customFormat="1" ht="31.2" x14ac:dyDescent="0.3">
      <c r="A262" s="78"/>
      <c r="B262" s="302" t="s">
        <v>155</v>
      </c>
      <c r="C262" s="122" t="s">
        <v>156</v>
      </c>
      <c r="D262" s="122" t="s">
        <v>239</v>
      </c>
      <c r="E262" s="122" t="s">
        <v>433</v>
      </c>
      <c r="H262" s="78"/>
      <c r="I262" s="78"/>
      <c r="J262" s="78"/>
      <c r="K262" s="78"/>
      <c r="L262" s="78"/>
      <c r="M262" s="78"/>
      <c r="N262" s="78"/>
      <c r="O262" s="578"/>
      <c r="P262" s="581"/>
    </row>
    <row r="263" spans="1:16" s="79" customFormat="1" x14ac:dyDescent="0.3">
      <c r="A263" s="78"/>
      <c r="B263" s="202"/>
      <c r="C263" s="203"/>
      <c r="D263" s="258"/>
      <c r="E263" s="258"/>
      <c r="H263" s="78"/>
      <c r="I263" s="78"/>
      <c r="J263" s="78"/>
      <c r="K263" s="78"/>
      <c r="L263" s="78"/>
      <c r="M263" s="78"/>
      <c r="N263" s="78"/>
      <c r="O263" s="578"/>
      <c r="P263" s="581"/>
    </row>
    <row r="264" spans="1:16" s="79" customFormat="1" x14ac:dyDescent="0.3">
      <c r="A264" s="78"/>
      <c r="B264" s="202"/>
      <c r="C264" s="203"/>
      <c r="D264" s="258"/>
      <c r="E264" s="258"/>
      <c r="H264" s="78"/>
      <c r="I264" s="78"/>
      <c r="J264" s="78"/>
      <c r="K264" s="78"/>
      <c r="L264" s="78"/>
      <c r="M264" s="78"/>
      <c r="N264" s="78"/>
      <c r="O264" s="578"/>
      <c r="P264" s="581"/>
    </row>
    <row r="265" spans="1:16" s="79" customFormat="1" x14ac:dyDescent="0.3">
      <c r="A265" s="78"/>
      <c r="B265" s="295" t="s">
        <v>51</v>
      </c>
      <c r="C265" s="135"/>
      <c r="D265" s="135">
        <f>SUM(D263:D264)</f>
        <v>0</v>
      </c>
      <c r="E265" s="135">
        <v>0</v>
      </c>
      <c r="H265" s="78"/>
      <c r="I265" s="78"/>
      <c r="J265" s="78"/>
      <c r="K265" s="78"/>
      <c r="L265" s="78"/>
      <c r="M265" s="78"/>
      <c r="N265" s="78"/>
      <c r="O265" s="578"/>
      <c r="P265" s="581"/>
    </row>
    <row r="267" spans="1:16" s="79" customFormat="1" x14ac:dyDescent="0.3">
      <c r="A267" s="74" t="s">
        <v>161</v>
      </c>
      <c r="B267" s="192"/>
      <c r="F267" s="79" t="str">
        <f t="shared" si="7"/>
        <v/>
      </c>
      <c r="H267" s="78"/>
      <c r="I267" s="78"/>
      <c r="J267" s="78"/>
      <c r="K267" s="78"/>
      <c r="L267" s="78"/>
      <c r="M267" s="78"/>
      <c r="N267" s="78"/>
      <c r="O267" s="578"/>
      <c r="P267" s="581"/>
    </row>
    <row r="268" spans="1:16" x14ac:dyDescent="0.3">
      <c r="F268" s="79" t="str">
        <f t="shared" si="7"/>
        <v/>
      </c>
    </row>
    <row r="269" spans="1:16" x14ac:dyDescent="0.3">
      <c r="F269" s="79" t="str">
        <f t="shared" si="7"/>
        <v/>
      </c>
    </row>
    <row r="270" spans="1:16" ht="46.8" x14ac:dyDescent="0.3">
      <c r="B270" s="302" t="s">
        <v>155</v>
      </c>
      <c r="C270" s="122" t="s">
        <v>162</v>
      </c>
      <c r="D270" s="122" t="s">
        <v>163</v>
      </c>
      <c r="E270" s="122" t="s">
        <v>164</v>
      </c>
    </row>
    <row r="271" spans="1:16" x14ac:dyDescent="0.3">
      <c r="B271" s="212" t="s">
        <v>783</v>
      </c>
      <c r="C271" s="210">
        <v>0</v>
      </c>
      <c r="D271" s="204">
        <v>0</v>
      </c>
      <c r="E271" s="210">
        <f t="shared" ref="E271:E274" si="8">+C271-D271</f>
        <v>0</v>
      </c>
    </row>
    <row r="272" spans="1:16" x14ac:dyDescent="0.3">
      <c r="B272" s="212" t="s">
        <v>784</v>
      </c>
      <c r="C272" s="210">
        <v>0</v>
      </c>
      <c r="D272" s="210">
        <f>61875000/1.1</f>
        <v>56249999.999999993</v>
      </c>
      <c r="E272" s="210">
        <f t="shared" si="8"/>
        <v>-56249999.999999993</v>
      </c>
    </row>
    <row r="273" spans="1:9" x14ac:dyDescent="0.3">
      <c r="B273" s="212"/>
      <c r="C273" s="210"/>
      <c r="D273" s="210"/>
      <c r="E273" s="210">
        <f t="shared" si="8"/>
        <v>0</v>
      </c>
    </row>
    <row r="274" spans="1:9" x14ac:dyDescent="0.3">
      <c r="B274" s="212"/>
      <c r="C274" s="210"/>
      <c r="D274" s="210"/>
      <c r="E274" s="210">
        <f t="shared" si="8"/>
        <v>0</v>
      </c>
    </row>
    <row r="275" spans="1:9" x14ac:dyDescent="0.3">
      <c r="B275" s="213" t="s">
        <v>51</v>
      </c>
      <c r="C275" s="214">
        <f>SUM(C271:C274)</f>
        <v>0</v>
      </c>
      <c r="D275" s="214">
        <f>SUM(D271:D274)</f>
        <v>56249999.999999993</v>
      </c>
      <c r="E275" s="214">
        <f>SUM(E271:E274)</f>
        <v>-56249999.999999993</v>
      </c>
    </row>
    <row r="277" spans="1:9" x14ac:dyDescent="0.3">
      <c r="A277" s="74" t="s">
        <v>167</v>
      </c>
      <c r="B277" s="192"/>
    </row>
    <row r="278" spans="1:9" x14ac:dyDescent="0.3">
      <c r="A278" s="84"/>
      <c r="B278" s="192"/>
    </row>
    <row r="279" spans="1:9" ht="31.2" x14ac:dyDescent="0.3">
      <c r="B279" s="302" t="s">
        <v>44</v>
      </c>
      <c r="C279" s="85" t="s">
        <v>45</v>
      </c>
      <c r="D279" s="85" t="s">
        <v>168</v>
      </c>
      <c r="E279" s="85" t="s">
        <v>169</v>
      </c>
      <c r="F279" s="85" t="s">
        <v>47</v>
      </c>
    </row>
    <row r="280" spans="1:9" x14ac:dyDescent="0.3">
      <c r="B280" s="216" t="s">
        <v>24</v>
      </c>
      <c r="C280" s="217">
        <v>0</v>
      </c>
      <c r="D280" s="217">
        <v>31975000000</v>
      </c>
      <c r="E280" s="217">
        <v>0</v>
      </c>
      <c r="F280" s="217">
        <f>+D280</f>
        <v>31975000000</v>
      </c>
      <c r="H280" s="177"/>
    </row>
    <row r="281" spans="1:9" x14ac:dyDescent="0.3">
      <c r="A281" s="74"/>
      <c r="B281" s="216" t="s">
        <v>48</v>
      </c>
      <c r="C281" s="217">
        <v>0</v>
      </c>
      <c r="D281" s="217">
        <v>0</v>
      </c>
      <c r="E281" s="217">
        <v>0</v>
      </c>
      <c r="F281" s="217">
        <f t="shared" ref="F281:F284" si="9">+D281</f>
        <v>0</v>
      </c>
      <c r="H281" s="177"/>
    </row>
    <row r="282" spans="1:9" x14ac:dyDescent="0.3">
      <c r="B282" s="216" t="s">
        <v>25</v>
      </c>
      <c r="C282" s="217">
        <v>0</v>
      </c>
      <c r="D282" s="217">
        <v>0</v>
      </c>
      <c r="E282" s="217">
        <v>0</v>
      </c>
      <c r="F282" s="217">
        <f t="shared" si="9"/>
        <v>0</v>
      </c>
      <c r="H282" s="177"/>
    </row>
    <row r="283" spans="1:9" x14ac:dyDescent="0.3">
      <c r="B283" s="216" t="s">
        <v>49</v>
      </c>
      <c r="C283" s="217">
        <v>0</v>
      </c>
      <c r="D283" s="217">
        <v>0</v>
      </c>
      <c r="E283" s="217">
        <v>0</v>
      </c>
      <c r="F283" s="217">
        <f t="shared" si="9"/>
        <v>0</v>
      </c>
      <c r="H283" s="177"/>
    </row>
    <row r="284" spans="1:9" x14ac:dyDescent="0.3">
      <c r="B284" s="216" t="s">
        <v>170</v>
      </c>
      <c r="C284" s="217">
        <v>0</v>
      </c>
      <c r="D284" s="217">
        <v>87261207.420000002</v>
      </c>
      <c r="E284" s="217">
        <f>C284</f>
        <v>0</v>
      </c>
      <c r="F284" s="217">
        <f t="shared" si="9"/>
        <v>87261207.420000002</v>
      </c>
      <c r="H284" s="177"/>
    </row>
    <row r="285" spans="1:9" x14ac:dyDescent="0.3">
      <c r="B285" s="218" t="s">
        <v>51</v>
      </c>
      <c r="C285" s="219">
        <f>SUM(C280:C284)</f>
        <v>0</v>
      </c>
      <c r="D285" s="219">
        <f>SUM(D280:D284)</f>
        <v>32062261207.419998</v>
      </c>
      <c r="E285" s="219">
        <f>SUM(E280:E284)</f>
        <v>0</v>
      </c>
      <c r="F285" s="219">
        <f>SUM(F280:F284)</f>
        <v>32062261207.419998</v>
      </c>
      <c r="H285" s="177"/>
      <c r="I285" s="177"/>
    </row>
    <row r="286" spans="1:9" x14ac:dyDescent="0.3">
      <c r="F286" s="79">
        <f>+F285-P33</f>
        <v>0</v>
      </c>
    </row>
    <row r="287" spans="1:9" x14ac:dyDescent="0.3">
      <c r="A287" s="74" t="s">
        <v>171</v>
      </c>
    </row>
    <row r="288" spans="1:9" x14ac:dyDescent="0.3">
      <c r="A288" s="84"/>
    </row>
    <row r="289" spans="1:16" ht="46.8" x14ac:dyDescent="0.3">
      <c r="B289" s="180" t="s">
        <v>90</v>
      </c>
      <c r="C289" s="85" t="s">
        <v>45</v>
      </c>
      <c r="D289" s="220" t="s">
        <v>168</v>
      </c>
      <c r="E289" s="220" t="s">
        <v>169</v>
      </c>
      <c r="F289" s="85" t="s">
        <v>172</v>
      </c>
      <c r="G289" s="85" t="s">
        <v>173</v>
      </c>
      <c r="H289" s="105"/>
    </row>
    <row r="290" spans="1:16" x14ac:dyDescent="0.3">
      <c r="B290" s="221" t="s">
        <v>174</v>
      </c>
      <c r="C290" s="222">
        <v>0</v>
      </c>
      <c r="D290" s="222">
        <v>0</v>
      </c>
      <c r="E290" s="222"/>
      <c r="F290" s="222">
        <f>+C290+D290-E290</f>
        <v>0</v>
      </c>
      <c r="G290" s="222">
        <v>0</v>
      </c>
    </row>
    <row r="291" spans="1:16" x14ac:dyDescent="0.3">
      <c r="B291" s="216"/>
      <c r="C291" s="222"/>
      <c r="D291" s="222"/>
      <c r="E291" s="222"/>
      <c r="F291" s="222"/>
      <c r="G291" s="222"/>
    </row>
    <row r="292" spans="1:16" x14ac:dyDescent="0.3">
      <c r="B292" s="216"/>
      <c r="C292" s="222"/>
      <c r="D292" s="222"/>
      <c r="E292" s="222"/>
      <c r="F292" s="222"/>
      <c r="G292" s="222"/>
    </row>
    <row r="293" spans="1:16" x14ac:dyDescent="0.3">
      <c r="B293" s="221" t="s">
        <v>176</v>
      </c>
      <c r="C293" s="222">
        <v>0</v>
      </c>
      <c r="D293" s="222">
        <f>+E241</f>
        <v>0</v>
      </c>
      <c r="E293" s="222"/>
      <c r="F293" s="222">
        <f t="shared" ref="F293" si="10">+C293+D293-E293</f>
        <v>0</v>
      </c>
      <c r="G293" s="222">
        <v>0</v>
      </c>
    </row>
    <row r="294" spans="1:16" x14ac:dyDescent="0.3">
      <c r="B294" s="216"/>
      <c r="C294" s="222"/>
      <c r="D294" s="222"/>
      <c r="E294" s="222"/>
      <c r="F294" s="222"/>
      <c r="G294" s="222"/>
    </row>
    <row r="295" spans="1:16" x14ac:dyDescent="0.3">
      <c r="B295" s="216"/>
      <c r="C295" s="222"/>
      <c r="D295" s="222"/>
      <c r="E295" s="222"/>
      <c r="F295" s="222"/>
      <c r="G295" s="222"/>
    </row>
    <row r="296" spans="1:16" x14ac:dyDescent="0.3">
      <c r="B296" s="216" t="s">
        <v>175</v>
      </c>
      <c r="C296" s="223">
        <f>SUM(C290:C294)</f>
        <v>0</v>
      </c>
      <c r="D296" s="223">
        <f t="shared" ref="D296:F296" si="11">SUM(D290:D294)</f>
        <v>0</v>
      </c>
      <c r="E296" s="223">
        <f t="shared" si="11"/>
        <v>0</v>
      </c>
      <c r="F296" s="223">
        <f t="shared" si="11"/>
        <v>0</v>
      </c>
      <c r="G296" s="223">
        <f>SUM(G290:G295)</f>
        <v>0</v>
      </c>
    </row>
    <row r="298" spans="1:16" x14ac:dyDescent="0.3">
      <c r="A298" s="74" t="s">
        <v>177</v>
      </c>
    </row>
    <row r="299" spans="1:16" x14ac:dyDescent="0.3">
      <c r="A299" s="74"/>
    </row>
    <row r="300" spans="1:16" ht="16.2" thickBot="1" x14ac:dyDescent="0.35">
      <c r="A300" s="74"/>
      <c r="B300" s="224" t="s">
        <v>284</v>
      </c>
      <c r="C300" s="553">
        <f>+D238</f>
        <v>44561</v>
      </c>
    </row>
    <row r="301" spans="1:16" s="72" customFormat="1" x14ac:dyDescent="0.3">
      <c r="A301" s="74"/>
      <c r="B301" s="279" t="s">
        <v>27</v>
      </c>
      <c r="C301" s="280">
        <v>5814048870</v>
      </c>
      <c r="D301" s="189"/>
      <c r="E301" s="189"/>
      <c r="F301" s="189"/>
      <c r="G301" s="189"/>
      <c r="O301" s="582"/>
      <c r="P301" s="582"/>
    </row>
    <row r="302" spans="1:16" s="72" customFormat="1" x14ac:dyDescent="0.3">
      <c r="A302" s="74"/>
      <c r="B302" s="281" t="s">
        <v>28</v>
      </c>
      <c r="C302" s="282">
        <v>5814048870</v>
      </c>
      <c r="D302" s="189"/>
      <c r="E302" s="189"/>
      <c r="F302" s="189"/>
      <c r="G302" s="189"/>
      <c r="O302" s="582"/>
      <c r="P302" s="582"/>
    </row>
    <row r="303" spans="1:16" s="72" customFormat="1" x14ac:dyDescent="0.3">
      <c r="A303" s="74"/>
      <c r="B303" s="279" t="s">
        <v>772</v>
      </c>
      <c r="C303" s="280">
        <v>5630164543</v>
      </c>
      <c r="D303" s="189"/>
      <c r="E303" s="189"/>
      <c r="F303" s="189"/>
      <c r="G303" s="189"/>
      <c r="O303" s="582"/>
      <c r="P303" s="582"/>
    </row>
    <row r="304" spans="1:16" x14ac:dyDescent="0.3">
      <c r="A304" s="74"/>
      <c r="B304" s="283" t="s">
        <v>647</v>
      </c>
      <c r="C304" s="284">
        <v>5630164543</v>
      </c>
    </row>
    <row r="305" spans="1:16" s="72" customFormat="1" x14ac:dyDescent="0.3">
      <c r="A305" s="74"/>
      <c r="B305" s="279" t="s">
        <v>773</v>
      </c>
      <c r="C305" s="280">
        <v>183884327</v>
      </c>
      <c r="D305" s="189"/>
      <c r="E305" s="189"/>
      <c r="F305" s="189"/>
      <c r="G305" s="189"/>
      <c r="O305" s="582"/>
      <c r="P305" s="582"/>
    </row>
    <row r="306" spans="1:16" x14ac:dyDescent="0.3">
      <c r="A306" s="74"/>
      <c r="B306" s="283" t="s">
        <v>774</v>
      </c>
      <c r="C306" s="284">
        <v>183884327</v>
      </c>
    </row>
    <row r="307" spans="1:16" x14ac:dyDescent="0.3">
      <c r="A307" s="74"/>
      <c r="B307" s="287"/>
      <c r="C307" s="288"/>
    </row>
    <row r="308" spans="1:16" x14ac:dyDescent="0.3">
      <c r="A308" s="74"/>
      <c r="B308" s="287"/>
      <c r="C308" s="288"/>
    </row>
    <row r="309" spans="1:16" s="79" customFormat="1" x14ac:dyDescent="0.3">
      <c r="A309" s="154"/>
      <c r="B309" s="233"/>
      <c r="C309" s="113"/>
      <c r="D309" s="113"/>
      <c r="E309" s="113"/>
      <c r="H309" s="78"/>
      <c r="I309" s="78"/>
      <c r="J309" s="78"/>
      <c r="K309" s="78"/>
      <c r="L309" s="78"/>
      <c r="M309" s="78"/>
      <c r="N309" s="78"/>
      <c r="O309" s="578"/>
      <c r="P309" s="581"/>
    </row>
    <row r="310" spans="1:16" s="79" customFormat="1" x14ac:dyDescent="0.3">
      <c r="A310" s="74" t="s">
        <v>186</v>
      </c>
      <c r="B310" s="78"/>
      <c r="H310" s="78"/>
      <c r="I310" s="78"/>
      <c r="J310" s="78"/>
      <c r="K310" s="78"/>
      <c r="L310" s="78"/>
      <c r="M310" s="78"/>
      <c r="N310" s="78"/>
      <c r="O310" s="578"/>
      <c r="P310" s="581"/>
    </row>
    <row r="311" spans="1:16" s="79" customFormat="1" x14ac:dyDescent="0.3">
      <c r="A311" s="74"/>
      <c r="B311" s="78"/>
      <c r="H311" s="78"/>
      <c r="I311" s="78"/>
      <c r="J311" s="78"/>
      <c r="K311" s="78"/>
      <c r="L311" s="78"/>
      <c r="M311" s="78"/>
      <c r="N311" s="78"/>
      <c r="O311" s="578"/>
      <c r="P311" s="581"/>
    </row>
    <row r="312" spans="1:16" s="79" customFormat="1" x14ac:dyDescent="0.3">
      <c r="A312" s="74"/>
      <c r="B312" s="234" t="s">
        <v>271</v>
      </c>
      <c r="C312" s="584" t="s">
        <v>671</v>
      </c>
      <c r="H312" s="78"/>
      <c r="I312" s="78"/>
      <c r="J312" s="78"/>
      <c r="K312" s="78"/>
      <c r="L312" s="78"/>
      <c r="M312" s="78"/>
      <c r="N312" s="78"/>
      <c r="O312" s="578"/>
      <c r="P312" s="581"/>
    </row>
    <row r="313" spans="1:16" s="189" customFormat="1" x14ac:dyDescent="0.3">
      <c r="A313" s="74"/>
      <c r="B313" s="235" t="s">
        <v>31</v>
      </c>
      <c r="C313" s="241">
        <v>5731150723</v>
      </c>
      <c r="H313" s="72"/>
      <c r="I313" s="72"/>
      <c r="J313" s="72"/>
      <c r="K313" s="72"/>
      <c r="L313" s="72"/>
      <c r="M313" s="72"/>
      <c r="N313" s="72"/>
      <c r="O313" s="582"/>
      <c r="P313" s="583"/>
    </row>
    <row r="314" spans="1:16" s="189" customFormat="1" x14ac:dyDescent="0.3">
      <c r="A314" s="74"/>
      <c r="B314" s="235" t="s">
        <v>32</v>
      </c>
      <c r="C314" s="241">
        <v>5601362286</v>
      </c>
      <c r="H314" s="72"/>
      <c r="I314" s="72"/>
      <c r="J314" s="72"/>
      <c r="K314" s="72"/>
      <c r="L314" s="72"/>
      <c r="M314" s="72"/>
      <c r="N314" s="72"/>
      <c r="O314" s="582"/>
      <c r="P314" s="583"/>
    </row>
    <row r="315" spans="1:16" s="79" customFormat="1" x14ac:dyDescent="0.3">
      <c r="A315" s="74"/>
      <c r="B315" s="237" t="s">
        <v>300</v>
      </c>
      <c r="C315" s="120">
        <v>5601362286</v>
      </c>
      <c r="H315" s="78"/>
      <c r="I315" s="78"/>
      <c r="J315" s="78"/>
      <c r="K315" s="78"/>
      <c r="L315" s="78"/>
      <c r="M315" s="78"/>
      <c r="N315" s="78"/>
      <c r="O315" s="578"/>
      <c r="P315" s="581"/>
    </row>
    <row r="316" spans="1:16" s="79" customFormat="1" x14ac:dyDescent="0.3">
      <c r="A316" s="74"/>
      <c r="B316" s="237" t="s">
        <v>775</v>
      </c>
      <c r="C316" s="120">
        <v>5601362286</v>
      </c>
      <c r="H316" s="78"/>
      <c r="I316" s="78"/>
      <c r="J316" s="78"/>
      <c r="K316" s="78"/>
      <c r="L316" s="78"/>
      <c r="M316" s="78"/>
      <c r="N316" s="78"/>
      <c r="O316" s="578"/>
      <c r="P316" s="581"/>
    </row>
    <row r="317" spans="1:16" s="79" customFormat="1" x14ac:dyDescent="0.3">
      <c r="A317" s="74"/>
      <c r="B317" s="237" t="s">
        <v>33</v>
      </c>
      <c r="C317" s="120">
        <v>41637015</v>
      </c>
      <c r="H317" s="78"/>
      <c r="I317" s="78"/>
      <c r="J317" s="78"/>
      <c r="K317" s="78"/>
      <c r="L317" s="78"/>
      <c r="M317" s="78"/>
      <c r="N317" s="78"/>
      <c r="O317" s="578"/>
      <c r="P317" s="581"/>
    </row>
    <row r="318" spans="1:16" s="79" customFormat="1" x14ac:dyDescent="0.3">
      <c r="A318" s="74"/>
      <c r="B318" s="237" t="s">
        <v>776</v>
      </c>
      <c r="C318" s="120">
        <v>41637015</v>
      </c>
      <c r="H318" s="78"/>
      <c r="I318" s="78"/>
      <c r="J318" s="78"/>
      <c r="K318" s="78"/>
      <c r="L318" s="78"/>
      <c r="M318" s="78"/>
      <c r="N318" s="78"/>
      <c r="O318" s="578"/>
      <c r="P318" s="581"/>
    </row>
    <row r="319" spans="1:16" s="79" customFormat="1" x14ac:dyDescent="0.3">
      <c r="A319" s="74"/>
      <c r="B319" s="237" t="s">
        <v>777</v>
      </c>
      <c r="C319" s="120">
        <v>41637015</v>
      </c>
      <c r="H319" s="78"/>
      <c r="I319" s="78"/>
      <c r="J319" s="78"/>
      <c r="K319" s="78"/>
      <c r="L319" s="78"/>
      <c r="M319" s="78"/>
      <c r="N319" s="78"/>
      <c r="O319" s="578"/>
      <c r="P319" s="581"/>
    </row>
    <row r="320" spans="1:16" s="189" customFormat="1" x14ac:dyDescent="0.3">
      <c r="A320" s="74"/>
      <c r="B320" s="235" t="s">
        <v>35</v>
      </c>
      <c r="C320" s="241">
        <v>80495765</v>
      </c>
      <c r="H320" s="72"/>
      <c r="I320" s="72"/>
      <c r="J320" s="72"/>
      <c r="K320" s="72"/>
      <c r="L320" s="72"/>
      <c r="M320" s="72"/>
      <c r="N320" s="72"/>
      <c r="O320" s="582"/>
      <c r="P320" s="583"/>
    </row>
    <row r="321" spans="1:16" s="189" customFormat="1" x14ac:dyDescent="0.3">
      <c r="A321" s="74"/>
      <c r="B321" s="235" t="s">
        <v>37</v>
      </c>
      <c r="C321" s="241">
        <v>80495765</v>
      </c>
      <c r="H321" s="72"/>
      <c r="I321" s="72"/>
      <c r="J321" s="72"/>
      <c r="K321" s="72"/>
      <c r="L321" s="72"/>
      <c r="M321" s="72"/>
      <c r="N321" s="72"/>
      <c r="O321" s="582"/>
      <c r="P321" s="583"/>
    </row>
    <row r="322" spans="1:16" s="79" customFormat="1" x14ac:dyDescent="0.3">
      <c r="A322" s="74"/>
      <c r="B322" s="237" t="s">
        <v>273</v>
      </c>
      <c r="C322" s="120">
        <v>25363638</v>
      </c>
      <c r="H322" s="78"/>
      <c r="I322" s="78"/>
      <c r="J322" s="78"/>
      <c r="K322" s="78"/>
      <c r="L322" s="78"/>
      <c r="M322" s="78"/>
      <c r="N322" s="78"/>
      <c r="O322" s="578"/>
      <c r="P322" s="581"/>
    </row>
    <row r="323" spans="1:16" s="79" customFormat="1" x14ac:dyDescent="0.3">
      <c r="A323" s="74"/>
      <c r="B323" s="237" t="s">
        <v>274</v>
      </c>
      <c r="C323" s="120">
        <v>2727273</v>
      </c>
      <c r="H323" s="78"/>
      <c r="I323" s="78"/>
      <c r="J323" s="78"/>
      <c r="K323" s="78"/>
      <c r="L323" s="78"/>
      <c r="M323" s="78"/>
      <c r="N323" s="78"/>
      <c r="O323" s="578"/>
      <c r="P323" s="581"/>
    </row>
    <row r="324" spans="1:16" s="79" customFormat="1" x14ac:dyDescent="0.3">
      <c r="A324" s="74"/>
      <c r="B324" s="237" t="s">
        <v>778</v>
      </c>
      <c r="C324" s="120">
        <v>551319</v>
      </c>
      <c r="H324" s="78"/>
      <c r="I324" s="78"/>
      <c r="J324" s="78"/>
      <c r="K324" s="78"/>
      <c r="L324" s="78"/>
      <c r="M324" s="78"/>
      <c r="N324" s="78"/>
      <c r="O324" s="578"/>
      <c r="P324" s="581"/>
    </row>
    <row r="325" spans="1:16" s="79" customFormat="1" x14ac:dyDescent="0.3">
      <c r="A325" s="74"/>
      <c r="B325" s="237" t="s">
        <v>260</v>
      </c>
      <c r="C325" s="120">
        <v>72727</v>
      </c>
      <c r="H325" s="78"/>
      <c r="I325" s="78"/>
      <c r="J325" s="78"/>
      <c r="K325" s="78"/>
      <c r="L325" s="78"/>
      <c r="M325" s="78"/>
      <c r="N325" s="78"/>
      <c r="O325" s="578"/>
      <c r="P325" s="581"/>
    </row>
    <row r="326" spans="1:16" s="79" customFormat="1" x14ac:dyDescent="0.3">
      <c r="A326" s="535"/>
      <c r="B326" s="237" t="s">
        <v>261</v>
      </c>
      <c r="C326" s="120">
        <v>580850</v>
      </c>
      <c r="H326" s="78"/>
      <c r="I326" s="78"/>
      <c r="J326" s="78"/>
      <c r="K326" s="78"/>
      <c r="L326" s="78"/>
      <c r="M326" s="78"/>
      <c r="N326" s="78"/>
      <c r="O326" s="578"/>
      <c r="P326" s="581"/>
    </row>
    <row r="327" spans="1:16" s="79" customFormat="1" x14ac:dyDescent="0.3">
      <c r="A327" s="74"/>
      <c r="B327" s="237" t="s">
        <v>280</v>
      </c>
      <c r="C327" s="120">
        <v>50000</v>
      </c>
      <c r="H327" s="78"/>
      <c r="I327" s="78"/>
      <c r="J327" s="78"/>
      <c r="K327" s="78"/>
      <c r="L327" s="78"/>
      <c r="M327" s="78"/>
      <c r="N327" s="78"/>
      <c r="O327" s="578"/>
      <c r="P327" s="581"/>
    </row>
    <row r="328" spans="1:16" s="79" customFormat="1" x14ac:dyDescent="0.3">
      <c r="A328" s="74"/>
      <c r="B328" s="237" t="s">
        <v>779</v>
      </c>
      <c r="C328" s="120">
        <v>258909</v>
      </c>
      <c r="H328" s="78"/>
      <c r="I328" s="78"/>
      <c r="J328" s="78"/>
      <c r="K328" s="78"/>
      <c r="L328" s="78"/>
      <c r="M328" s="78"/>
      <c r="N328" s="78"/>
      <c r="O328" s="578"/>
      <c r="P328" s="581"/>
    </row>
    <row r="329" spans="1:16" s="79" customFormat="1" x14ac:dyDescent="0.3">
      <c r="A329" s="74"/>
      <c r="B329" s="237" t="s">
        <v>568</v>
      </c>
      <c r="C329" s="120">
        <v>163636</v>
      </c>
      <c r="H329" s="78"/>
      <c r="I329" s="78"/>
      <c r="J329" s="78"/>
      <c r="K329" s="78"/>
      <c r="L329" s="78"/>
      <c r="M329" s="78"/>
      <c r="N329" s="78"/>
      <c r="O329" s="578"/>
      <c r="P329" s="581"/>
    </row>
    <row r="330" spans="1:16" s="79" customFormat="1" x14ac:dyDescent="0.3">
      <c r="A330" s="74"/>
      <c r="B330" s="237" t="s">
        <v>569</v>
      </c>
      <c r="C330" s="120">
        <v>5975773</v>
      </c>
      <c r="H330" s="78"/>
      <c r="I330" s="78"/>
      <c r="J330" s="78"/>
      <c r="K330" s="78"/>
      <c r="L330" s="78"/>
      <c r="M330" s="78"/>
      <c r="N330" s="78"/>
      <c r="O330" s="578"/>
      <c r="P330" s="581"/>
    </row>
    <row r="331" spans="1:16" s="79" customFormat="1" x14ac:dyDescent="0.3">
      <c r="A331" s="74"/>
      <c r="B331" s="237" t="s">
        <v>780</v>
      </c>
      <c r="C331" s="120">
        <v>44751640</v>
      </c>
      <c r="H331" s="78"/>
      <c r="I331" s="78"/>
      <c r="J331" s="78"/>
      <c r="K331" s="78"/>
      <c r="L331" s="78"/>
      <c r="M331" s="78"/>
      <c r="N331" s="78"/>
      <c r="O331" s="578"/>
      <c r="P331" s="581"/>
    </row>
    <row r="332" spans="1:16" s="189" customFormat="1" x14ac:dyDescent="0.3">
      <c r="A332" s="74"/>
      <c r="B332" s="235" t="s">
        <v>40</v>
      </c>
      <c r="C332" s="241">
        <v>3292597</v>
      </c>
      <c r="H332" s="72"/>
      <c r="I332" s="72"/>
      <c r="J332" s="72"/>
      <c r="K332" s="72"/>
      <c r="L332" s="72"/>
      <c r="M332" s="72"/>
      <c r="N332" s="72"/>
      <c r="O332" s="582"/>
      <c r="P332" s="583"/>
    </row>
    <row r="333" spans="1:16" s="79" customFormat="1" x14ac:dyDescent="0.3">
      <c r="A333" s="535"/>
      <c r="B333" s="237" t="s">
        <v>40</v>
      </c>
      <c r="C333" s="120">
        <v>3292597</v>
      </c>
      <c r="H333" s="78"/>
      <c r="I333" s="78"/>
      <c r="J333" s="78"/>
      <c r="K333" s="78"/>
      <c r="L333" s="78"/>
      <c r="M333" s="78"/>
      <c r="N333" s="78"/>
      <c r="O333" s="578"/>
      <c r="P333" s="581"/>
    </row>
    <row r="334" spans="1:16" s="79" customFormat="1" x14ac:dyDescent="0.3">
      <c r="A334" s="74"/>
      <c r="B334" s="237" t="s">
        <v>266</v>
      </c>
      <c r="C334" s="120">
        <v>-457797</v>
      </c>
      <c r="H334" s="78"/>
      <c r="I334" s="78"/>
      <c r="J334" s="78"/>
      <c r="K334" s="78"/>
      <c r="L334" s="78"/>
      <c r="M334" s="78"/>
      <c r="N334" s="78"/>
      <c r="O334" s="578"/>
      <c r="P334" s="581"/>
    </row>
    <row r="335" spans="1:16" s="79" customFormat="1" x14ac:dyDescent="0.3">
      <c r="A335" s="74"/>
      <c r="B335" s="237" t="s">
        <v>267</v>
      </c>
      <c r="C335" s="120">
        <v>3750394</v>
      </c>
      <c r="H335" s="78"/>
      <c r="I335" s="78"/>
      <c r="J335" s="78"/>
      <c r="K335" s="78"/>
      <c r="L335" s="78"/>
      <c r="M335" s="78"/>
      <c r="N335" s="78"/>
      <c r="O335" s="578"/>
      <c r="P335" s="581"/>
    </row>
    <row r="336" spans="1:16" s="189" customFormat="1" x14ac:dyDescent="0.3">
      <c r="A336" s="74"/>
      <c r="B336" s="235" t="s">
        <v>26</v>
      </c>
      <c r="C336" s="241">
        <v>4363060</v>
      </c>
      <c r="H336" s="72"/>
      <c r="I336" s="72"/>
      <c r="J336" s="72"/>
      <c r="K336" s="72"/>
      <c r="L336" s="72"/>
      <c r="M336" s="72"/>
      <c r="N336" s="72"/>
      <c r="O336" s="582"/>
      <c r="P336" s="583"/>
    </row>
    <row r="337" spans="1:16" s="79" customFormat="1" x14ac:dyDescent="0.3">
      <c r="A337" s="74"/>
      <c r="B337" s="237" t="s">
        <v>26</v>
      </c>
      <c r="C337" s="120">
        <v>4363060</v>
      </c>
      <c r="H337" s="78"/>
      <c r="I337" s="78"/>
      <c r="J337" s="78"/>
      <c r="K337" s="78"/>
      <c r="L337" s="78"/>
      <c r="M337" s="78"/>
      <c r="N337" s="78"/>
      <c r="O337" s="578"/>
      <c r="P337" s="581"/>
    </row>
    <row r="338" spans="1:16" s="79" customFormat="1" x14ac:dyDescent="0.3">
      <c r="A338" s="74"/>
      <c r="B338" s="237" t="s">
        <v>670</v>
      </c>
      <c r="C338" s="120">
        <v>4363060</v>
      </c>
      <c r="H338" s="78"/>
      <c r="I338" s="78"/>
      <c r="J338" s="78"/>
      <c r="K338" s="78"/>
      <c r="L338" s="78"/>
      <c r="M338" s="78"/>
      <c r="N338" s="78"/>
      <c r="O338" s="578"/>
      <c r="P338" s="581"/>
    </row>
    <row r="339" spans="1:16" s="79" customFormat="1" x14ac:dyDescent="0.3">
      <c r="A339" s="74"/>
      <c r="B339" s="237"/>
      <c r="C339" s="120"/>
      <c r="H339" s="78"/>
      <c r="I339" s="78"/>
      <c r="J339" s="78"/>
      <c r="K339" s="78"/>
      <c r="L339" s="78"/>
      <c r="M339" s="78"/>
      <c r="N339" s="78"/>
      <c r="O339" s="578"/>
      <c r="P339" s="581"/>
    </row>
    <row r="340" spans="1:16" x14ac:dyDescent="0.3">
      <c r="B340" s="72" t="s">
        <v>43</v>
      </c>
      <c r="C340" s="241">
        <f>+C301-C313</f>
        <v>82898147</v>
      </c>
    </row>
    <row r="341" spans="1:16" x14ac:dyDescent="0.3">
      <c r="B341" s="72"/>
      <c r="C341" s="241"/>
    </row>
    <row r="342" spans="1:16" s="79" customFormat="1" x14ac:dyDescent="0.3">
      <c r="A342" s="74" t="s">
        <v>210</v>
      </c>
      <c r="B342" s="78"/>
      <c r="H342" s="78"/>
      <c r="I342" s="78"/>
      <c r="J342" s="78"/>
      <c r="K342" s="78"/>
      <c r="L342" s="78"/>
      <c r="M342" s="78"/>
      <c r="N342" s="78"/>
      <c r="O342" s="578"/>
      <c r="P342" s="581"/>
    </row>
    <row r="343" spans="1:16" s="79" customFormat="1" x14ac:dyDescent="0.3">
      <c r="A343" s="74"/>
      <c r="B343" s="78"/>
      <c r="H343" s="78"/>
      <c r="I343" s="78"/>
      <c r="J343" s="78"/>
      <c r="K343" s="78"/>
      <c r="L343" s="78"/>
      <c r="M343" s="78"/>
      <c r="N343" s="78"/>
      <c r="O343" s="578"/>
      <c r="P343" s="581"/>
    </row>
    <row r="344" spans="1:16" x14ac:dyDescent="0.3">
      <c r="A344" s="74" t="s">
        <v>397</v>
      </c>
    </row>
    <row r="345" spans="1:16" s="79" customFormat="1" x14ac:dyDescent="0.3">
      <c r="A345" s="74"/>
      <c r="B345" s="78"/>
      <c r="H345" s="78"/>
      <c r="I345" s="78"/>
      <c r="J345" s="78"/>
      <c r="K345" s="78"/>
      <c r="L345" s="78"/>
      <c r="M345" s="78"/>
      <c r="N345" s="78"/>
      <c r="O345" s="578"/>
      <c r="P345" s="581"/>
    </row>
    <row r="346" spans="1:16" s="79" customFormat="1" x14ac:dyDescent="0.3">
      <c r="A346" s="84"/>
      <c r="B346" s="713" t="s">
        <v>373</v>
      </c>
      <c r="C346" s="713"/>
      <c r="H346" s="78"/>
      <c r="I346" s="78"/>
      <c r="J346" s="78"/>
      <c r="K346" s="78"/>
      <c r="L346" s="78"/>
      <c r="M346" s="78"/>
      <c r="N346" s="78"/>
      <c r="O346" s="578"/>
      <c r="P346" s="581"/>
    </row>
    <row r="347" spans="1:16" s="79" customFormat="1" x14ac:dyDescent="0.3">
      <c r="A347" s="78"/>
      <c r="B347" s="78"/>
      <c r="H347" s="78"/>
      <c r="I347" s="78"/>
      <c r="J347" s="78"/>
      <c r="K347" s="78"/>
      <c r="L347" s="78"/>
      <c r="M347" s="78"/>
      <c r="N347" s="78"/>
      <c r="O347" s="578"/>
      <c r="P347" s="581"/>
    </row>
    <row r="348" spans="1:16" x14ac:dyDescent="0.3">
      <c r="A348" s="74" t="s">
        <v>398</v>
      </c>
    </row>
    <row r="349" spans="1:16" s="79" customFormat="1" x14ac:dyDescent="0.3">
      <c r="A349" s="74"/>
      <c r="B349" s="78"/>
      <c r="H349" s="78"/>
      <c r="I349" s="78"/>
      <c r="J349" s="78"/>
      <c r="K349" s="78"/>
      <c r="L349" s="78"/>
      <c r="M349" s="78"/>
      <c r="N349" s="78"/>
      <c r="O349" s="578"/>
      <c r="P349" s="581"/>
    </row>
    <row r="350" spans="1:16" s="79" customFormat="1" x14ac:dyDescent="0.3">
      <c r="A350" s="84"/>
      <c r="B350" s="713" t="s">
        <v>373</v>
      </c>
      <c r="C350" s="713"/>
      <c r="H350" s="78"/>
      <c r="I350" s="78"/>
      <c r="J350" s="78"/>
      <c r="K350" s="78"/>
      <c r="L350" s="78"/>
      <c r="M350" s="78"/>
      <c r="N350" s="78"/>
      <c r="O350" s="578"/>
      <c r="P350" s="581"/>
    </row>
    <row r="351" spans="1:16" s="79" customFormat="1" ht="13.8" customHeight="1" x14ac:dyDescent="0.3">
      <c r="A351" s="78"/>
      <c r="B351" s="69"/>
      <c r="C351" s="69"/>
      <c r="H351" s="78"/>
      <c r="I351" s="78"/>
      <c r="J351" s="78"/>
      <c r="K351" s="78"/>
      <c r="L351" s="78"/>
      <c r="M351" s="78"/>
      <c r="N351" s="78"/>
      <c r="O351" s="578"/>
      <c r="P351" s="581"/>
    </row>
    <row r="352" spans="1:16" x14ac:dyDescent="0.3">
      <c r="A352" s="74" t="s">
        <v>268</v>
      </c>
      <c r="B352" s="303"/>
      <c r="C352" s="303"/>
    </row>
    <row r="353" spans="1:16" s="79" customFormat="1" x14ac:dyDescent="0.3">
      <c r="A353" s="74"/>
      <c r="B353" s="303"/>
      <c r="C353" s="303"/>
      <c r="H353" s="78"/>
      <c r="I353" s="78"/>
      <c r="J353" s="78"/>
      <c r="K353" s="78"/>
      <c r="L353" s="78"/>
      <c r="M353" s="78"/>
      <c r="N353" s="78"/>
      <c r="O353" s="578"/>
      <c r="P353" s="581"/>
    </row>
    <row r="354" spans="1:16" ht="41.4" customHeight="1" x14ac:dyDescent="0.3">
      <c r="B354" s="736" t="s">
        <v>269</v>
      </c>
      <c r="C354" s="736"/>
    </row>
    <row r="355" spans="1:16" s="79" customFormat="1" ht="12.75" customHeight="1" x14ac:dyDescent="0.3">
      <c r="A355" s="71"/>
      <c r="B355" s="242"/>
      <c r="C355" s="243"/>
      <c r="D355" s="303"/>
      <c r="E355" s="303"/>
      <c r="F355" s="303"/>
      <c r="H355" s="78"/>
      <c r="I355" s="78"/>
      <c r="J355" s="78"/>
      <c r="K355" s="78"/>
      <c r="L355" s="78"/>
      <c r="M355" s="78"/>
      <c r="N355" s="78"/>
      <c r="O355" s="578"/>
      <c r="P355" s="581"/>
    </row>
    <row r="356" spans="1:16" s="79" customFormat="1" ht="12.75" customHeight="1" x14ac:dyDescent="0.3">
      <c r="A356" s="242"/>
      <c r="B356" s="242"/>
      <c r="C356" s="243"/>
      <c r="D356" s="303"/>
      <c r="E356" s="303"/>
      <c r="F356" s="303"/>
      <c r="H356" s="78"/>
      <c r="I356" s="78"/>
      <c r="J356" s="78"/>
      <c r="K356" s="78"/>
      <c r="L356" s="78"/>
      <c r="M356" s="78"/>
      <c r="N356" s="78"/>
      <c r="O356" s="578"/>
      <c r="P356" s="581"/>
    </row>
    <row r="357" spans="1:16" s="79" customFormat="1" ht="12.75" customHeight="1" x14ac:dyDescent="0.3">
      <c r="A357" s="242"/>
      <c r="B357" s="242"/>
      <c r="C357" s="243"/>
      <c r="D357" s="303"/>
      <c r="E357" s="303"/>
      <c r="F357" s="303"/>
      <c r="H357" s="78"/>
      <c r="I357" s="78"/>
      <c r="J357" s="78"/>
      <c r="K357" s="78"/>
      <c r="L357" s="78"/>
      <c r="M357" s="78"/>
      <c r="N357" s="78"/>
      <c r="O357" s="578"/>
      <c r="P357" s="581"/>
    </row>
    <row r="358" spans="1:16" s="79" customFormat="1" x14ac:dyDescent="0.3">
      <c r="A358" s="242"/>
      <c r="B358" s="242"/>
      <c r="C358" s="243"/>
      <c r="D358" s="303"/>
      <c r="E358" s="303"/>
      <c r="F358" s="303"/>
      <c r="H358" s="78"/>
      <c r="I358" s="78"/>
      <c r="J358" s="78"/>
      <c r="K358" s="78"/>
      <c r="L358" s="78"/>
      <c r="M358" s="78"/>
      <c r="N358" s="78"/>
      <c r="O358" s="578"/>
      <c r="P358" s="581"/>
    </row>
    <row r="359" spans="1:16" s="79" customFormat="1" x14ac:dyDescent="0.3">
      <c r="A359" s="242"/>
      <c r="B359" s="242"/>
      <c r="C359" s="243"/>
      <c r="D359" s="243"/>
      <c r="E359" s="243"/>
      <c r="F359" s="243"/>
      <c r="H359" s="78"/>
      <c r="I359" s="78"/>
      <c r="J359" s="78"/>
      <c r="K359" s="78"/>
      <c r="L359" s="78"/>
      <c r="M359" s="78"/>
      <c r="N359" s="78"/>
      <c r="O359" s="578"/>
      <c r="P359" s="581"/>
    </row>
    <row r="360" spans="1:16" s="79" customFormat="1" x14ac:dyDescent="0.3">
      <c r="A360" s="242"/>
      <c r="B360" s="242"/>
      <c r="C360" s="243"/>
      <c r="D360" s="243"/>
      <c r="E360" s="243"/>
      <c r="F360" s="243"/>
      <c r="H360" s="78"/>
      <c r="I360" s="78"/>
      <c r="J360" s="78"/>
      <c r="K360" s="78"/>
      <c r="L360" s="78"/>
      <c r="M360" s="78"/>
      <c r="N360" s="78"/>
      <c r="O360" s="578"/>
      <c r="P360" s="581"/>
    </row>
    <row r="361" spans="1:16" s="79" customFormat="1" x14ac:dyDescent="0.3">
      <c r="A361" s="242"/>
      <c r="B361" s="242"/>
      <c r="C361" s="243"/>
      <c r="D361" s="243"/>
      <c r="E361" s="243"/>
      <c r="F361" s="243"/>
      <c r="H361" s="78"/>
      <c r="I361" s="78"/>
      <c r="J361" s="78"/>
      <c r="K361" s="78"/>
      <c r="L361" s="78"/>
      <c r="M361" s="78"/>
      <c r="N361" s="78"/>
      <c r="O361" s="578"/>
      <c r="P361" s="581"/>
    </row>
    <row r="362" spans="1:16" s="79" customFormat="1" x14ac:dyDescent="0.3">
      <c r="A362" s="242"/>
      <c r="B362" s="242"/>
      <c r="C362" s="243"/>
      <c r="D362" s="243"/>
      <c r="E362" s="243"/>
      <c r="F362" s="243"/>
      <c r="H362" s="78"/>
      <c r="I362" s="78"/>
      <c r="J362" s="78"/>
      <c r="K362" s="78"/>
      <c r="L362" s="78"/>
      <c r="M362" s="78"/>
      <c r="N362" s="78"/>
      <c r="O362" s="578"/>
      <c r="P362" s="581"/>
    </row>
    <row r="363" spans="1:16" s="79" customFormat="1" x14ac:dyDescent="0.3">
      <c r="A363" s="242"/>
      <c r="B363" s="242"/>
      <c r="C363" s="243"/>
      <c r="D363" s="243"/>
      <c r="E363" s="243"/>
      <c r="F363" s="243"/>
      <c r="H363" s="78"/>
      <c r="I363" s="78"/>
      <c r="J363" s="78"/>
      <c r="K363" s="78"/>
      <c r="L363" s="78"/>
      <c r="M363" s="78"/>
      <c r="N363" s="78"/>
      <c r="O363" s="578"/>
      <c r="P363" s="581"/>
    </row>
    <row r="364" spans="1:16" s="79" customFormat="1" x14ac:dyDescent="0.3">
      <c r="A364" s="242"/>
      <c r="B364" s="242"/>
      <c r="C364" s="243"/>
      <c r="D364" s="243"/>
      <c r="E364" s="243"/>
      <c r="F364" s="243"/>
      <c r="H364" s="78"/>
      <c r="I364" s="78"/>
      <c r="J364" s="78"/>
      <c r="K364" s="78"/>
      <c r="L364" s="78"/>
      <c r="M364" s="78"/>
      <c r="N364" s="78"/>
      <c r="O364" s="578"/>
      <c r="P364" s="581"/>
    </row>
    <row r="365" spans="1:16" s="79" customFormat="1" x14ac:dyDescent="0.3">
      <c r="A365" s="242"/>
      <c r="B365" s="242"/>
      <c r="C365" s="243"/>
      <c r="D365" s="243"/>
      <c r="E365" s="243"/>
      <c r="F365" s="243"/>
      <c r="H365" s="78"/>
      <c r="I365" s="78"/>
      <c r="J365" s="78"/>
      <c r="K365" s="78"/>
      <c r="L365" s="78"/>
      <c r="M365" s="78"/>
      <c r="N365" s="78"/>
      <c r="O365" s="578"/>
      <c r="P365" s="581"/>
    </row>
    <row r="366" spans="1:16" s="79" customFormat="1" x14ac:dyDescent="0.3">
      <c r="A366" s="242"/>
      <c r="B366" s="242"/>
      <c r="C366" s="243"/>
      <c r="D366" s="243"/>
      <c r="E366" s="243"/>
      <c r="F366" s="243"/>
      <c r="H366" s="78"/>
      <c r="I366" s="78"/>
      <c r="J366" s="78"/>
      <c r="K366" s="78"/>
      <c r="L366" s="78"/>
      <c r="M366" s="78"/>
      <c r="N366" s="78"/>
      <c r="O366" s="578"/>
      <c r="P366" s="581"/>
    </row>
    <row r="367" spans="1:16" s="79" customFormat="1" x14ac:dyDescent="0.3">
      <c r="A367" s="242"/>
      <c r="B367" s="242"/>
      <c r="C367" s="243"/>
      <c r="D367" s="243"/>
      <c r="E367" s="243"/>
      <c r="F367" s="243"/>
      <c r="H367" s="78"/>
      <c r="I367" s="78"/>
      <c r="J367" s="78"/>
      <c r="K367" s="78"/>
      <c r="L367" s="78"/>
      <c r="M367" s="78"/>
      <c r="N367" s="78"/>
      <c r="O367" s="578"/>
      <c r="P367" s="581"/>
    </row>
    <row r="368" spans="1:16" s="79" customFormat="1" x14ac:dyDescent="0.3">
      <c r="A368" s="242"/>
      <c r="B368" s="242"/>
      <c r="C368" s="243"/>
      <c r="D368" s="243"/>
      <c r="E368" s="243"/>
      <c r="F368" s="243"/>
      <c r="H368" s="78"/>
      <c r="I368" s="78"/>
      <c r="J368" s="78"/>
      <c r="K368" s="78"/>
      <c r="L368" s="78"/>
      <c r="M368" s="78"/>
      <c r="N368" s="78"/>
      <c r="O368" s="578"/>
      <c r="P368" s="581"/>
    </row>
    <row r="369" spans="1:16" s="79" customFormat="1" x14ac:dyDescent="0.3">
      <c r="A369" s="242"/>
      <c r="B369" s="242"/>
      <c r="C369" s="243"/>
      <c r="D369" s="243"/>
      <c r="E369" s="243"/>
      <c r="F369" s="243"/>
      <c r="H369" s="78"/>
      <c r="I369" s="78"/>
      <c r="J369" s="78"/>
      <c r="K369" s="78"/>
      <c r="L369" s="78"/>
      <c r="M369" s="78"/>
      <c r="N369" s="78"/>
      <c r="O369" s="578"/>
      <c r="P369" s="581"/>
    </row>
    <row r="370" spans="1:16" s="79" customFormat="1" x14ac:dyDescent="0.3">
      <c r="A370" s="242"/>
      <c r="B370" s="242"/>
      <c r="C370" s="243"/>
      <c r="D370" s="243"/>
      <c r="E370" s="243"/>
      <c r="F370" s="243"/>
      <c r="H370" s="78"/>
      <c r="I370" s="78"/>
      <c r="J370" s="78"/>
      <c r="K370" s="78"/>
      <c r="L370" s="78"/>
      <c r="M370" s="78"/>
      <c r="N370" s="78"/>
      <c r="O370" s="578"/>
      <c r="P370" s="581"/>
    </row>
    <row r="371" spans="1:16" s="79" customFormat="1" x14ac:dyDescent="0.3">
      <c r="A371" s="242"/>
      <c r="B371" s="242"/>
      <c r="C371" s="243"/>
      <c r="D371" s="243"/>
      <c r="E371" s="243"/>
      <c r="F371" s="243"/>
      <c r="H371" s="78"/>
      <c r="I371" s="78"/>
      <c r="J371" s="78"/>
      <c r="K371" s="78"/>
      <c r="L371" s="78"/>
      <c r="M371" s="78"/>
      <c r="N371" s="78"/>
      <c r="O371" s="578"/>
      <c r="P371" s="581"/>
    </row>
    <row r="372" spans="1:16" s="79" customFormat="1" x14ac:dyDescent="0.3">
      <c r="A372" s="242"/>
      <c r="B372" s="242"/>
      <c r="C372" s="243"/>
      <c r="D372" s="243"/>
      <c r="E372" s="243"/>
      <c r="F372" s="243"/>
      <c r="H372" s="78"/>
      <c r="I372" s="78"/>
      <c r="J372" s="78"/>
      <c r="K372" s="78"/>
      <c r="L372" s="78"/>
      <c r="M372" s="78"/>
      <c r="N372" s="78"/>
      <c r="O372" s="578"/>
      <c r="P372" s="581"/>
    </row>
    <row r="373" spans="1:16" s="79" customFormat="1" x14ac:dyDescent="0.3">
      <c r="A373" s="242"/>
      <c r="B373" s="242"/>
      <c r="C373" s="243"/>
      <c r="D373" s="243"/>
      <c r="E373" s="243"/>
      <c r="F373" s="243"/>
      <c r="H373" s="78"/>
      <c r="I373" s="78"/>
      <c r="J373" s="78"/>
      <c r="K373" s="78"/>
      <c r="L373" s="78"/>
      <c r="M373" s="78"/>
      <c r="N373" s="78"/>
      <c r="O373" s="578"/>
      <c r="P373" s="581"/>
    </row>
    <row r="374" spans="1:16" s="79" customFormat="1" x14ac:dyDescent="0.3">
      <c r="A374" s="242"/>
      <c r="B374" s="242"/>
      <c r="C374" s="243"/>
      <c r="D374" s="243"/>
      <c r="E374" s="243"/>
      <c r="F374" s="243"/>
      <c r="H374" s="78"/>
      <c r="I374" s="78"/>
      <c r="J374" s="78"/>
      <c r="K374" s="78"/>
      <c r="L374" s="78"/>
      <c r="M374" s="78"/>
      <c r="N374" s="78"/>
      <c r="O374" s="578"/>
      <c r="P374" s="581"/>
    </row>
    <row r="375" spans="1:16" s="79" customFormat="1" x14ac:dyDescent="0.3">
      <c r="A375" s="242"/>
      <c r="B375" s="242"/>
      <c r="C375" s="243"/>
      <c r="D375" s="243"/>
      <c r="E375" s="243"/>
      <c r="F375" s="243"/>
      <c r="H375" s="78"/>
      <c r="I375" s="78"/>
      <c r="J375" s="78"/>
      <c r="K375" s="78"/>
      <c r="L375" s="78"/>
      <c r="M375" s="78"/>
      <c r="N375" s="78"/>
      <c r="O375" s="578"/>
      <c r="P375" s="581"/>
    </row>
    <row r="376" spans="1:16" s="79" customFormat="1" x14ac:dyDescent="0.3">
      <c r="A376" s="242"/>
      <c r="B376" s="242"/>
      <c r="C376" s="243"/>
      <c r="D376" s="243"/>
      <c r="E376" s="243"/>
      <c r="F376" s="243"/>
      <c r="H376" s="78"/>
      <c r="I376" s="78"/>
      <c r="J376" s="78"/>
      <c r="K376" s="78"/>
      <c r="L376" s="78"/>
      <c r="M376" s="78"/>
      <c r="N376" s="78"/>
      <c r="O376" s="578"/>
      <c r="P376" s="581"/>
    </row>
    <row r="377" spans="1:16" s="79" customFormat="1" x14ac:dyDescent="0.3">
      <c r="A377" s="242"/>
      <c r="B377" s="242"/>
      <c r="C377" s="243"/>
      <c r="D377" s="243"/>
      <c r="E377" s="243"/>
      <c r="F377" s="243"/>
      <c r="H377" s="78"/>
      <c r="I377" s="78"/>
      <c r="J377" s="78"/>
      <c r="K377" s="78"/>
      <c r="L377" s="78"/>
      <c r="M377" s="78"/>
      <c r="N377" s="78"/>
      <c r="O377" s="578"/>
      <c r="P377" s="581"/>
    </row>
    <row r="378" spans="1:16" s="79" customFormat="1" x14ac:dyDescent="0.3">
      <c r="A378" s="242"/>
      <c r="B378" s="242"/>
      <c r="C378" s="243"/>
      <c r="D378" s="243"/>
      <c r="E378" s="243"/>
      <c r="F378" s="243"/>
      <c r="H378" s="78"/>
      <c r="I378" s="78"/>
      <c r="J378" s="78"/>
      <c r="K378" s="78"/>
      <c r="L378" s="78"/>
      <c r="M378" s="78"/>
      <c r="N378" s="78"/>
      <c r="O378" s="578"/>
      <c r="P378" s="581"/>
    </row>
    <row r="379" spans="1:16" s="79" customFormat="1" x14ac:dyDescent="0.3">
      <c r="A379" s="242"/>
      <c r="B379" s="242"/>
      <c r="C379" s="243"/>
      <c r="D379" s="243"/>
      <c r="E379" s="243"/>
      <c r="F379" s="243"/>
      <c r="H379" s="78"/>
      <c r="I379" s="78"/>
      <c r="J379" s="78"/>
      <c r="K379" s="78"/>
      <c r="L379" s="78"/>
      <c r="M379" s="78"/>
      <c r="N379" s="78"/>
      <c r="O379" s="578"/>
      <c r="P379" s="581"/>
    </row>
    <row r="380" spans="1:16" s="79" customFormat="1" x14ac:dyDescent="0.3">
      <c r="A380" s="242"/>
      <c r="B380" s="242"/>
      <c r="C380" s="243"/>
      <c r="D380" s="243"/>
      <c r="E380" s="243"/>
      <c r="F380" s="243"/>
      <c r="H380" s="78"/>
      <c r="I380" s="78"/>
      <c r="J380" s="78"/>
      <c r="K380" s="78"/>
      <c r="L380" s="78"/>
      <c r="M380" s="78"/>
      <c r="N380" s="78"/>
      <c r="O380" s="578"/>
      <c r="P380" s="581"/>
    </row>
    <row r="381" spans="1:16" s="79" customFormat="1" x14ac:dyDescent="0.3">
      <c r="A381" s="242"/>
      <c r="B381" s="242"/>
      <c r="C381" s="243"/>
      <c r="D381" s="243"/>
      <c r="E381" s="243"/>
      <c r="F381" s="243"/>
      <c r="H381" s="78"/>
      <c r="I381" s="78"/>
      <c r="J381" s="78"/>
      <c r="K381" s="78"/>
      <c r="L381" s="78"/>
      <c r="M381" s="78"/>
      <c r="N381" s="78"/>
      <c r="O381" s="578"/>
      <c r="P381" s="581"/>
    </row>
    <row r="382" spans="1:16" s="79" customFormat="1" x14ac:dyDescent="0.3">
      <c r="A382" s="242"/>
      <c r="B382" s="242"/>
      <c r="C382" s="243"/>
      <c r="D382" s="243"/>
      <c r="E382" s="243"/>
      <c r="F382" s="243"/>
      <c r="H382" s="78"/>
      <c r="I382" s="78"/>
      <c r="J382" s="78"/>
      <c r="K382" s="78"/>
      <c r="L382" s="78"/>
      <c r="M382" s="78"/>
      <c r="N382" s="78"/>
      <c r="O382" s="578"/>
      <c r="P382" s="581"/>
    </row>
    <row r="383" spans="1:16" s="79" customFormat="1" x14ac:dyDescent="0.3">
      <c r="A383" s="242"/>
      <c r="B383" s="242"/>
      <c r="C383" s="243"/>
      <c r="D383" s="243"/>
      <c r="E383" s="243"/>
      <c r="F383" s="243"/>
      <c r="H383" s="78"/>
      <c r="I383" s="78"/>
      <c r="J383" s="78"/>
      <c r="K383" s="78"/>
      <c r="L383" s="78"/>
      <c r="M383" s="78"/>
      <c r="N383" s="78"/>
      <c r="O383" s="578"/>
      <c r="P383" s="581"/>
    </row>
    <row r="384" spans="1:16" s="79" customFormat="1" x14ac:dyDescent="0.3">
      <c r="A384" s="242"/>
      <c r="B384" s="242"/>
      <c r="C384" s="243"/>
      <c r="D384" s="243"/>
      <c r="E384" s="243"/>
      <c r="F384" s="243"/>
      <c r="H384" s="78"/>
      <c r="I384" s="78"/>
      <c r="J384" s="78"/>
      <c r="K384" s="78"/>
      <c r="L384" s="78"/>
      <c r="M384" s="78"/>
      <c r="N384" s="78"/>
      <c r="O384" s="578"/>
      <c r="P384" s="581"/>
    </row>
    <row r="385" spans="1:16" s="79" customFormat="1" x14ac:dyDescent="0.3">
      <c r="A385" s="242"/>
      <c r="B385" s="242"/>
      <c r="C385" s="243"/>
      <c r="D385" s="243"/>
      <c r="E385" s="243"/>
      <c r="F385" s="243"/>
      <c r="H385" s="78"/>
      <c r="I385" s="78"/>
      <c r="J385" s="78"/>
      <c r="K385" s="78"/>
      <c r="L385" s="78"/>
      <c r="M385" s="78"/>
      <c r="N385" s="78"/>
      <c r="O385" s="578"/>
      <c r="P385" s="581"/>
    </row>
    <row r="386" spans="1:16" s="79" customFormat="1" x14ac:dyDescent="0.3">
      <c r="A386" s="242"/>
      <c r="B386" s="242"/>
      <c r="C386" s="243"/>
      <c r="D386" s="243"/>
      <c r="E386" s="243"/>
      <c r="F386" s="243"/>
      <c r="H386" s="78"/>
      <c r="I386" s="78"/>
      <c r="J386" s="78"/>
      <c r="K386" s="78"/>
      <c r="L386" s="78"/>
      <c r="M386" s="78"/>
      <c r="N386" s="78"/>
      <c r="O386" s="578"/>
      <c r="P386" s="581"/>
    </row>
    <row r="387" spans="1:16" s="79" customFormat="1" x14ac:dyDescent="0.3">
      <c r="A387" s="242"/>
      <c r="B387" s="242"/>
      <c r="C387" s="243"/>
      <c r="D387" s="243"/>
      <c r="E387" s="243"/>
      <c r="F387" s="243"/>
      <c r="H387" s="78"/>
      <c r="I387" s="78"/>
      <c r="J387" s="78"/>
      <c r="K387" s="78"/>
      <c r="L387" s="78"/>
      <c r="M387" s="78"/>
      <c r="N387" s="78"/>
      <c r="O387" s="578"/>
      <c r="P387" s="581"/>
    </row>
    <row r="388" spans="1:16" s="79" customFormat="1" x14ac:dyDescent="0.3">
      <c r="A388" s="242"/>
      <c r="B388" s="78"/>
      <c r="D388" s="243"/>
      <c r="E388" s="243"/>
      <c r="F388" s="243"/>
      <c r="H388" s="78"/>
      <c r="I388" s="78"/>
      <c r="J388" s="78"/>
      <c r="K388" s="78"/>
      <c r="L388" s="78"/>
      <c r="M388" s="78"/>
      <c r="N388" s="78"/>
      <c r="O388" s="578"/>
      <c r="P388" s="581"/>
    </row>
    <row r="389" spans="1:16" s="79" customFormat="1" x14ac:dyDescent="0.3">
      <c r="A389" s="242"/>
      <c r="B389" s="78"/>
      <c r="D389" s="243"/>
      <c r="E389" s="243"/>
      <c r="F389" s="243"/>
      <c r="H389" s="78"/>
      <c r="I389" s="78"/>
      <c r="J389" s="78"/>
      <c r="K389" s="78"/>
      <c r="L389" s="78"/>
      <c r="M389" s="78"/>
      <c r="N389" s="78"/>
      <c r="O389" s="578"/>
      <c r="P389" s="581"/>
    </row>
    <row r="390" spans="1:16" s="79" customFormat="1" x14ac:dyDescent="0.3">
      <c r="A390" s="242"/>
      <c r="B390" s="78"/>
      <c r="D390" s="243"/>
      <c r="E390" s="243"/>
      <c r="F390" s="243"/>
      <c r="H390" s="78"/>
      <c r="I390" s="78"/>
      <c r="J390" s="78"/>
      <c r="K390" s="78"/>
      <c r="L390" s="78"/>
      <c r="M390" s="78"/>
      <c r="N390" s="78"/>
      <c r="O390" s="578"/>
      <c r="P390" s="581"/>
    </row>
    <row r="391" spans="1:16" s="79" customFormat="1" x14ac:dyDescent="0.3">
      <c r="A391" s="242"/>
      <c r="B391" s="78"/>
      <c r="D391" s="243"/>
      <c r="E391" s="243"/>
      <c r="F391" s="243"/>
      <c r="H391" s="78"/>
      <c r="I391" s="78"/>
      <c r="J391" s="78"/>
      <c r="K391" s="78"/>
      <c r="L391" s="78"/>
      <c r="M391" s="78"/>
      <c r="N391" s="78"/>
      <c r="O391" s="578"/>
      <c r="P391" s="581"/>
    </row>
  </sheetData>
  <sheetProtection algorithmName="SHA-512" hashValue="9UfkmVg4RTahGtgTL/9qVymIFwjPuiT7TwWKat/zViOLr3/uUS7BHPrDjNo14583Q0wYtWeX2p/lr9v2xwpRfw==" saltValue="dKBLW1wFv/+iWtIugJCtUQ==" spinCount="100000" sheet="1" objects="1" scenarios="1"/>
  <mergeCells count="74">
    <mergeCell ref="A50:H50"/>
    <mergeCell ref="A2:H2"/>
    <mergeCell ref="A3:H3"/>
    <mergeCell ref="A6:H10"/>
    <mergeCell ref="A14:H15"/>
    <mergeCell ref="A19:H21"/>
    <mergeCell ref="A26:H27"/>
    <mergeCell ref="A30:H32"/>
    <mergeCell ref="A36:H37"/>
    <mergeCell ref="A41:H42"/>
    <mergeCell ref="A46:F46"/>
    <mergeCell ref="A47:H47"/>
    <mergeCell ref="B99:C99"/>
    <mergeCell ref="A54:G54"/>
    <mergeCell ref="B61:C61"/>
    <mergeCell ref="B62:C62"/>
    <mergeCell ref="B63:C63"/>
    <mergeCell ref="B68:F68"/>
    <mergeCell ref="B88:F88"/>
    <mergeCell ref="A94:H94"/>
    <mergeCell ref="B96:E96"/>
    <mergeCell ref="B97:C97"/>
    <mergeCell ref="D97:E97"/>
    <mergeCell ref="B98:C98"/>
    <mergeCell ref="K124:N124"/>
    <mergeCell ref="B100:C100"/>
    <mergeCell ref="B101:C101"/>
    <mergeCell ref="D101:E101"/>
    <mergeCell ref="B103:C103"/>
    <mergeCell ref="D103:E103"/>
    <mergeCell ref="B109:C109"/>
    <mergeCell ref="D109:E109"/>
    <mergeCell ref="B111:C111"/>
    <mergeCell ref="B151:E151"/>
    <mergeCell ref="D111:E111"/>
    <mergeCell ref="D112:E112"/>
    <mergeCell ref="D114:E114"/>
    <mergeCell ref="A118:H118"/>
    <mergeCell ref="B123:D123"/>
    <mergeCell ref="B130:D130"/>
    <mergeCell ref="B135:D135"/>
    <mergeCell ref="B140:D140"/>
    <mergeCell ref="B144:D144"/>
    <mergeCell ref="B147:D147"/>
    <mergeCell ref="B152:E152"/>
    <mergeCell ref="B155:E155"/>
    <mergeCell ref="B161:E161"/>
    <mergeCell ref="B162:E162"/>
    <mergeCell ref="A164:H164"/>
    <mergeCell ref="B234:C234"/>
    <mergeCell ref="L168:L169"/>
    <mergeCell ref="B190:C190"/>
    <mergeCell ref="D190:E190"/>
    <mergeCell ref="B195:C195"/>
    <mergeCell ref="D195:E195"/>
    <mergeCell ref="B199:C199"/>
    <mergeCell ref="D199:E199"/>
    <mergeCell ref="B168:B169"/>
    <mergeCell ref="C168:G168"/>
    <mergeCell ref="H168:K168"/>
    <mergeCell ref="B204:C204"/>
    <mergeCell ref="D204:E204"/>
    <mergeCell ref="B218:D219"/>
    <mergeCell ref="B225:C225"/>
    <mergeCell ref="D225:E225"/>
    <mergeCell ref="B346:C346"/>
    <mergeCell ref="B350:C350"/>
    <mergeCell ref="B354:C354"/>
    <mergeCell ref="B238:C238"/>
    <mergeCell ref="D238:E238"/>
    <mergeCell ref="B242:C242"/>
    <mergeCell ref="B254:C254"/>
    <mergeCell ref="D254:E254"/>
    <mergeCell ref="B257:C257"/>
  </mergeCells>
  <pageMargins left="0.25" right="0.25" top="0.75" bottom="0.75" header="0.3" footer="0.3"/>
  <pageSetup paperSize="9" scale="36" fitToHeight="3" orientation="portrait" r:id="rId1"/>
  <tableParts count="1">
    <tablePart r:id="rId2"/>
  </tableParts>
</worksheet>
</file>

<file path=_xmlsignatures/_rels/origin1.sigs.rels><?xml version="1.0" encoding="UTF-8" standalone="yes"?>
<Relationships xmlns="http://schemas.openxmlformats.org/package/2006/relationships"><Relationship Id="rId3" Type="http://schemas.openxmlformats.org/package/2006/relationships/digital-signature/signature" Target="sig3.xml"/><Relationship Id="rId2" Type="http://schemas.openxmlformats.org/package/2006/relationships/digital-signature/signature" Target="sig1.xml"/><Relationship Id="rId1" Type="http://schemas.openxmlformats.org/package/2006/relationships/digital-signature/signature" Target="sig2.xml"/><Relationship Id="rId4" Type="http://schemas.openxmlformats.org/package/2006/relationships/digital-signature/signature" Target="sig4.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mQlIU2nzIq0L4dMI4ErnxiLa4DUA6s58PxuCQ7/SAhU=</DigestValue>
    </Reference>
    <Reference Type="http://www.w3.org/2000/09/xmldsig#Object" URI="#idOfficeObject">
      <DigestMethod Algorithm="http://www.w3.org/2001/04/xmlenc#sha256"/>
      <DigestValue>GozOaVpFMk+UYGDgeO/ssbi4M3VU7NQ7UE5t92Z9Jjk=</DigestValue>
    </Reference>
    <Reference Type="http://uri.etsi.org/01903#SignedProperties" URI="#idSignedProperties">
      <Transforms>
        <Transform Algorithm="http://www.w3.org/TR/2001/REC-xml-c14n-20010315"/>
      </Transforms>
      <DigestMethod Algorithm="http://www.w3.org/2001/04/xmlenc#sha256"/>
      <DigestValue>q9vfIXpt1bcvIirh4IK5vydPXhscRm59KaZIBzNCXos=</DigestValue>
    </Reference>
    <Reference Type="http://www.w3.org/2000/09/xmldsig#Object" URI="#idValidSigLnImg">
      <DigestMethod Algorithm="http://www.w3.org/2001/04/xmlenc#sha256"/>
      <DigestValue>m70ZlzZiZbrVROAJm+u1ebIW504z+xfB4rl7HPiZVxM=</DigestValue>
    </Reference>
    <Reference Type="http://www.w3.org/2000/09/xmldsig#Object" URI="#idInvalidSigLnImg">
      <DigestMethod Algorithm="http://www.w3.org/2001/04/xmlenc#sha256"/>
      <DigestValue>upXVLyBUbr48aKgh5cYSLAFGk14VwH5Ovg9ljWF5p7k=</DigestValue>
    </Reference>
  </SignedInfo>
  <SignatureValue>OfTgIER8+ZW+DHHMPkB/7zaHWmV6eELSwfVtG0AWVcYDvrOlimf6cNVaHwpDQ+I1DqL1v+MEnZEo
gHdcqwUrRqMt3P/Bml4Yn+T4celsENHn9M3E1LwR0EIhao3y27vOwZpZYbHq7g0K2td+wK1/WGk4
Qads3iLKanyQCEd/pSQ2WuyB2m0ueFm3LIaYx9VaE+/pUKZpTbOxP3nqVevdf9mG4EJKjSau7mPv
RHOcLltzL/YYjUiHZwbNd2TCLiQ2fOUB6w6JeSJxQYhLIOmg9/0jsXRjq/0/Lnrz4A5t6pkm6eEs
uBx2Z8pTeuByCZhROZfAoqnOzl0ndi+niPxQ5w==</SignatureValue>
  <KeyInfo>
    <X509Data>
      <X509Certificate>MIIIATCCBemgAwIBAgIIJuI7aX5/vlcwDQYJKoZIhvcNAQELBQAwWzEXMBUGA1UEBRMOUlVDIDgwMDUwMTcyLTExGjAYBgNVBAMTEUNBLURPQ1VNRU5UQSBTLkEuMRcwFQYDVQQKEw5ET0NVTUVOVEEgUy5BLjELMAkGA1UEBhMCUFkwHhcNMjEwNzI4MTQxMjQzWhcNMjMwNzI4MTQyMjQzWjCBoTELMAkGA1UEBhMCUFkxGTAXBgNVBAQMEFRBTEFWRVJBIFNBR1VJRVIxEjAQBgNVBAUTCUNJMTI0NjU3NzESMBAGA1UEKgwJSlVBTiBKT1NFMRcwFQYDVQQKDA5QRVJTT05BIEZJU0lDQTERMA8GA1UECwwIRklSTUEgRjIxIzAhBgNVBAMMGkpVQU4gSk9TRSBUQUxBVkVSQSBTQUdVSUVSMIIBIjANBgkqhkiG9w0BAQEFAAOCAQ8AMIIBCgKCAQEAp38T/ZoEWZZlB5PtEVAm1Y4znjZFh4QsHpP+3EHtMr/e6FWLpjfmJqsceb/aI2XB4hk+9x1EMjgRMBgRzaw91AgxGe9TzlF8SZBpHzm+MGjISOB+h95pAPo5SDkkB6zszpDA/SoyB9E1oWxqP8jMvscZ2CAvI+0LQ5xR5YY+wGH1L2JcsQPGBf5Y2aTtJSOxP0qF33JJmeCWL6G/pY/OaNNq6v4MHcWVZnTqsNqy9Ja1ONz2xqREkrPcChtA6xhj5m6ll3d1I4TbksLvGb9+nXchqUizlfgMnlaVvSHNeNUmS7ud5FelG5A2jSyMbJsxN1GJ4dqJhbrpzVGWN9oKDQIDAQABo4IDgDCCA3wwDAYDVR0TAQH/BAIwADAOBgNVHQ8BAf8EBAMCBeAwKgYDVR0lAQH/BCAwHgYIKwYBBQUHAwEGCCsGAQUFBwMCBggrBgEFBQcDBDAdBgNVHQ4EFgQU3nsZOG5V/AZJjhGwv+6j8HvD8K4wgZcGCCsGAQUFBwEBBIGKMIGHMDoGCCsGAQUFBzABhi5odHRwczovL3d3dy5kb2N1bWVudGEuY29tLnB5L2Zpcm1hZGlnaXRhbC9vc2NwMEkGCCsGAQUFBzAChj1odHRwczovL3d3dy5kb2N1bWVudGEuY29tLnB5L2Zpcm1hZGlnaXRhbC9kZXNjYXJnYXMvY2Fkb2MuY3J0MB8GA1UdIwQYMBaAFEAmrCZcYo/G9QJU5I3BGibW7qWyME8GA1UdHwRIMEYwRKBCoECGPmh0dHBzOi8vd3d3LmRvY3VtZW50YS5jb20ucHkvZmlybWFkaWdpdGFsL2Rlc2Nhcmdhcy9jcmxkb2MuY3JsMCQGA1UdEQQdMBuBGWp1YW4udGFsYXZlcmFAZWRnZS5jb20ucHkwggHdBgNVHSAEggHUMIIB0DCCAcwGDisGAQQBgvk7AQEBBgEBMIIBuDA/BggrBgEFBQcCARYzaHR0cHM6Ly93d3cuZG9jdW1lbnRhLmNvbS5weS9maXJtYWRpZ2l0YWwvZGVzY2FyZ2FzMIHABggrBgEFBQcCAjCBsxqBsEVzdGUgZXMgdW4gY2VydGlmaWNhZG8gZGUgcGVyc29uYSBm7XNpY2EgY3V5YSBjbGF2ZSBwcml2YWRhIGVzdOEgY29udGVuaWRhIGVuIHVuIG3zZHVsbyBkZSBoYXJkd2FyZSBzZWd1cm8geSBzdSBmaW5hbGlkYWQgZXMgYXV0ZW50aWNhciBhIHN1IHRpdHVsYXIgbyBnZW5lcmFyIGZpcm1hcyBkaWdpdGFsZXMuMIGxBggrBgEFBQcCAjCBpBqBoVRoaXMgaXMgYW4gZW5kIHVzZXIgY2VydGlmaWNhdGUgd2hvc2UgcHJpdmF0ZSBrZXkgaXMgZW1iZWRkZWQgd2l0aGluIGEgc2VjdXJlIGhhcmR3YXJlIG1vZHVsZSB0aGF0IGFpbXMgdG8gYXV0aGVudGljYXRlIGl0cyBvd25lciBvciBnZW5lcmF0ZSBkaWdpdGFsIHNpZ25hdHVyZXMuMA0GCSqGSIb3DQEBCwUAA4ICAQCBS76E/qCnwxcvz9C+nGV8KuZ7d86V3DyBZCBJmwFU8aer9VTjJFZwwbq/o63CoCCG7yNUu+1T3qbcp0bdhRZK7on8pkV0v8zp/WsxXZbOYsgrzvSgT93xzFRa4L8I0gXSn8xQL0lts0h2I0T6ZKEdxakyWJ3BcxSPCBpk73sbnu4RUIYQGp1dIdy0Y/vlVbTikgAdSvbHLlqzwnO6xL5P9nDWfnTnRIR7oLK9z0cNWOWYg57kH6FZCNfkKLkVzxqbqRgNEpSBZBwLce3m+91LdQ2N/kCgMr7giHV64WXeFY/YMzddrnGjn606ffgK5RMQMBgcfPiEMMUlVo/MTHtvsPVYwhBYaocpkPHSaLTa3eTmEII80aiDtZojdghe8QWZMwCbFbs4VJzzMZq3SqyiCJ2QK+D+ZFEv2d26rh6gLX3iKKc09AVVYU72Rtp9O5nvuRGkzIvLXjP8lTR/F8JXLbtDES4aJJ+uZYk4EeFR5qgPQAOGWhRcZfJzE8AyRSNvKF+kN9niBDP+KeRbCnm+MxHhEMgd0k66hBIe+e9FZlsEYmgEyaMYjL8PYI/OdAFU9dSUoW2vx0xLctKkBfVk0v7bF7iKf1CsagzF5HdprUhH9n7cs4IHc7JkcOtcb2sJ+e289lJjDYMYkW8EybbAu3hJhbj75pBzPHZeaTxpZw==</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Transform>
          <Transform Algorithm="http://www.w3.org/TR/2001/REC-xml-c14n-20010315"/>
        </Transforms>
        <DigestMethod Algorithm="http://www.w3.org/2001/04/xmlenc#sha256"/>
        <DigestValue>lrVg9fRbRhzj3L8+QGHmJxgMb7HDoVSIZJmZnPkf+bw=</DigestValue>
      </Reference>
      <Reference URI="/xl/calcChain.xml?ContentType=application/vnd.openxmlformats-officedocument.spreadsheetml.calcChain+xml">
        <DigestMethod Algorithm="http://www.w3.org/2001/04/xmlenc#sha256"/>
        <DigestValue>SjL/y/NquwPxm1L0KHeOfPIQ/PCrLQzwjRHu7/1Hgx4=</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y+aQ+TzmCHyq3rn6BtcGIbItxLifq+yUrwp6BAMUTlk=</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5HE/VN3F0ZZtm2+0ifHEdalXz+we00XrDBbH5gRm/Qc=</DigestValue>
      </Reference>
      <Reference URI="/xl/drawings/drawing1.xml?ContentType=application/vnd.openxmlformats-officedocument.drawing+xml">
        <DigestMethod Algorithm="http://www.w3.org/2001/04/xmlenc#sha256"/>
        <DigestValue>2SkUbZOA6vdISJvzd3ufKmmp01GWPSks3GTXyiaJ740=</DigestValue>
      </Reference>
      <Reference URI="/xl/drawings/drawing2.xml?ContentType=application/vnd.openxmlformats-officedocument.drawing+xml">
        <DigestMethod Algorithm="http://www.w3.org/2001/04/xmlenc#sha256"/>
        <DigestValue>40560y37wFQ56Ez/agSjx4l0atMRmAOBBvOOAlSZvCc=</DigestValue>
      </Reference>
      <Reference URI="/xl/drawings/drawing3.xml?ContentType=application/vnd.openxmlformats-officedocument.drawing+xml">
        <DigestMethod Algorithm="http://www.w3.org/2001/04/xmlenc#sha256"/>
        <DigestValue>5Jvm+YVfLDdEAoA3r+j+EgAM7OtQdHbMLT0eOzLyZnI=</DigestValue>
      </Reference>
      <Reference URI="/xl/drawings/drawing4.xml?ContentType=application/vnd.openxmlformats-officedocument.drawing+xml">
        <DigestMethod Algorithm="http://www.w3.org/2001/04/xmlenc#sha256"/>
        <DigestValue>G12I4VHTEtoWLvJOIMQi6W9BRrohZYVLsrhBkGuYygw=</DigestValue>
      </Reference>
      <Reference URI="/xl/drawings/vmlDrawing1.vml?ContentType=application/vnd.openxmlformats-officedocument.vmlDrawing">
        <DigestMethod Algorithm="http://www.w3.org/2001/04/xmlenc#sha256"/>
        <DigestValue>OMuRPdIUVJrUbqkr7zvOZ5X6RF/2f70fYKb0kIkrVys=</DigestValue>
      </Reference>
      <Reference URI="/xl/media/image1.png?ContentType=image/png">
        <DigestMethod Algorithm="http://www.w3.org/2001/04/xmlenc#sha256"/>
        <DigestValue>lnkNTNjW6r3PiMLL+8udeZ5hObIZQHvFlVl2ujiSscw=</DigestValue>
      </Reference>
      <Reference URI="/xl/media/image2.emf?ContentType=image/x-emf">
        <DigestMethod Algorithm="http://www.w3.org/2001/04/xmlenc#sha256"/>
        <DigestValue>Ehe0At+fiV2+gn9RqDmQ7Nv2opB5ZO4WZkgrF6PZCHk=</DigestValue>
      </Reference>
      <Reference URI="/xl/media/image3.emf?ContentType=image/x-emf">
        <DigestMethod Algorithm="http://www.w3.org/2001/04/xmlenc#sha256"/>
        <DigestValue>k8OLEDMIFaqD11aKux45NXcd4wPwnIqkw0bahWbet3o=</DigestValue>
      </Reference>
      <Reference URI="/xl/media/image4.emf?ContentType=image/x-emf">
        <DigestMethod Algorithm="http://www.w3.org/2001/04/xmlenc#sha256"/>
        <DigestValue>GkkStOcjJC9kksXsbD8feAuer9d2JQA49A0iXZYBVn0=</DigestValue>
      </Reference>
      <Reference URI="/xl/media/image5.emf?ContentType=image/x-emf">
        <DigestMethod Algorithm="http://www.w3.org/2001/04/xmlenc#sha256"/>
        <DigestValue>rM2Tp7MTgHJdF/ZrzWFYgwMpacCUGCi0Ib5rtFSxU8Q=</DigestValue>
      </Reference>
      <Reference URI="/xl/media/image6.emf?ContentType=image/x-emf">
        <DigestMethod Algorithm="http://www.w3.org/2001/04/xmlenc#sha256"/>
        <DigestValue>cghCmWbWLC8yCIyDT8wFwhyPG4I2AGx2A95tAycCnEo=</DigestValue>
      </Reference>
      <Reference URI="/xl/media/image7.emf?ContentType=image/x-emf">
        <DigestMethod Algorithm="http://www.w3.org/2001/04/xmlenc#sha256"/>
        <DigestValue>+nV3pNPcjSG1Zuv6NEQoFNfP0MT/EiFTjFOQL9UhWM8=</DigestValue>
      </Reference>
      <Reference URI="/xl/printerSettings/printerSettings1.bin?ContentType=application/vnd.openxmlformats-officedocument.spreadsheetml.printerSettings">
        <DigestMethod Algorithm="http://www.w3.org/2001/04/xmlenc#sha256"/>
        <DigestValue>DhLX4rjnwdbQPweXYyD7kdwa3XMRHLSS9YTCJAaRbUc=</DigestValue>
      </Reference>
      <Reference URI="/xl/printerSettings/printerSettings2.bin?ContentType=application/vnd.openxmlformats-officedocument.spreadsheetml.printerSettings">
        <DigestMethod Algorithm="http://www.w3.org/2001/04/xmlenc#sha256"/>
        <DigestValue>DhLX4rjnwdbQPweXYyD7kdwa3XMRHLSS9YTCJAaRbUc=</DigestValue>
      </Reference>
      <Reference URI="/xl/printerSettings/printerSettings3.bin?ContentType=application/vnd.openxmlformats-officedocument.spreadsheetml.printerSettings">
        <DigestMethod Algorithm="http://www.w3.org/2001/04/xmlenc#sha256"/>
        <DigestValue>DhLX4rjnwdbQPweXYyD7kdwa3XMRHLSS9YTCJAaRbUc=</DigestValue>
      </Reference>
      <Reference URI="/xl/printerSettings/printerSettings4.bin?ContentType=application/vnd.openxmlformats-officedocument.spreadsheetml.printerSettings">
        <DigestMethod Algorithm="http://www.w3.org/2001/04/xmlenc#sha256"/>
        <DigestValue>NXxdLdZuJ4+9LEIb5xL6dgh2x58PCMIwMLYnpJwND8k=</DigestValue>
      </Reference>
      <Reference URI="/xl/printerSettings/printerSettings5.bin?ContentType=application/vnd.openxmlformats-officedocument.spreadsheetml.printerSettings">
        <DigestMethod Algorithm="http://www.w3.org/2001/04/xmlenc#sha256"/>
        <DigestValue>sLlVsMu/UmxdwdvPNZF0AY0+lC5fiUlO4f1F+aMCq5U=</DigestValue>
      </Reference>
      <Reference URI="/xl/printerSettings/printerSettings6.bin?ContentType=application/vnd.openxmlformats-officedocument.spreadsheetml.printerSettings">
        <DigestMethod Algorithm="http://www.w3.org/2001/04/xmlenc#sha256"/>
        <DigestValue>DhLX4rjnwdbQPweXYyD7kdwa3XMRHLSS9YTCJAaRbUc=</DigestValue>
      </Reference>
      <Reference URI="/xl/printerSettings/printerSettings7.bin?ContentType=application/vnd.openxmlformats-officedocument.spreadsheetml.printerSettings">
        <DigestMethod Algorithm="http://www.w3.org/2001/04/xmlenc#sha256"/>
        <DigestValue>sLlVsMu/UmxdwdvPNZF0AY0+lC5fiUlO4f1F+aMCq5U=</DigestValue>
      </Reference>
      <Reference URI="/xl/printerSettings/printerSettings8.bin?ContentType=application/vnd.openxmlformats-officedocument.spreadsheetml.printerSettings">
        <DigestMethod Algorithm="http://www.w3.org/2001/04/xmlenc#sha256"/>
        <DigestValue>sLlVsMu/UmxdwdvPNZF0AY0+lC5fiUlO4f1F+aMCq5U=</DigestValue>
      </Reference>
      <Reference URI="/xl/sharedStrings.xml?ContentType=application/vnd.openxmlformats-officedocument.spreadsheetml.sharedStrings+xml">
        <DigestMethod Algorithm="http://www.w3.org/2001/04/xmlenc#sha256"/>
        <DigestValue>7nF2qZYbR/96w/qZlPbWovY0LaTSSYPfJV/nDV+IbYs=</DigestValue>
      </Reference>
      <Reference URI="/xl/styles.xml?ContentType=application/vnd.openxmlformats-officedocument.spreadsheetml.styles+xml">
        <DigestMethod Algorithm="http://www.w3.org/2001/04/xmlenc#sha256"/>
        <DigestValue>EpEEHy8Qkec9zUSblLzkg4CsCAqwABWjJYrjGyduDfE=</DigestValue>
      </Reference>
      <Reference URI="/xl/tables/table1.xml?ContentType=application/vnd.openxmlformats-officedocument.spreadsheetml.table+xml">
        <DigestMethod Algorithm="http://www.w3.org/2001/04/xmlenc#sha256"/>
        <DigestValue>YqBbchCysBy//r1qlhtA7f4iHhiTNhUP4Eh6f8wcBb4=</DigestValue>
      </Reference>
      <Reference URI="/xl/tables/table2.xml?ContentType=application/vnd.openxmlformats-officedocument.spreadsheetml.table+xml">
        <DigestMethod Algorithm="http://www.w3.org/2001/04/xmlenc#sha256"/>
        <DigestValue>Q9bmTqUlJyNDi9rHPQlMRh6z4lJGqW8Q5llRMVUTLEM=</DigestValue>
      </Reference>
      <Reference URI="/xl/tables/table3.xml?ContentType=application/vnd.openxmlformats-officedocument.spreadsheetml.table+xml">
        <DigestMethod Algorithm="http://www.w3.org/2001/04/xmlenc#sha256"/>
        <DigestValue>uP58NX19PrrghMKJal+PF8fT1zkjCRXI0rch18A0Y5Q=</DigestValue>
      </Reference>
      <Reference URI="/xl/tables/table4.xml?ContentType=application/vnd.openxmlformats-officedocument.spreadsheetml.table+xml">
        <DigestMethod Algorithm="http://www.w3.org/2001/04/xmlenc#sha256"/>
        <DigestValue>e5fBBOH+BiZS8M3VGl8Xc8TenYU+0zHSypCOMvl0yC8=</DigestValue>
      </Reference>
      <Reference URI="/xl/tables/table5.xml?ContentType=application/vnd.openxmlformats-officedocument.spreadsheetml.table+xml">
        <DigestMethod Algorithm="http://www.w3.org/2001/04/xmlenc#sha256"/>
        <DigestValue>bM+LAypts+zwX7im4hXgCJglMlswoEGR/ELP0Nu7tz8=</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LhpNt4i6SebI/aTewbWm176eF8li/MyUdwGlgW2PiGo=</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AkNhP713P2yRa4Dh2ARGFlwE9QoRTO7fyLFTfcPffHI=</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gc8gglqzrTW6QqtJ1wKoNXolcaOgzOM1fQMzKARu980=</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3HYdKum2DuOH1JXomQg7+64i//5M1B14RKsFnYwFfVw=</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f/iHIj5EXWJqEOYUDE+hDDONcWEy7b8EEin33f9rUfg=</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E13SKsflfQiIhvkhBnn8RilJX0bHLXw7sFmY2zTsa0U=</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cEEDExV7UU5FYLe5QJWJ2BsUyBvmQolrUaddjnk9gxs=</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rRCK7zweMDjoF1cravQ+e7ulMcX8lvrOO9ipslC3iB4=</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ynfg7ugr/5D+Kx1Xx/qKTNQky6yIAmXJdO4QOa4V5PI=</DigestValue>
      </Reference>
      <Reference URI="/xl/worksheets/sheet1.xml?ContentType=application/vnd.openxmlformats-officedocument.spreadsheetml.worksheet+xml">
        <DigestMethod Algorithm="http://www.w3.org/2001/04/xmlenc#sha256"/>
        <DigestValue>2kot2pgJ+fF0M7yZZX3vePu+9OlIbMCqqHBrnPU6G2E=</DigestValue>
      </Reference>
      <Reference URI="/xl/worksheets/sheet2.xml?ContentType=application/vnd.openxmlformats-officedocument.spreadsheetml.worksheet+xml">
        <DigestMethod Algorithm="http://www.w3.org/2001/04/xmlenc#sha256"/>
        <DigestValue>rSZtsSddZlO1P565B3zzMERAuvvLkRcpwhTvBYEKtS4=</DigestValue>
      </Reference>
      <Reference URI="/xl/worksheets/sheet3.xml?ContentType=application/vnd.openxmlformats-officedocument.spreadsheetml.worksheet+xml">
        <DigestMethod Algorithm="http://www.w3.org/2001/04/xmlenc#sha256"/>
        <DigestValue>LunmnznthoCDUY5XhVcwgf3JXAosSa+6OwYKrGCv8x0=</DigestValue>
      </Reference>
      <Reference URI="/xl/worksheets/sheet4.xml?ContentType=application/vnd.openxmlformats-officedocument.spreadsheetml.worksheet+xml">
        <DigestMethod Algorithm="http://www.w3.org/2001/04/xmlenc#sha256"/>
        <DigestValue>GrYkR9RmbIL7iJ0JO4zRwN9MxSPtQXdwE50YUzszhFo=</DigestValue>
      </Reference>
      <Reference URI="/xl/worksheets/sheet5.xml?ContentType=application/vnd.openxmlformats-officedocument.spreadsheetml.worksheet+xml">
        <DigestMethod Algorithm="http://www.w3.org/2001/04/xmlenc#sha256"/>
        <DigestValue>pLzMvDEdQy0X1ykmff69aYSYatHTnjQkVUZczA1Spow=</DigestValue>
      </Reference>
      <Reference URI="/xl/worksheets/sheet6.xml?ContentType=application/vnd.openxmlformats-officedocument.spreadsheetml.worksheet+xml">
        <DigestMethod Algorithm="http://www.w3.org/2001/04/xmlenc#sha256"/>
        <DigestValue>gJ/V537EqS+jUBeHuj2GWQqBv0FgFNuxFPH7KnkYM5g=</DigestValue>
      </Reference>
      <Reference URI="/xl/worksheets/sheet7.xml?ContentType=application/vnd.openxmlformats-officedocument.spreadsheetml.worksheet+xml">
        <DigestMethod Algorithm="http://www.w3.org/2001/04/xmlenc#sha256"/>
        <DigestValue>TXokX7uPlb/ubSNQ5yK4FqrxrVjmB8z0C+MDWCpC+uk=</DigestValue>
      </Reference>
      <Reference URI="/xl/worksheets/sheet8.xml?ContentType=application/vnd.openxmlformats-officedocument.spreadsheetml.worksheet+xml">
        <DigestMethod Algorithm="http://www.w3.org/2001/04/xmlenc#sha256"/>
        <DigestValue>/v8VrLTtm2qApvVUuv7ttzR2k0FzcH2oYf3hoZU7xvc=</DigestValue>
      </Reference>
      <Reference URI="/xl/worksheets/sheet9.xml?ContentType=application/vnd.openxmlformats-officedocument.spreadsheetml.worksheet+xml">
        <DigestMethod Algorithm="http://www.w3.org/2001/04/xmlenc#sha256"/>
        <DigestValue>Zyl9a75CqeiFx6gLaWqOZp/EL6bkNqDy+9R765Faev4=</DigestValue>
      </Reference>
    </Manifest>
    <SignatureProperties>
      <SignatureProperty Id="idSignatureTime" Target="#idPackageSignature">
        <mdssi:SignatureTime xmlns:mdssi="http://schemas.openxmlformats.org/package/2006/digital-signature">
          <mdssi:Format>YYYY-MM-DDThh:mm:ssTZD</mdssi:Format>
          <mdssi:Value>2022-03-31T22:12:40Z</mdssi:Value>
        </mdssi:SignatureTime>
      </SignatureProperty>
    </SignatureProperties>
  </Object>
  <Object Id="idOfficeObject">
    <SignatureProperties>
      <SignatureProperty Id="idOfficeV1Details" Target="#idPackageSignature">
        <SignatureInfoV1 xmlns="http://schemas.microsoft.com/office/2006/digsig">
          <SetupID>{ADFEAB69-4249-427D-AE8A-8FA31F5EAC07}</SetupID>
          <SignatureText>Juan Talavera</SignatureText>
          <SignatureImage/>
          <SignatureComments/>
          <WindowsVersion>10.0</WindowsVersion>
          <OfficeVersion>16.0.14931/23</OfficeVersion>
          <ApplicationVersion>16.0.14931</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2022-03-31T22:12:40Z</xd:SigningTime>
          <xd:SigningCertificate>
            <xd:Cert>
              <xd:CertDigest>
                <DigestMethod Algorithm="http://www.w3.org/2001/04/xmlenc#sha256"/>
                <DigestValue>NzyQOkOpnuBS5UnBYfPWfUjFIrVPzgvD1M4bJpKvT1M=</DigestValue>
              </xd:CertDigest>
              <xd:IssuerSerial>
                <X509IssuerName>C=PY, O=DOCUMENTA S.A., CN=CA-DOCUMENTA S.A., SERIALNUMBER=RUC 80050172-1</X509IssuerName>
                <X509SerialNumber>2801867242457775703</X509SerialNumber>
              </xd:IssuerSerial>
            </xd:Cert>
          </xd:SigningCertificate>
          <xd:SignaturePolicyIdentifier>
            <xd:SignaturePolicyImplied/>
          </xd:SignaturePolicyIdentifier>
        </xd:SignedSignatureProperties>
      </xd:SignedProperties>
    </xd:QualifyingProperties>
  </Object>
  <Object Id="idValidSigLnImg">AQAAAGwAAAAAAAAAAAAAAP8AAAB/AAAAAAAAAAAAAAAYEAAAAwgAACBFTUYAAAEAiBsAAKoAAAAGAAAAAAAAAAAAAAAAAAAAgAcAADgEAAA1AQAArQAAAAAAAAAAAAAAAAAAAAi3BADIowI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MMAAAAEAAAA9gAAABAAAADDAAAABAAAADQAAAANAAAAIQDwAAAAAAAAAAAAAACAPwAAAAAAAAAAAACAPwAAAAAAAAAAAAAAAAAAAAAAAAAAAAAAAAAAAAAAAAAAJQAAAAwAAAAAAACAKAAAAAwAAAABAAAAUgAAAHABAAABAAAA9f///wAAAAAAAAAAAAAAAJABAAAAAAABAAAAAHMAZQBnAG8AZQAgAHUAa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EAAAAYAAAADAAAAAAAAAASAAAADAAAAAEAAAAeAAAAGAAAAMMAAAAEAAAA9wAAABEAAAAlAAAADAAAAAEAAABUAAAAhAAAAMQAAAAEAAAA9QAAABAAAAABAAAAAMCAQe0lgEHEAAAABAAAAAkAAABMAAAAAAAAAAAAAAAAAAAA//////////9gAAAAMwAvADMAMQAvADIAMAAyADIAIi8GAAAABAAAAAYAAAAGAAAABAAAAAYAAAAGAAAABgAAAAYAAABLAAAAQAAAADAAAAAFAAAAIAAAAAEAAAABAAAAEAAAAAAAAAAAAAAAAAEAAIAAAAAAAAAAAAAAAAABAACAAAAAUgAAAHABAAACAAAAEAAAAAcAAAAAAAAAAAAAALwCAAAAAAAAAQICIlMAeQBzAHQAZQBt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AwAAABgAAAAMAAAAAAAAABIAAAAMAAAAAQAAABYAAAAMAAAACAAAAFQAAABUAAAACgAAACcAAAAeAAAASgAAAAEAAAAAwIBB7SWA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IgAAABHAAAAKQAAADMAAABgAAAAFQAAACEA8AAAAAAAAAAAAAAAgD8AAAAAAAAAAAAAgD8AAAAAAAAAAAAAAAAAAAAAAAAAAAAAAAAAAAAAAAAAACUAAAAMAAAAAAAAgCgAAAAMAAAABAAAAFIAAABwAQAABAAAAPD///8AAAAAAAAAAAAAAACQAQAAAAAAAQAAAABzAGUAZwBvAGUAIAB1AGk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EAAAAGAAAAAwAAAAAAAAAEgAAAAwAAAABAAAAHgAAABgAAAApAAAAMwAAAIkAAABIAAAAJQAAAAwAAAAEAAAAVAAAAJwAAAAqAAAAMwAAAIcAAABHAAAAAQAAAADAgEHtJYBBKgAAADMAAAANAAAATAAAAAAAAAAAAAAAAAAAAP//////////aAAAAEoAdQBhAG4AIABUAGEAbABhAHYAZQByAGEAAAAGAAAACQAAAAgAAAAJAAAABAAAAAgAAAAIAAAABAAAAAgAAAAIAAAACAAAAAYAAAAIAAAASwAAAEAAAAAwAAAABQAAACAAAAABAAAAAQAAABAAAAAAAAAAAAAAAAABAACAAAAAAAAAAAAAAAAAAQAAgAAAACUAAAAMAAAAAgAAACcAAAAYAAAABQAAAAAAAAD///8AAAAAACUAAAAMAAAABQAAAEwAAABkAAAAAAAAAFAAAAD/AAAAfAAAAAAAAABQAAAAAAEAAC0AAAAhAPAAAAAAAAAAAAAAAIA/AAAAAAAAAAAAAIA/AAAAAAAAAAAAAAAAAAAAAAAAAAAAAAAAAAAAAAAAAAAlAAAADAAAAAAAAIAoAAAADAAAAAUAAAAnAAAAGAAAAAUAAAAAAAAA////AAAAAAAlAAAADAAAAAUAAABMAAAAZAAAAAkAAABQAAAA9gAAAFwAAAAJAAAAUAAAAO4AAAANAAAAIQDwAAAAAAAAAAAAAACAPwAAAAAAAAAAAACAPwAAAAAAAAAAAAAAAAAAAAAAAAAAAAAAAAAAAAAAAAAAJQAAAAwAAAAAAACAKAAAAAwAAAAFAAAAJQAAAAwAAAABAAAAGAAAAAwAAAAAAAAAEgAAAAwAAAABAAAAHgAAABgAAAAJAAAAUAAAAPcAAABdAAAAJQAAAAwAAAABAAAAVAAAALgAAAAKAAAAUAAAAGcAAABcAAAAAQAAAADAgEHtJYBBCgAAAFAAAAASAAAATAAAAAAAAAAAAAAAAAAAAP//////////cAAAAEoAdQBhAG4AIABKAG8AcwBlACAAVABhAGwAYQB2AGUAcgBhAAQAAAAHAAAABgAAAAcAAAADAAAABAAAAAcAAAAFAAAABgAAAAMAAAAGAAAABgAAAAMAAAAGAAAABQAAAAYAAAAEAAAABgAAAEsAAABAAAAAMAAAAAUAAAAgAAAAAQAAAAEAAAAQAAAAAAAAAAAAAAAAAQAAgAAAAAAAAAAAAAAAAAEAAIAAAAAlAAAADAAAAAIAAAAnAAAAGAAAAAUAAAAAAAAA////AAAAAAAlAAAADAAAAAUAAABMAAAAZAAAAAkAAABgAAAA9gAAAGwAAAAJAAAAYAAAAO4AAAANAAAAIQDwAAAAAAAAAAAAAACAPwAAAAAAAAAAAACAPwAAAAAAAAAAAAAAAAAAAAAAAAAAAAAAAAAAAAAAAAAAJQAAAAwAAAAAAACAKAAAAAwAAAAFAAAAJQAAAAwAAAABAAAAGAAAAAwAAAAAAAAAEgAAAAwAAAABAAAAHgAAABgAAAAJAAAAYAAAAPcAAABtAAAAJQAAAAwAAAABAAAAVAAAAHgAAAAKAAAAYAAAAC8AAABsAAAAAQAAAADAgEHtJYBBCgAAAGAAAAAHAAAATAAAAAAAAAAAAAAAAAAAAP//////////XAAAAFMAaQBuAGQAaQBjAG8AAAAGAAAAAwAAAAcAAAAHAAAAAwAAAAUAAAAHAAAASwAAAEAAAAAwAAAABQAAACAAAAABAAAAAQAAABAAAAAAAAAAAAAAAAABAACAAAAAAAAAAAAAAAAAAQAAgAAAACUAAAAMAAAAAgAAACcAAAAYAAAABQAAAAAAAAD///8AAAAAACUAAAAMAAAABQAAAEwAAABkAAAACQAAAHAAAADhAAAAfAAAAAkAAABwAAAA2QAAAA0AAAAhAPAAAAAAAAAAAAAAAIA/AAAAAAAAAAAAAIA/AAAAAAAAAAAAAAAAAAAAAAAAAAAAAAAAAAAAAAAAAAAlAAAADAAAAAAAAIAoAAAADAAAAAUAAAAlAAAADAAAAAEAAAAYAAAADAAAAAAAAAASAAAADAAAAAEAAAAWAAAADAAAAAAAAABUAAAALAEAAAoAAABwAAAA4AAAAHwAAAABAAAAAMCAQe0lgEEKAAAAcAAAACUAAABMAAAABAAAAAkAAABwAAAA4gAAAH0AAACYAAAAUwBpAGcAbgBlAGQAIABiAHkAOgAgAEoAVQBBAE4AIABKAE8AUwBFACAAVABBAEwAQQBWAEUAUgBBACAAUwBBAEcAVQBJAEUAUgAAAAYAAAADAAAABwAAAAcAAAAGAAAABwAAAAMAAAAHAAAABQAAAAMAAAADAAAABAAAAAgAAAAHAAAACAAAAAMAAAAEAAAACQAAAAYAAAAGAAAAAwAAAAYAAAAHAAAABQAAAAcAAAAHAAAABgAAAAcAAAAHAAAAAwAAAAYAAAAHAAAACAAAAAgAAAADAAAABgAAAAcAAAAWAAAADAAAAAAAAAAlAAAADAAAAAIAAAAOAAAAFAAAAAAAAAAQAAAAFAAAAA==</Object>
  <Object Id="idInvalidSigLnImg">AQAAAGwAAAAAAAAAAAAAAP8AAAB/AAAAAAAAAAAAAAAYEAAAAwgAACBFTUYAAAEANB8AALAAAAAGAAAAAAAAAAAAAAAAAAAAgAcAADgEAAA1AQAArQAAAAAAAAAAAAAAAAAAAAi3BADIowI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UAAAANwCAAAKAAAAAwAAABcAAAAQAAAACgAAAAMAAAAAAAAAAAAAAA4AAAAOAAAATAAAACgAAAB0AAAAaAIAAAAAAAAAAAAADgAAACgAAAAOAAAADgAAAAEAGAAAAAAAAAAAAAAAAAAAAAAAAAAAAAAAAAAKEi0AAAAAAAAAAAAFCRglQKEgOIweNIMAAAAAAAAAAAAAAAAJESoVJFoo9wAAAAcKDQcKDQcJDQ4WMShFrjFU1TJV1gECBAIDBAECBQoRKyZBowsTMQAAAAAAfqbJd6PIeqDCQFZ4JTd0Lk/HMVPSGy5uFiE4GypVJ0KnHjN9AAABKPcAAACcz+7S6ffb7fnC0t1haH0hMm8aLXIuT8ggOIwoRKslP58cK08AAAEAAAAAAMHg9P///////////+bm5k9SXjw/SzBRzTFU0y1NwSAyVzFGXwEBAij3CA8mnM/u69/SvI9jt4tgjIR9FBosDBEjMVTUMlXWMVPRKUSeDxk4AAAAAAAAAADT6ff///////+Tk5MjK0krSbkvUcsuT8YVJFoTIFIrSbgtTcEQHEcAAAAAAJzP7vT6/bTa8kRleixHhy1Nwi5PxiQtTnBwcJKSki81SRwtZAgOIwAAAAAAweD02+35gsLqZ5q6Jz1jNEJyOUZ4qamp+/v7////wdPeVnCJAQECAAAAAACv1/Ho8/ubzu6CwuqMudS3u769vb3////////////L5fZymsABAgMAAAAAAK/X8fz9/uLx+snk9uTy+vz9/v///////////////8vl9nKawAECAwAAAAAAotHvtdryxOL1xOL1tdry0+r32+350+r3tdryxOL1pdPvc5rAAQIDAAAAAABpj7ZnjrZqj7Zqj7ZnjrZtkbdukrdtkbdnjrZqj7ZojrZ3rdUCAwQAAAAAAAAAAAAAAAAAAAAAAAAAAAAAAAAAAAAAAAAAAAAAAAAAAAAAAAAAAAAAJwAAABgAAAABAAAAAAAAAP///wAAAAAAJQAAAAwAAAABAAAATAAAAGQAAAAiAAAABAAAAHkAAAAQAAAAIgAAAAQAAABYAAAADQAAACEA8AAAAAAAAAAAAAAAgD8AAAAAAAAAAAAAgD8AAAAAAAAAAAAAAAAAAAAAAAAAAAAAAAAAAAAAAAAAACUAAAAMAAAAAAAAgCgAAAAMAAAAAQAAAFIAAABwAQAAAQAAAPX///8AAAAAAAAAAAAAAACQAQAAAAAAAQAAAABzAGUAZwBvAGUAIAB1AGk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BAAAAGAAAAAwAAAD/AAAAEgAAAAwAAAABAAAAHgAAABgAAAAiAAAABAAAAHoAAAARAAAAJQAAAAwAAAABAAAAVAAAALQAAAAjAAAABAAAAHgAAAAQAAAAAQAAAADAgEHtJYBBIwAAAAQAAAARAAAATAAAAAAAAAAAAAAAAAAAAP//////////cAAAAEkAbgB2AGEAbABpAGQAIABzAGkAZwBuAGEAdAB1AHIAZQAAAAMAAAAHAAAABQAAAAYAAAADAAAAAwAAAAcAAAADAAAABQAAAAMAAAAHAAAABwAAAAYAAAAEAAAABwAAAAQAAAAGAAAASwAAAEAAAAAwAAAABQAAACAAAAABAAAAAQAAABAAAAAAAAAAAAAAAAABAACAAAAAAAAAAAAAAAAAAQAAgAAAAFIAAABwAQAAAgAAABAAAAAHAAAAAAAAAAAAAAC8AgAAAAAAAAECAiJTAHkAcwB0AGUAb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MAAAAYAAAADAAAAAAAAAASAAAADAAAAAEAAAAWAAAADAAAAAgAAABUAAAAVAAAAAoAAAAnAAAAHgAAAEoAAAABAAAAAMCAQe0lgEE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CIAAAARwAAACkAAAAzAAAAYAAAABUAAAAhAPAAAAAAAAAAAAAAAIA/AAAAAAAAAAAAAIA/AAAAAAAAAAAAAAAAAAAAAAAAAAAAAAAAAAAAAAAAAAAlAAAADAAAAAAAAIAoAAAADAAAAAQAAABSAAAAcAEAAAQAAADw////AAAAAAAAAAAAAAAAkAEAAAAAAAEAAAAAcwBlAGcAbwBlACAAdQBp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BAAAABgAAAAMAAAAAAAAABIAAAAMAAAAAQAAAB4AAAAYAAAAKQAAADMAAACJAAAASAAAACUAAAAMAAAABAAAAFQAAACcAAAAKgAAADMAAACHAAAARwAAAAEAAAAAwIBB7SWAQSoAAAAzAAAADQAAAEwAAAAAAAAAAAAAAAAAAAD//////////2gAAABKAHUAYQBuACAAVABhAGwAYQB2AGUAcgBhAAAABgAAAAkAAAAIAAAACQAAAAQAAAAIAAAACAAAAAQAAAAIAAAACAAAAAgAAAAGAAAACAAAAEsAAABAAAAAMAAAAAUAAAAgAAAAAQAAAAEAAAAQAAAAAAAAAAAAAAAAAQAAgAAAAAAAAAAAAAAAAAEAAIAAAAAlAAAADAAAAAIAAAAnAAAAGAAAAAUAAAAAAAAA////AAAAAAAlAAAADAAAAAUAAABMAAAAZAAAAAAAAABQAAAA/wAAAHwAAAAAAAAAUAAAAAABAAAtAAAAIQDwAAAAAAAAAAAAAACAPwAAAAAAAAAAAACAPwAAAAAAAAAAAAAAAAAAAAAAAAAAAAAAAAAAAAAAAAAAJQAAAAwAAAAAAACAKAAAAAwAAAAFAAAAJwAAABgAAAAFAAAAAAAAAP///wAAAAAAJQAAAAwAAAAFAAAATAAAAGQAAAAJAAAAUAAAAPYAAABcAAAACQAAAFAAAADuAAAADQAAACEA8AAAAAAAAAAAAAAAgD8AAAAAAAAAAAAAgD8AAAAAAAAAAAAAAAAAAAAAAAAAAAAAAAAAAAAAAAAAACUAAAAMAAAAAAAAgCgAAAAMAAAABQAAACUAAAAMAAAAAQAAABgAAAAMAAAAAAAAABIAAAAMAAAAAQAAAB4AAAAYAAAACQAAAFAAAAD3AAAAXQAAACUAAAAMAAAAAQAAAFQAAAC4AAAACgAAAFAAAABnAAAAXAAAAAEAAAAAwIBB7SWAQQoAAABQAAAAEgAAAEwAAAAAAAAAAAAAAAAAAAD//////////3AAAABKAHUAYQBuACAASgBvAHMAZQAgAFQAYQBsAGEAdgBlAHIAYQAEAAAABwAAAAYAAAAHAAAAAwAAAAQAAAAHAAAABQAAAAYAAAADAAAABgAAAAYAAAADAAAABgAAAAUAAAAGAAAABAAAAAYAAABLAAAAQAAAADAAAAAFAAAAIAAAAAEAAAABAAAAEAAAAAAAAAAAAAAAAAEAAIAAAAAAAAAAAAAAAAABAACAAAAAJQAAAAwAAAACAAAAJwAAABgAAAAFAAAAAAAAAP///wAAAAAAJQAAAAwAAAAFAAAATAAAAGQAAAAJAAAAYAAAAPYAAABsAAAACQAAAGAAAADuAAAADQAAACEA8AAAAAAAAAAAAAAAgD8AAAAAAAAAAAAAgD8AAAAAAAAAAAAAAAAAAAAAAAAAAAAAAAAAAAAAAAAAACUAAAAMAAAAAAAAgCgAAAAMAAAABQAAACUAAAAMAAAAAQAAABgAAAAMAAAAAAAAABIAAAAMAAAAAQAAAB4AAAAYAAAACQAAAGAAAAD3AAAAbQAAACUAAAAMAAAAAQAAAFQAAAB4AAAACgAAAGAAAAAvAAAAbAAAAAEAAAAAwIBB7SWAQQoAAABgAAAABwAAAEwAAAAAAAAAAAAAAAAAAAD//////////1wAAABTAGkAbgBkAGkAYwBvAAAABgAAAAMAAAAHAAAABwAAAAMAAAAFAAAABwAAAEsAAABAAAAAMAAAAAUAAAAgAAAAAQAAAAEAAAAQAAAAAAAAAAAAAAAAAQAAgAAAAAAAAAAAAAAAAAEAAIAAAAAlAAAADAAAAAIAAAAnAAAAGAAAAAUAAAAAAAAA////AAAAAAAlAAAADAAAAAUAAABMAAAAZAAAAAkAAABwAAAA4QAAAHwAAAAJAAAAcAAAANkAAAANAAAAIQDwAAAAAAAAAAAAAACAPwAAAAAAAAAAAACAPwAAAAAAAAAAAAAAAAAAAAAAAAAAAAAAAAAAAAAAAAAAJQAAAAwAAAAAAACAKAAAAAwAAAAFAAAAJQAAAAwAAAABAAAAGAAAAAwAAAAAAAAAEgAAAAwAAAABAAAAFgAAAAwAAAAAAAAAVAAAACwBAAAKAAAAcAAAAOAAAAB8AAAAAQAAAADAgEHtJYBBCgAAAHAAAAAlAAAATAAAAAQAAAAJAAAAcAAAAOIAAAB9AAAAmAAAAFMAaQBnAG4AZQBkACAAYgB5ADoAIABKAFUAQQBOACAASgBPAFMARQAgAFQAQQBMAEEAVgBFAFIAQQAgAFMAQQBHAFUASQBFAFIAAAAGAAAAAwAAAAcAAAAHAAAABgAAAAcAAAADAAAABwAAAAUAAAADAAAAAwAAAAQAAAAIAAAABwAAAAgAAAADAAAABAAAAAkAAAAGAAAABgAAAAMAAAAGAAAABwAAAAUAAAAHAAAABwAAAAYAAAAHAAAABwAAAAMAAAAGAAAABwAAAAgAAAAIAAAAAwAAAAYAAAAHAAAAFgAAAAwAAAAAAAAAJQAAAAwAAAACAAAADgAAABQAAAAAAAAAEAAAABQAAAA=</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4xrqMekmYL9M3Os2jolLjYSw1LKyun9Ea+qGqBgrqoI=</DigestValue>
    </Reference>
    <Reference Type="http://www.w3.org/2000/09/xmldsig#Object" URI="#idOfficeObject">
      <DigestMethod Algorithm="http://www.w3.org/2001/04/xmlenc#sha256"/>
      <DigestValue>uIneQf8/XggcQQh8ZAuoEimGJNtiwgCmAF/Vw1nRY1c=</DigestValue>
    </Reference>
    <Reference Type="http://uri.etsi.org/01903#SignedProperties" URI="#idSignedProperties">
      <Transforms>
        <Transform Algorithm="http://www.w3.org/TR/2001/REC-xml-c14n-20010315"/>
      </Transforms>
      <DigestMethod Algorithm="http://www.w3.org/2001/04/xmlenc#sha256"/>
      <DigestValue>ja8R/ujrSHeDPlpC74LggbzgnId3JgvMHD0ojTSPmWM=</DigestValue>
    </Reference>
    <Reference Type="http://www.w3.org/2000/09/xmldsig#Object" URI="#idValidSigLnImg">
      <DigestMethod Algorithm="http://www.w3.org/2001/04/xmlenc#sha256"/>
      <DigestValue>TZZHHWfwNJnpriydDp9myxM5erYXkaAFNK7eE7Tfck8=</DigestValue>
    </Reference>
    <Reference Type="http://www.w3.org/2000/09/xmldsig#Object" URI="#idInvalidSigLnImg">
      <DigestMethod Algorithm="http://www.w3.org/2001/04/xmlenc#sha256"/>
      <DigestValue>ciEt+PPXHDciIeyPBwQphMb9hVuEw61ZHrWEjwUa3hU=</DigestValue>
    </Reference>
  </SignedInfo>
  <SignatureValue>MlwBhT07VTxTPw4Ruhe0QOM/5DD7rX7Q42MUmDhfvCl7VdFvOLEZFcrdR0Q9BT65azhGxtWTHbPu
CsFvMRFeV3PeqP9A3ybuALE6XV1w++eca870StF7Q9fLtu6xeOOPzZY+0Ik20NY4RGV9xLsKeIJ4
kIZMLrVYdawvtuqlihH1qrfBqGjBCtOgzFrKgTJnntr/9e14z0DKDYZnx7AaZ5u5JV7uDDO18enY
pHXDSONitWd5y+Oll/LPKWGZZedLdyDG4CIc3GUxrCZTan3QUhzcdcigMgLVEJPuTa35oEi7/Vu6
bz1ENt61YxVwd3ASXvGLb7bwzqo2kT6iVOXkHw==</SignatureValue>
  <KeyInfo>
    <X509Data>
      <X509Certificate>MIIH9DCCBdygAwIBAgIIUtUs/w76PIAwDQYJKoZIhvcNAQELBQAwWzEXMBUGA1UEBRMOUlVDIDgwMDUwMTcyLTExGjAYBgNVBAMTEUNBLURPQ1VNRU5UQSBTLkEuMRcwFQYDVQQKEw5ET0NVTUVOVEEgUy5BLjELMAkGA1UEBhMCUFkwHhcNMjEwNzEzMTk1MDM4WhcNMjMwNzEzMjAwMDM4WjCBjzELMAkGA1UEBhMCUFkxEDAOBgNVBAQMB1BFUkVJUkExEjAQBgNVBAUTCUNJMTU0Nzk1ODESMBAGA1UEKgwJU0FEWSBTTUlEMRcwFQYDVQQKDA5QRVJTT05BIEZJU0lDQTERMA8GA1UECwwIRklSTUEgRjIxGjAYBgNVBAMMEVNBRFkgU01JRCBQRVJFSVJBMIIBIjANBgkqhkiG9w0BAQEFAAOCAQ8AMIIBCgKCAQEArt41jT0GieWkuyfrfvkSLWbpUv4h6xmCwXZu+NE4qktvu+e+Hbx7hYCeyZsjgD47+ZOYpJer4/57Gp95icMpwFI8WDd31Cg7w4Yu2j+oZSEyKvL5tpa2x0RR3FdnsNu9vu5xziRk6BZ48nb701+Hp6inkVOgF6UPl9RDeddz3mgDRflWG4hfZluMaqfs6uMdMQ6F+nez9VXmf2YX72TUzCSxzI9F1QHHhPozMy8bnOnhQkKrssStO5gpSxwrl9OEaCQDYbNd1IK1T66148LmektBBqiDI099RFLUYXTrlcBuSSqWU7dt1mC+V0/c/AFU8O6jW1fLapXzx2VR5pY2BQIDAQABo4IDhTCCA4EwDAYDVR0TAQH/BAIwADAOBgNVHQ8BAf8EBAMCBeAwKgYDVR0lAQH/BCAwHgYIKwYBBQUHAwEGCCsGAQUFBwMCBggrBgEFBQcDBDAdBgNVHQ4EFgQUVPthvMLN92wA+cWG7NWsBfWynqMwgZcGCCsGAQUFBwEBBIGKMIGHMDoGCCsGAQUFBzABhi5odHRwczovL3d3dy5kb2N1bWVudGEuY29tLnB5L2Zpcm1hZGlnaXRhbC9vc2NwMEkGCCsGAQUFBzAChj1odHRwczovL3d3dy5kb2N1bWVudGEuY29tLnB5L2Zpcm1hZGlnaXRhbC9kZXNjYXJnYXMvY2Fkb2MuY3J0MB8GA1UdIwQYMBaAFEAmrCZcYo/G9QJU5I3BGibW7qWyME8GA1UdHwRIMEYwRKBCoECGPmh0dHBzOi8vd3d3LmRvY3VtZW50YS5jb20ucHkvZmlybWFkaWdpdGFsL2Rlc2Nhcmdhcy9jcmxkb2MuY3JsMCkGA1UdEQQiMCCBHnNhZHkucGVyZWlyYUBpbnBvc2l0aXZhLmNvbS5weTCCAd0GA1UdIASCAdQwggHQMIIBzAYOKwYBBAGC+TsBAQEGAQEwggG4MD8GCCsGAQUFBwIBFjNodHRwczovL3d3dy5kb2N1bWVudGEuY29tLnB5L2Zpcm1hZGlnaXRhbC9kZXNjYXJnYXMwgcAGCCsGAQUFBwICMIGzGoGwRXN0ZSBlcyB1biBjZXJ0aWZpY2FkbyBkZSBwZXJzb25hIGbtc2ljYSBjdXlhIGNsYXZlIHByaXZhZGEgZXN04SBjb250ZW5pZGEgZW4gdW4gbfNkdWxvIGRlIGhhcmR3YXJlIHNlZ3VybyB5IHN1IGZpbmFsaWRhZCBlcyBhdXRlbnRpY2FyIGEgc3UgdGl0dWxhciBvIGdlbmVyYXIgZmlybWFzIGRpZ2l0YWxlcy4wgbEGCCsGAQUFBwICMIGkGoGhVGhpcyBpcyBhbiBlbmQgdXNlciBjZXJ0aWZpY2F0ZSB3aG9zZSBwcml2YXRlIGtleSBpcyBlbWJlZGRlZCB3aXRoaW4gYSBzZWN1cmUgaGFyZHdhcmUgbW9kdWxlIHRoYXQgYWltcyB0byBhdXRoZW50aWNhdGUgaXRzIG93bmVyIG9yIGdlbmVyYXRlIGRpZ2l0YWwgc2lnbmF0dXJlcy4wDQYJKoZIhvcNAQELBQADggIBAFORXPTGtJOmLsZaKmB5CTme0/+xJkT/FfdwugysWEhSs3ePJmJ3RqsSsGbJCLay1uwUDLXTwNFrO23Qtu3+Huc61jrzZkxqdMzzPToBw2QeoxeTsywerWvbIM04MDczr+OPSe5o5VvyQ+kSS3+FY47ecHIMhYkCn8+zUjcT8lJ701cGSH6PcjjKPOs2yqTCADtS19YauiQeUVcoS0YipSBztVteeXYzu0IVMwsWOHmkwDEtKwuDo07XwSUAnaNRK2qpgLfhU+M8kSsUhcwZ3oMdr2gK/qHMhdDqwzzqHbxCXj2+3m7cpMpeauftQp98qAORlqQixSTgw9hnQ36ItxjVg1cvmImDj8q7qsz5PKzG4INCRYb8eJk9XCVAQi24EeaviLr7imIf5NyRO7as7rWT/Jxle/iaeJgdrUj7eoSZAgjxJoOKwPI34jr07NRUoYBgnXNBOb5YpSTY3UGh1CLIrw2vG6t9YYimneJfJdjuoymv56BrmfYMgKGj59aQ5lSVQSJVsfznkSj7fMVCs8dvdpjfGOS18DQOxDQlZNE8aWPIs21ysE0+YnudfXvIG/yDRGDgPLJspyxPqfi2DnfVBAQ5EJ5jC7Fx79DzQiWPeH915B5vpoX4IfxIcEJqQMWMhk+Qs/el5Qwx7D1AgpsBWAvPjPZ7CyJmK2llI47t</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Transform>
          <Transform Algorithm="http://www.w3.org/TR/2001/REC-xml-c14n-20010315"/>
        </Transforms>
        <DigestMethod Algorithm="http://www.w3.org/2001/04/xmlenc#sha256"/>
        <DigestValue>lrVg9fRbRhzj3L8+QGHmJxgMb7HDoVSIZJmZnPkf+bw=</DigestValue>
      </Reference>
      <Reference URI="/xl/calcChain.xml?ContentType=application/vnd.openxmlformats-officedocument.spreadsheetml.calcChain+xml">
        <DigestMethod Algorithm="http://www.w3.org/2001/04/xmlenc#sha256"/>
        <DigestValue>SjL/y/NquwPxm1L0KHeOfPIQ/PCrLQzwjRHu7/1Hgx4=</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y+aQ+TzmCHyq3rn6BtcGIbItxLifq+yUrwp6BAMUTlk=</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5HE/VN3F0ZZtm2+0ifHEdalXz+we00XrDBbH5gRm/Qc=</DigestValue>
      </Reference>
      <Reference URI="/xl/drawings/drawing1.xml?ContentType=application/vnd.openxmlformats-officedocument.drawing+xml">
        <DigestMethod Algorithm="http://www.w3.org/2001/04/xmlenc#sha256"/>
        <DigestValue>2SkUbZOA6vdISJvzd3ufKmmp01GWPSks3GTXyiaJ740=</DigestValue>
      </Reference>
      <Reference URI="/xl/drawings/drawing2.xml?ContentType=application/vnd.openxmlformats-officedocument.drawing+xml">
        <DigestMethod Algorithm="http://www.w3.org/2001/04/xmlenc#sha256"/>
        <DigestValue>40560y37wFQ56Ez/agSjx4l0atMRmAOBBvOOAlSZvCc=</DigestValue>
      </Reference>
      <Reference URI="/xl/drawings/drawing3.xml?ContentType=application/vnd.openxmlformats-officedocument.drawing+xml">
        <DigestMethod Algorithm="http://www.w3.org/2001/04/xmlenc#sha256"/>
        <DigestValue>5Jvm+YVfLDdEAoA3r+j+EgAM7OtQdHbMLT0eOzLyZnI=</DigestValue>
      </Reference>
      <Reference URI="/xl/drawings/drawing4.xml?ContentType=application/vnd.openxmlformats-officedocument.drawing+xml">
        <DigestMethod Algorithm="http://www.w3.org/2001/04/xmlenc#sha256"/>
        <DigestValue>G12I4VHTEtoWLvJOIMQi6W9BRrohZYVLsrhBkGuYygw=</DigestValue>
      </Reference>
      <Reference URI="/xl/drawings/vmlDrawing1.vml?ContentType=application/vnd.openxmlformats-officedocument.vmlDrawing">
        <DigestMethod Algorithm="http://www.w3.org/2001/04/xmlenc#sha256"/>
        <DigestValue>OMuRPdIUVJrUbqkr7zvOZ5X6RF/2f70fYKb0kIkrVys=</DigestValue>
      </Reference>
      <Reference URI="/xl/media/image1.png?ContentType=image/png">
        <DigestMethod Algorithm="http://www.w3.org/2001/04/xmlenc#sha256"/>
        <DigestValue>lnkNTNjW6r3PiMLL+8udeZ5hObIZQHvFlVl2ujiSscw=</DigestValue>
      </Reference>
      <Reference URI="/xl/media/image2.emf?ContentType=image/x-emf">
        <DigestMethod Algorithm="http://www.w3.org/2001/04/xmlenc#sha256"/>
        <DigestValue>Ehe0At+fiV2+gn9RqDmQ7Nv2opB5ZO4WZkgrF6PZCHk=</DigestValue>
      </Reference>
      <Reference URI="/xl/media/image3.emf?ContentType=image/x-emf">
        <DigestMethod Algorithm="http://www.w3.org/2001/04/xmlenc#sha256"/>
        <DigestValue>k8OLEDMIFaqD11aKux45NXcd4wPwnIqkw0bahWbet3o=</DigestValue>
      </Reference>
      <Reference URI="/xl/media/image4.emf?ContentType=image/x-emf">
        <DigestMethod Algorithm="http://www.w3.org/2001/04/xmlenc#sha256"/>
        <DigestValue>GkkStOcjJC9kksXsbD8feAuer9d2JQA49A0iXZYBVn0=</DigestValue>
      </Reference>
      <Reference URI="/xl/media/image5.emf?ContentType=image/x-emf">
        <DigestMethod Algorithm="http://www.w3.org/2001/04/xmlenc#sha256"/>
        <DigestValue>rM2Tp7MTgHJdF/ZrzWFYgwMpacCUGCi0Ib5rtFSxU8Q=</DigestValue>
      </Reference>
      <Reference URI="/xl/media/image6.emf?ContentType=image/x-emf">
        <DigestMethod Algorithm="http://www.w3.org/2001/04/xmlenc#sha256"/>
        <DigestValue>cghCmWbWLC8yCIyDT8wFwhyPG4I2AGx2A95tAycCnEo=</DigestValue>
      </Reference>
      <Reference URI="/xl/media/image7.emf?ContentType=image/x-emf">
        <DigestMethod Algorithm="http://www.w3.org/2001/04/xmlenc#sha256"/>
        <DigestValue>+nV3pNPcjSG1Zuv6NEQoFNfP0MT/EiFTjFOQL9UhWM8=</DigestValue>
      </Reference>
      <Reference URI="/xl/printerSettings/printerSettings1.bin?ContentType=application/vnd.openxmlformats-officedocument.spreadsheetml.printerSettings">
        <DigestMethod Algorithm="http://www.w3.org/2001/04/xmlenc#sha256"/>
        <DigestValue>DhLX4rjnwdbQPweXYyD7kdwa3XMRHLSS9YTCJAaRbUc=</DigestValue>
      </Reference>
      <Reference URI="/xl/printerSettings/printerSettings2.bin?ContentType=application/vnd.openxmlformats-officedocument.spreadsheetml.printerSettings">
        <DigestMethod Algorithm="http://www.w3.org/2001/04/xmlenc#sha256"/>
        <DigestValue>DhLX4rjnwdbQPweXYyD7kdwa3XMRHLSS9YTCJAaRbUc=</DigestValue>
      </Reference>
      <Reference URI="/xl/printerSettings/printerSettings3.bin?ContentType=application/vnd.openxmlformats-officedocument.spreadsheetml.printerSettings">
        <DigestMethod Algorithm="http://www.w3.org/2001/04/xmlenc#sha256"/>
        <DigestValue>DhLX4rjnwdbQPweXYyD7kdwa3XMRHLSS9YTCJAaRbUc=</DigestValue>
      </Reference>
      <Reference URI="/xl/printerSettings/printerSettings4.bin?ContentType=application/vnd.openxmlformats-officedocument.spreadsheetml.printerSettings">
        <DigestMethod Algorithm="http://www.w3.org/2001/04/xmlenc#sha256"/>
        <DigestValue>NXxdLdZuJ4+9LEIb5xL6dgh2x58PCMIwMLYnpJwND8k=</DigestValue>
      </Reference>
      <Reference URI="/xl/printerSettings/printerSettings5.bin?ContentType=application/vnd.openxmlformats-officedocument.spreadsheetml.printerSettings">
        <DigestMethod Algorithm="http://www.w3.org/2001/04/xmlenc#sha256"/>
        <DigestValue>sLlVsMu/UmxdwdvPNZF0AY0+lC5fiUlO4f1F+aMCq5U=</DigestValue>
      </Reference>
      <Reference URI="/xl/printerSettings/printerSettings6.bin?ContentType=application/vnd.openxmlformats-officedocument.spreadsheetml.printerSettings">
        <DigestMethod Algorithm="http://www.w3.org/2001/04/xmlenc#sha256"/>
        <DigestValue>DhLX4rjnwdbQPweXYyD7kdwa3XMRHLSS9YTCJAaRbUc=</DigestValue>
      </Reference>
      <Reference URI="/xl/printerSettings/printerSettings7.bin?ContentType=application/vnd.openxmlformats-officedocument.spreadsheetml.printerSettings">
        <DigestMethod Algorithm="http://www.w3.org/2001/04/xmlenc#sha256"/>
        <DigestValue>sLlVsMu/UmxdwdvPNZF0AY0+lC5fiUlO4f1F+aMCq5U=</DigestValue>
      </Reference>
      <Reference URI="/xl/printerSettings/printerSettings8.bin?ContentType=application/vnd.openxmlformats-officedocument.spreadsheetml.printerSettings">
        <DigestMethod Algorithm="http://www.w3.org/2001/04/xmlenc#sha256"/>
        <DigestValue>sLlVsMu/UmxdwdvPNZF0AY0+lC5fiUlO4f1F+aMCq5U=</DigestValue>
      </Reference>
      <Reference URI="/xl/sharedStrings.xml?ContentType=application/vnd.openxmlformats-officedocument.spreadsheetml.sharedStrings+xml">
        <DigestMethod Algorithm="http://www.w3.org/2001/04/xmlenc#sha256"/>
        <DigestValue>7nF2qZYbR/96w/qZlPbWovY0LaTSSYPfJV/nDV+IbYs=</DigestValue>
      </Reference>
      <Reference URI="/xl/styles.xml?ContentType=application/vnd.openxmlformats-officedocument.spreadsheetml.styles+xml">
        <DigestMethod Algorithm="http://www.w3.org/2001/04/xmlenc#sha256"/>
        <DigestValue>EpEEHy8Qkec9zUSblLzkg4CsCAqwABWjJYrjGyduDfE=</DigestValue>
      </Reference>
      <Reference URI="/xl/tables/table1.xml?ContentType=application/vnd.openxmlformats-officedocument.spreadsheetml.table+xml">
        <DigestMethod Algorithm="http://www.w3.org/2001/04/xmlenc#sha256"/>
        <DigestValue>YqBbchCysBy//r1qlhtA7f4iHhiTNhUP4Eh6f8wcBb4=</DigestValue>
      </Reference>
      <Reference URI="/xl/tables/table2.xml?ContentType=application/vnd.openxmlformats-officedocument.spreadsheetml.table+xml">
        <DigestMethod Algorithm="http://www.w3.org/2001/04/xmlenc#sha256"/>
        <DigestValue>Q9bmTqUlJyNDi9rHPQlMRh6z4lJGqW8Q5llRMVUTLEM=</DigestValue>
      </Reference>
      <Reference URI="/xl/tables/table3.xml?ContentType=application/vnd.openxmlformats-officedocument.spreadsheetml.table+xml">
        <DigestMethod Algorithm="http://www.w3.org/2001/04/xmlenc#sha256"/>
        <DigestValue>uP58NX19PrrghMKJal+PF8fT1zkjCRXI0rch18A0Y5Q=</DigestValue>
      </Reference>
      <Reference URI="/xl/tables/table4.xml?ContentType=application/vnd.openxmlformats-officedocument.spreadsheetml.table+xml">
        <DigestMethod Algorithm="http://www.w3.org/2001/04/xmlenc#sha256"/>
        <DigestValue>e5fBBOH+BiZS8M3VGl8Xc8TenYU+0zHSypCOMvl0yC8=</DigestValue>
      </Reference>
      <Reference URI="/xl/tables/table5.xml?ContentType=application/vnd.openxmlformats-officedocument.spreadsheetml.table+xml">
        <DigestMethod Algorithm="http://www.w3.org/2001/04/xmlenc#sha256"/>
        <DigestValue>bM+LAypts+zwX7im4hXgCJglMlswoEGR/ELP0Nu7tz8=</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LhpNt4i6SebI/aTewbWm176eF8li/MyUdwGlgW2PiGo=</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AkNhP713P2yRa4Dh2ARGFlwE9QoRTO7fyLFTfcPffHI=</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gc8gglqzrTW6QqtJ1wKoNXolcaOgzOM1fQMzKARu980=</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3HYdKum2DuOH1JXomQg7+64i//5M1B14RKsFnYwFfVw=</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f/iHIj5EXWJqEOYUDE+hDDONcWEy7b8EEin33f9rUfg=</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E13SKsflfQiIhvkhBnn8RilJX0bHLXw7sFmY2zTsa0U=</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cEEDExV7UU5FYLe5QJWJ2BsUyBvmQolrUaddjnk9gxs=</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rRCK7zweMDjoF1cravQ+e7ulMcX8lvrOO9ipslC3iB4=</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ynfg7ugr/5D+Kx1Xx/qKTNQky6yIAmXJdO4QOa4V5PI=</DigestValue>
      </Reference>
      <Reference URI="/xl/worksheets/sheet1.xml?ContentType=application/vnd.openxmlformats-officedocument.spreadsheetml.worksheet+xml">
        <DigestMethod Algorithm="http://www.w3.org/2001/04/xmlenc#sha256"/>
        <DigestValue>2kot2pgJ+fF0M7yZZX3vePu+9OlIbMCqqHBrnPU6G2E=</DigestValue>
      </Reference>
      <Reference URI="/xl/worksheets/sheet2.xml?ContentType=application/vnd.openxmlformats-officedocument.spreadsheetml.worksheet+xml">
        <DigestMethod Algorithm="http://www.w3.org/2001/04/xmlenc#sha256"/>
        <DigestValue>rSZtsSddZlO1P565B3zzMERAuvvLkRcpwhTvBYEKtS4=</DigestValue>
      </Reference>
      <Reference URI="/xl/worksheets/sheet3.xml?ContentType=application/vnd.openxmlformats-officedocument.spreadsheetml.worksheet+xml">
        <DigestMethod Algorithm="http://www.w3.org/2001/04/xmlenc#sha256"/>
        <DigestValue>LunmnznthoCDUY5XhVcwgf3JXAosSa+6OwYKrGCv8x0=</DigestValue>
      </Reference>
      <Reference URI="/xl/worksheets/sheet4.xml?ContentType=application/vnd.openxmlformats-officedocument.spreadsheetml.worksheet+xml">
        <DigestMethod Algorithm="http://www.w3.org/2001/04/xmlenc#sha256"/>
        <DigestValue>GrYkR9RmbIL7iJ0JO4zRwN9MxSPtQXdwE50YUzszhFo=</DigestValue>
      </Reference>
      <Reference URI="/xl/worksheets/sheet5.xml?ContentType=application/vnd.openxmlformats-officedocument.spreadsheetml.worksheet+xml">
        <DigestMethod Algorithm="http://www.w3.org/2001/04/xmlenc#sha256"/>
        <DigestValue>pLzMvDEdQy0X1ykmff69aYSYatHTnjQkVUZczA1Spow=</DigestValue>
      </Reference>
      <Reference URI="/xl/worksheets/sheet6.xml?ContentType=application/vnd.openxmlformats-officedocument.spreadsheetml.worksheet+xml">
        <DigestMethod Algorithm="http://www.w3.org/2001/04/xmlenc#sha256"/>
        <DigestValue>gJ/V537EqS+jUBeHuj2GWQqBv0FgFNuxFPH7KnkYM5g=</DigestValue>
      </Reference>
      <Reference URI="/xl/worksheets/sheet7.xml?ContentType=application/vnd.openxmlformats-officedocument.spreadsheetml.worksheet+xml">
        <DigestMethod Algorithm="http://www.w3.org/2001/04/xmlenc#sha256"/>
        <DigestValue>TXokX7uPlb/ubSNQ5yK4FqrxrVjmB8z0C+MDWCpC+uk=</DigestValue>
      </Reference>
      <Reference URI="/xl/worksheets/sheet8.xml?ContentType=application/vnd.openxmlformats-officedocument.spreadsheetml.worksheet+xml">
        <DigestMethod Algorithm="http://www.w3.org/2001/04/xmlenc#sha256"/>
        <DigestValue>/v8VrLTtm2qApvVUuv7ttzR2k0FzcH2oYf3hoZU7xvc=</DigestValue>
      </Reference>
      <Reference URI="/xl/worksheets/sheet9.xml?ContentType=application/vnd.openxmlformats-officedocument.spreadsheetml.worksheet+xml">
        <DigestMethod Algorithm="http://www.w3.org/2001/04/xmlenc#sha256"/>
        <DigestValue>Zyl9a75CqeiFx6gLaWqOZp/EL6bkNqDy+9R765Faev4=</DigestValue>
      </Reference>
    </Manifest>
    <SignatureProperties>
      <SignatureProperty Id="idSignatureTime" Target="#idPackageSignature">
        <mdssi:SignatureTime xmlns:mdssi="http://schemas.openxmlformats.org/package/2006/digital-signature">
          <mdssi:Format>YYYY-MM-DDThh:mm:ssTZD</mdssi:Format>
          <mdssi:Value>2022-03-31T21:57:10Z</mdssi:Value>
        </mdssi:SignatureTime>
      </SignatureProperty>
    </SignatureProperties>
  </Object>
  <Object Id="idOfficeObject">
    <SignatureProperties>
      <SignatureProperty Id="idOfficeV1Details" Target="#idPackageSignature">
        <SignatureInfoV1 xmlns="http://schemas.microsoft.com/office/2006/digsig">
          <SetupID>{95FC6D68-243D-4E85-9783-00A2D9D631FE}</SetupID>
          <SignatureText>Sady Pereira</SignatureText>
          <SignatureImage/>
          <SignatureComments/>
          <WindowsVersion>10.0</WindowsVersion>
          <OfficeVersion>16.0.14931/23</OfficeVersion>
          <ApplicationVersion>16.0.14931</ApplicationVersion>
          <Monitors>2</Monitors>
          <HorizontalResolution>1920</HorizontalResolution>
          <VerticalResolution>1080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2022-03-31T21:57:10Z</xd:SigningTime>
          <xd:SigningCertificate>
            <xd:Cert>
              <xd:CertDigest>
                <DigestMethod Algorithm="http://www.w3.org/2001/04/xmlenc#sha256"/>
                <DigestValue>RR82xaApwsdPRi5aWWFB1dGt18jdore6L+DwQwFIPoU=</DigestValue>
              </xd:CertDigest>
              <xd:IssuerSerial>
                <X509IssuerName>C=PY, O=DOCUMENTA S.A., CN=CA-DOCUMENTA S.A., SERIALNUMBER=RUC 80050172-1</X509IssuerName>
                <X509SerialNumber>5968726355129023616</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D8BAACfAAAAAAAAAAAAAABmFgAALAsAACBFTUYAAAEANBsAAKoAAAAGAAAAAAAAAAAAAAAAAAAAgAcAADgEAABYAQAAwQAAAAAAAAAAAAAAAAAAAMA/BQDo8QIACgAAABAAAAAAAAAAAAAAAEsAAAAQAAAAAAAAAAUAAAAeAAAAGAAAAAAAAAAAAAAAQAEAAKAAAAAnAAAAGAAAAAEAAAA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8PDwAAAAAAAlAAAADAAAAAEAAABMAAAAZAAAAAAAAAAAAAAAPwEAAJ8AAAAAAAAAAAAAAEABAACgAAAAIQDwAAAAAAAAAAAAAACAPwAAAAAAAAAAAACAPwAAAAAAAAAAAAAAAAAAAAAAAAAAAAAAAAAAAAAAAAAAJQAAAAwAAAAAAACAKAAAAAwAAAABAAAAJwAAABgAAAABAAAAAAAAAPDw8A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PUAAAAFAAAAMQEAABUAAAD1AAAABQAAAD0AAAARAAAAIQDwAAAAAAAAAAAAAACAPwAAAAAAAAAAAACAPwAAAAAAAAAAAAAAAAAAAAAAAAAAAAAAAAAAAAAAAAAAJQAAAAwAAAAAAACAKAAAAAwAAAABAAAAUgAAAHABAAABAAAA8////wAAAAAAAAAAAAAAAJABAAAAAAABAAAAAHMAZQBnAG8AZQAgAHUAaQAAAAAAAAAAAAAAAAAAAAAAAAAAAAAAAAAAAAAAAAAAAAAAAAAAAAAAAAAAAAAAAAAAAAAA1wKCAgAAAAB9AAAAAAAAALB+izDZAgAAiK6BYfp/AAAAAAAAAAAAAAAAAAAAAAAAAAAAANkCAADAMCsl2QIAAAAAAAAAAAAAAAAAAAAAAABJr1s4jFkAAAUAAAAAAAAAMAAAAAAAAADz////AAAAALD5TjDZAgAAmLzviAAAAAAAAAAAAAAAAAkAAAAAAAAAAAAAAAAAAAC8u++I2gAAAPm774jaAAAAYbdaYfp/AAADAAAAAAAAAMezo2MAAAAAAAArJdkCAAACAAAA2gAAALD5TjDZAgAAW6ZeYfp/AABgu++I2gAAAPm774jaAAAAsHcyN9kCAAAAAAAAZHYACAAAAAAlAAAADAAAAAEAAAAYAAAADAAAAAAAAAASAAAADAAAAAEAAAAeAAAAGAAAAPUAAAAFAAAAMgEAABYAAAAlAAAADAAAAAEAAABUAAAAhAAAAPYAAAAFAAAAMAEAABUAAAABAAAAVVWPQYX2jkH2AAAABQAAAAkAAABMAAAAAAAAAAAAAAAAAAAA//////////9gAAAAMwAxAC8AMwAvADIAMAAyADIAAAAHAAAABwAAAAUAAAAHAAAABQAAAAcAAAAHAAAABwAAAAcAAABLAAAAQAAAADAAAAAFAAAAIAAAAAEAAAABAAAAEAAAAAAAAAAAAAAAQAEAAKAAAAAAAAAAAAAAAEABAACgAAAAUgAAAHABAAACAAAAFAAAAAkAAAAAAAAAAAAAALwCAAAAAAAAAQICIlMAeQBzAHQAZQBtAAAAAAAAAAAAAAAAAAAAAAAAAAAAAAAAAAAAAAAAAAAAAAAAAAAAAAAAAAAAAAAAAAAAAAAAAAAAoN8xJdkCAAAAAAAAAAAAAAEAAAAAAAAAiK6BYfp/AAAAAAAAAAAAAIA/92H6fwAACQAAAAEAAAAJAAAAAAAAAAAAAAAAAAAAAAAAAAAAAACZo1s4jFkAAAttIkn6fwAAEELJMNkCAADAstM32QIAALD5TjDZAgAA0LfviAAAAAAAAAAAAAAAAAcAAAAAAAAAAAAAAAAAAAAMt++I2gAAAEm374jaAAAAYbdaYfp/AAD+/////////+hixjAAAAAAQAbFMNkCAAD6fRxJ+n8AALD5TjDZAgAAW6ZeYfp/AACwtu+I2gAAAEm374jaAAAA8Mj1N9kCAAAAAAAAZHYACAAAAAAlAAAADAAAAAIAAAAnAAAAGAAAAAMAAAAAAAAAAAAAAAAAAAAlAAAADAAAAAMAAABMAAAAZAAAAAAAAAAAAAAA//////////8AAAAAHAAAAAAAAAA/AAAAIQDwAAAAAAAAAAAAAACAPwAAAAAAAAAAAACAPwAAAAAAAAAAAAAAAAAAAAAAAAAAAAAAAAAAAAAAAAAAJQAAAAwAAAAAAACAKAAAAAwAAAADAAAAJwAAABgAAAADAAAAAAAAAAAAAAAAAAAAJQAAAAwAAAADAAAATAAAAGQAAAAAAAAAAAAAAP//////////AAAAABwAAABAAQAAAAAAACEA8AAAAAAAAAAAAAAAgD8AAAAAAAAAAAAAgD8AAAAAAAAAAAAAAAAAAAAAAAAAAAAAAAAAAAAAAAAAACUAAAAMAAAAAAAAgCgAAAAMAAAAAwAAACcAAAAYAAAAAwAAAAAAAAAAAAAAAAAAACUAAAAMAAAAAwAAAEwAAABkAAAAAAAAAAAAAAD//////////0ABAAAcAAAAAAAAAD8AAAAhAPAAAAAAAAAAAAAAAIA/AAAAAAAAAAAAAIA/AAAAAAAAAAAAAAAAAAAAAAAAAAAAAAAAAAAAAAAAAAAlAAAADAAAAAAAAIAoAAAADAAAAAMAAAAnAAAAGAAAAAMAAAAAAAAAAAAAAAAAAAAlAAAADAAAAAMAAABMAAAAZAAAAAAAAABbAAAAPwEAAFwAAAAAAAAAWwAAAEABAAACAAAAIQDwAAAAAAAAAAAAAACAPwAAAAAAAAAAAACAPwAAAAAAAAAAAAAAAAAAAAAAAAAAAAAAAAAAAAAAAAAAJQAAAAwAAAAAAACAKAAAAAwAAAADAAAAJwAAABgAAAADAAAAAAAAAP///wAAAAAAJQAAAAwAAAADAAAATAAAAGQAAAAAAAAAHAAAAD8BAABaAAAAAAAAABwAAABAAQAAPwAAACEA8AAAAAAAAAAAAAAAgD8AAAAAAAAAAAAAgD8AAAAAAAAAAAAAAAAAAAAAAAAAAAAAAAAAAAAAAAAAACUAAAAMAAAAAAAAgCgAAAAMAAAAAwAAACcAAAAYAAAAAwAAAAAAAAD///8AAAAAACUAAAAMAAAAAwAAAEwAAABkAAAACwAAADcAAAAhAAAAWgAAAAsAAAA3AAAAFwAAACQAAAAhAPAAAAAAAAAAAAAAAIA/AAAAAAAAAAAAAIA/AAAAAAAAAAAAAAAAAAAAAAAAAAAAAAAAAAAAAAAAAAAlAAAADAAAAAAAAIAoAAAADAAAAAMAAABSAAAAcAEAAAMAAADg////AAAAAAAAAAAAAAAAkAEAAAAAAAEAAAAAYQByAGkAYQBsAAAAAAAAAAAAAAAAAAAAAAAAAAAAAAAAAAAAAAAAAAAAAAAAAAAAAAAAAAAAAAAAAAAAAAAAAAAAAAAAACsl2QIAAAIAAADZAgAAKAAAAAAAAACIroFh+n8AAAAAAAAAAAAAIFO4DPp/AAD/////AgAAABCBszvZAgAAAAAAAAAAAAAAAAAAAAAAAAk3WjiMWQAAAAAAAAAAAAAAAAAA+n8AAOD///8AAAAAsPlOMNkCAABYJO6IAAAAAAAAAAAAAAAABgAAAAAAAAAAAAAAAAAAAHwj7ojaAAAAuSPuiNoAAABht1ph+n8AALBuszvZAgAAYN2zOgAAAACYksUM+n8AALBuszvZAgAAsPlOMNkCAABbpl5h+n8AACAj7ojaAAAAuSPuiNoAAABwtfU32QIAAAAAAABkdgAIAAAAACUAAAAMAAAAAwAAABgAAAAMAAAAAAAAABIAAAAMAAAAAQAAABYAAAAMAAAACAAAAFQAAABUAAAADAAAADcAAAAgAAAAWgAAAAEAAABVVY9BhfaOQQwAAABbAAAAAQAAAEwAAAAEAAAACwAAADcAAAAiAAAAWwAAAFAAAABYAAAAFQAAABYAAAAMAAAAAAAAACUAAAAMAAAAAgAAACcAAAAYAAAABAAAAAAAAAD///8AAAAAACUAAAAMAAAABAAAAEwAAABkAAAAMAAAACAAAAA0AQAAWgAAADAAAAAgAAAABQEAADsAAAAhAPAAAAAAAAAAAAAAAIA/AAAAAAAAAAAAAIA/AAAAAAAAAAAAAAAAAAAAAAAAAAAAAAAAAAAAAAAAAAAlAAAADAAAAAAAAIAoAAAADAAAAAQAAAAnAAAAGAAAAAQAAAAAAAAA////AAAAAAAlAAAADAAAAAQAAABMAAAAZAAAADAAAAAgAAAANAEAAFYAAAAwAAAAIAAAAAUBAAA3AAAAIQDwAAAAAAAAAAAAAACAPwAAAAAAAAAAAACAPwAAAAAAAAAAAAAAAAAAAAAAAAAAAAAAAAAAAAAAAAAAJQAAAAwAAAAAAACAKAAAAAwAAAAEAAAAJwAAABgAAAAEAAAAAAAAAP///wAAAAAAJQAAAAwAAAAEAAAATAAAAGQAAAAwAAAAOwAAAJ0AAABWAAAAMAAAADsAAABuAAAAHAAAACEA8AAAAAAAAAAAAAAAgD8AAAAAAAAAAAAAgD8AAAAAAAAAAAAAAAAAAAAAAAAAAAAAAAAAAAAAAAAAACUAAAAMAAAAAAAAgCgAAAAMAAAABAAAAFIAAABwAQAABAAAAOz///8AAAAAAAAAAAAAAACQAQAAAAAAAQAAAABzAGUAZwBvAGUAIAB1AGkAAAAAAAAAAAAAAAAAAAAAAAAAAAAAAAAAAAAAAAAAAAAAAAAAAAAAAAAAAAAAAAAAAAAAADhLnwz6fwAAAAAAAPp/AAA4S58M+n8AAIiugWH6fwAAAAAAAAAAAAAAAAAAAAAAAMAUrzvZAgAAAAAAAAAAAAAAAAAAAAAAAAAAAAAAAAAAeTdaOIxZAACWzhgM+n8AACBInwz6fwAA7P///wAAAACw+U4w2QIAAMgk7ogAAAAAAAAAAAAAAAAJAAAAAAAAAAAAAAAAAAAA7CPuiNoAAAApJO6I2gAAAGG3WmH6fwAAOEufDPp/AAAAAAAAAAAAACAs7ojaAAAAAAAAAAAAAACw+U4w2QIAAFumXmH6fwAAkCPuiNoAAAApJO6I2gAAAKCxk0HZAgAAAAAAAGR2AAgAAAAAJQAAAAwAAAAEAAAAGAAAAAwAAAAAAAAAEgAAAAwAAAABAAAAHgAAABgAAAAwAAAAOwAAAJ4AAABXAAAAJQAAAAwAAAAEAAAAVAAAAJQAAAAxAAAAOwAAAJwAAABWAAAAAQAAAFVVj0GF9o5BMQAAADsAAAAMAAAATAAAAAAAAAAAAAAAAAAAAP//////////ZAAAAFMAYQBkAHkAIABQAGUAcgBlAGkAcgBhAAsAAAAKAAAADAAAAAoAAAAFAAAACwAAAAoAAAAHAAAACgAAAAUAAAAHAAAACgAAAEsAAABAAAAAMAAAAAUAAAAgAAAAAQAAAAEAAAAQAAAAAAAAAAAAAABAAQAAoAAAAAAAAAAAAAAAQAEAAKAAAAAlAAAADAAAAAIAAAAnAAAAGAAAAAUAAAAAAAAA////AAAAAAAlAAAADAAAAAUAAABMAAAAZAAAAAAAAABhAAAAPwEAAJsAAAAAAAAAYQAAAEABAAA7AAAAIQDwAAAAAAAAAAAAAACAPwAAAAAAAAAAAACAPwAAAAAAAAAAAAAAAAAAAAAAAAAAAAAAAAAAAAAAAAAAJQAAAAwAAAAAAACAKAAAAAwAAAAFAAAAJwAAABgAAAAFAAAAAAAAAP///wAAAAAAJQAAAAwAAAAFAAAATAAAAGQAAAAOAAAAYQAAADEBAABxAAAADgAAAGEAAAAkAQAAEQAAACEA8AAAAAAAAAAAAAAAgD8AAAAAAAAAAAAAgD8AAAAAAAAAAAAAAAAAAAAAAAAAAAAAAAAAAAAAAAAAACUAAAAMAAAAAAAAgCgAAAAMAAAABQAAACUAAAAMAAAAAQAAABgAAAAMAAAAAAAAABIAAAAMAAAAAQAAAB4AAAAYAAAADgAAAGEAAAAyAQAAcgAAACUAAAAMAAAAAQAAAFQAAACUAAAADwAAAGEAAABXAAAAcQAAAAEAAABVVY9BhfaOQQ8AAABhAAAADAAAAEwAAAAAAAAAAAAAAAAAAAD//////////2QAAABTAGEAZAB5ACAAUABlAHIAZQBpAHIAYQAHAAAABwAAAAgAAAAGAAAABAAAAAcAAAAHAAAABQAAAAcAAAADAAAABQAAAAcAAABLAAAAQAAAADAAAAAFAAAAIAAAAAEAAAABAAAAEAAAAAAAAAAAAAAAQAEAAKAAAAAAAAAAAAAAAEABAACgAAAAJQAAAAwAAAACAAAAJwAAABgAAAAFAAAAAAAAAP///wAAAAAAJQAAAAwAAAAFAAAATAAAAGQAAAAOAAAAdgAAADEBAACGAAAADgAAAHYAAAAkAQAAEQAAACEA8AAAAAAAAAAAAAAAgD8AAAAAAAAAAAAAgD8AAAAAAAAAAAAAAAAAAAAAAAAAAAAAAAAAAAAAAAAAACUAAAAMAAAAAAAAgCgAAAAMAAAABQAAACUAAAAMAAAAAQAAABgAAAAMAAAAAAAAABIAAAAMAAAAAQAAAB4AAAAYAAAADgAAAHYAAAAyAQAAhwAAACUAAAAMAAAAAQAAAFQAAAB8AAAADwAAAHYAAABFAAAAhgAAAAEAAABVVY9BhfaOQQ8AAAB2AAAACAAAAEwAAAAAAAAAAAAAAAAAAAD//////////1wAAABDAG8AbgB0AGEAZABvAHIACAAAAAgAAAAHAAAABAAAAAcAAAAIAAAACAAAAAUAAABLAAAAQAAAADAAAAAFAAAAIAAAAAEAAAABAAAAEAAAAAAAAAAAAAAAQAEAAKAAAAAAAAAAAAAAAEABAACgAAAAJQAAAAwAAAACAAAAJwAAABgAAAAFAAAAAAAAAP///wAAAAAAJQAAAAwAAAAFAAAATAAAAGQAAAAOAAAAiwAAANUAAACbAAAADgAAAIsAAADIAAAAEQAAACEA8AAAAAAAAAAAAAAAgD8AAAAAAAAAAAAAgD8AAAAAAAAAAAAAAAAAAAAAAAAAAAAAAAAAAAAAAAAAACUAAAAMAAAAAAAAgCgAAAAMAAAABQAAACUAAAAMAAAAAQAAABgAAAAMAAAAAAAAABIAAAAMAAAAAQAAABYAAAAMAAAAAAAAAFQAAAAAAQAADwAAAIsAAADUAAAAmwAAAAEAAABVVY9BhfaOQQ8AAACLAAAAHgAAAEwAAAAEAAAADgAAAIsAAADWAAAAnAAAAIgAAABGAGkAcgBtAGEAZABvACAAcABvAHIAOgAgAFMAQQBEAFkAIABTAE0ASQBEACAAUABFAFIARQBJAFIAQQAGAAAAAwAAAAUAAAALAAAABwAAAAgAAAAIAAAABAAAAAgAAAAIAAAABQAAAAMAAAAEAAAABwAAAAgAAAAJAAAABwAAAAQAAAAHAAAADAAAAAMAAAAJAAAABAAAAAcAAAAHAAAACAAAAAcAAAADAAAACAAAAAgAAAAWAAAADAAAAAAAAAAlAAAADAAAAAIAAAAOAAAAFAAAAAAAAAAQAAAAFAAAAA==</Object>
  <Object Id="idInvalidSigLnImg">AQAAAGwAAAAAAAAAAAAAAD8BAACfAAAAAAAAAAAAAABmFgAALAsAACBFTUYAAAEApCAAALEAAAAGAAAAAAAAAAAAAAAAAAAAgAcAADgEAABYAQAAwQAAAAAAAAAAAAAAAAAAAMA/BQDo8QIACgAAABAAAAAAAAAAAAAAAEsAAAAQAAAAAAAAAAUAAAAeAAAAGAAAAAAAAAAAAAAAQAEAAKAAAAAnAAAAGAAAAAEAAAA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8PDwAAAAAAAlAAAADAAAAAEAAABMAAAAZAAAAAAAAAAAAAAAPwEAAJ8AAAAAAAAAAAAAAEABAACgAAAAIQDwAAAAAAAAAAAAAACAPwAAAAAAAAAAAACAPwAAAAAAAAAAAAAAAAAAAAAAAAAAAAAAAAAAAAAAAAAAJQAAAAwAAAAAAACAKAAAAAwAAAABAAAAJwAAABgAAAABAAAAAAAAAPDw8A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A4AAAAEAAAAIQAAABcAAAAOAAAABAAAABQAAAAUAAAAIQDwAAAAAAAAAAAAAACAPwAAAAAAAAAAAACAPwAAAAAAAAAAAAAAAAAAAAAAAAAAAAAAAAAAAAAAAAAAJQAAAAwAAAAAAACAKAAAAAwAAAABAAAAFQAAAAwAAAADAAAAcgAAAKAEAAAQAAAABQAAAB8AAAAUAAAAEAAAAAUAAAAQAAAAEAAAAAAA/wEAAAAAAAAAAAAAgD8AAAAAAAAAAAAAgD8AAAAAAAAAAP///wAAAAAAbAAAADQAAACgAAAAAAQAABAAAAAQAAAAKAAAABAAAAAQAAAAAQAgAAMAAAAABAAAAAAAAAAAAAAAAAAAAAAAAAAA/wAA/wAA/wAAAAAAAAAAAAAAAAAAAAAAAAArLCzDCwsLMQAAAAAAAAAAAAAAAC0us8ETE0tRAAAAAAAAAAAAAAAAExNLUS0us8EAAAAAAAAAAAAAAAAAAAAAODo6/z5AQPkhIiKXCwsLMQYGBhwTE0tRNTfW5hMTS1EAAAAAExNLUTU31uYTE0tRAAAAAAAAAAAAAAAAAAAAADg6Ov/l5eX/dHZ2+Dg6Ov+DhITmHh4eHxMTS1E1N9bmHh93gDU31uYTE0tRAAAAAAAAAAAAAAAAAAAAAAAAAAA4Ojr/+vr6//r6+v/6+vr/+vr6/8HBwcUAAAAAHh93gDs97f8eH3eAAAAAAAAAAAAAAAAAAAAAAAAAAAAAAAAAODo6//r6+v/6+vr/+vr6/97e3uIeHh4fExNLUTU31uYeH3eANTfW5hMTS1EAAAAAAAAAAAAAAAAAAAAAAAAAADg6Ov/6+vr/+vr6/97e3uIeHh4fExNLUTU31uYTE0tRAAAAABMTS1E1N9bmExNLUQAAAAAAAAAAAAAAAAAAAAA4Ojr/+vr6//r6+v88PDw9AAAAAC0us8ETE0tRAAAAAAAAAAAAAAAAExNLUS0us8EAAAAAAAAAAAAAAAAAAAAAODo6/5GSkv9OUFD/VFZW+iEhITgAAAAABgYGHAAAAAAAAAAAAAAAAAAAAAAAAAAAAAAAAAAAAAAAAAAAAAAAADg6Ov9xcnL/1dXV//r6+v/MzMzlOzs7UkRGRukAAAAAAAAAAAAAAAAAAAAAAAAAAAAAAAAAAAAAAAAAAB4fH4poaWn3+vr6//r6+v/6+vr/+vr6//r6+v9oaWn3Hh8figAAAAAAAAAAAAAAAAAAAAAAAAAAAAAAAAAAAABCRETy1dXV//r6+v/6+vr/+vr6//r6+v/6+vr/1dXV/0JERPIAAAAAAAAAAAAAAAAAAAAAAAAAAAAAAAAAAAAAODo6//r6+v/6+vr/+vr6//r6+v/6+vr/+vr6//r6+v84Ojr/AAAAAAAAAAAAAAAAAAAAAAAAAAAAAAAAAAAAAERGRvTV1dX/+vr6//r6+v/6+vr/+vr6//r6+v/V1dX/REZG9AAAAAAAAAAAAAAAAAAAAAAAAAAAAAAAAAAAAAAsLS2Ybm9v/Pr6+v/6+vr/+vr6//r6+v/6+vr/bm9v/CwtLZgAAAAAAAAAAAAAAAAAAAAAAAAAAAAAAAAAAAAABgYGHERGRulub2/81dXV//r6+v/V1dX/bm9v/EdJSewGBgYcAAAAAAAAAAAAAAAAAAAAAAAAAAAAAAAAAAAAAAAAAAAGBgYcOjs7pkVHR/Y4Ojr/RUdH9jo7O6YGBgYcAAAAAAAAAAAAAAAAAAAAAAAAAAAnAAAAGAAAAAEAAAAAAAAA////AAAAAAAlAAAADAAAAAEAAABMAAAAZAAAADAAAAAFAAAAigAAABUAAAAwAAAABQAAAFsAAAARAAAAIQDwAAAAAAAAAAAAAACAPwAAAAAAAAAAAACAPwAAAAAAAAAAAAAAAAAAAAAAAAAAAAAAAAAAAAAAAAAAJQAAAAwAAAAAAACAKAAAAAwAAAABAAAAUgAAAHABAAABAAAA8////wAAAAAAAAAAAAAAAJABAAAAAAABAAAAAHMAZQBnAG8AZQAgAHUAaQAAAAAAAAAAAAAAAAAAAAAAAAAAAAAAAAAAAAAAAAAAAAAAAAAAAAAAAAAAAAAAAAAAAAAA1wKCAgAAAAB9AAAAAAAAALB+izDZAgAAiK6BYfp/AAAAAAAAAAAAAAAAAAAAAAAAAAAAANkCAADAMCsl2QIAAAAAAAAAAAAAAAAAAAAAAABJr1s4jFkAAAUAAAAAAAAAMAAAAAAAAADz////AAAAALD5TjDZAgAAmLzviAAAAAAAAAAAAAAAAAkAAAAAAAAAAAAAAAAAAAC8u++I2gAAAPm774jaAAAAYbdaYfp/AAADAAAAAAAAAMezo2MAAAAAAAArJdkCAAACAAAA2gAAALD5TjDZAgAAW6ZeYfp/AABgu++I2gAAAPm774jaAAAAsHcyN9kCAAAAAAAAZHYACAAAAAAlAAAADAAAAAEAAAAYAAAADAAAAP8AAAASAAAADAAAAAEAAAAeAAAAGAAAADAAAAAFAAAAiwAAABYAAAAlAAAADAAAAAEAAABUAAAAqAAAADEAAAAFAAAAiQAAABUAAAABAAAAVVWPQYX2jkExAAAABQAAAA8AAABMAAAAAAAAAAAAAAAAAAAA//////////9sAAAARgBpAHIAbQBhACAAbgBvACAAdgDhAGwAaQBkAGEAAAAGAAAAAwAAAAUAAAALAAAABwAAAAQAAAAHAAAACAAAAAQAAAAGAAAABwAAAAMAAAADAAAACAAAAAcAAABLAAAAQAAAADAAAAAFAAAAIAAAAAEAAAABAAAAEAAAAAAAAAAAAAAAQAEAAKAAAAAAAAAAAAAAAEABAACgAAAAUgAAAHABAAACAAAAFAAAAAkAAAAAAAAAAAAAALwCAAAAAAAAAQICIlMAeQBzAHQAZQBtAAAAAAAAAAAAAAAAAAAAAAAAAAAAAAAAAAAAAAAAAAAAAAAAAAAAAAAAAAAAAAAAAAAAAAAAAAAAoN8xJdkCAAAAAAAAAAAAAAEAAAAAAAAAiK6BYfp/AAAAAAAAAAAAAIA/92H6fwAACQAAAAEAAAAJAAAAAAAAAAAAAAAAAAAAAAAAAAAAAACZo1s4jFkAAAttIkn6fwAAEELJMNkCAADAstM32QIAALD5TjDZAgAA0LfviAAAAAAAAAAAAAAAAAcAAAAAAAAAAAAAAAAAAAAMt++I2gAAAEm374jaAAAAYbdaYfp/AAD+/////////+hixjAAAAAAQAbFMNkCAAD6fRxJ+n8AALD5TjDZAgAAW6ZeYfp/AACwtu+I2gAAAEm374jaAAAA8Mj1N9kCAAAAAAAAZHYACAAAAAAlAAAADAAAAAIAAAAnAAAAGAAAAAMAAAAAAAAAAAAAAAAAAAAlAAAADAAAAAMAAABMAAAAZAAAAAAAAAAAAAAA//////////8AAAAAHAAAAAAAAAA/AAAAIQDwAAAAAAAAAAAAAACAPwAAAAAAAAAAAACAPwAAAAAAAAAAAAAAAAAAAAAAAAAAAAAAAAAAAAAAAAAAJQAAAAwAAAAAAACAKAAAAAwAAAADAAAAJwAAABgAAAADAAAAAAAAAAAAAAAAAAAAJQAAAAwAAAADAAAATAAAAGQAAAAAAAAAAAAAAP//////////AAAAABwAAABAAQAAAAAAACEA8AAAAAAAAAAAAAAAgD8AAAAAAAAAAAAAgD8AAAAAAAAAAAAAAAAAAAAAAAAAAAAAAAAAAAAAAAAAACUAAAAMAAAAAAAAgCgAAAAMAAAAAwAAACcAAAAYAAAAAwAAAAAAAAAAAAAAAAAAACUAAAAMAAAAAwAAAEwAAABkAAAAAAAAAAAAAAD//////////0ABAAAcAAAAAAAAAD8AAAAhAPAAAAAAAAAAAAAAAIA/AAAAAAAAAAAAAIA/AAAAAAAAAAAAAAAAAAAAAAAAAAAAAAAAAAAAAAAAAAAlAAAADAAAAAAAAIAoAAAADAAAAAMAAAAnAAAAGAAAAAMAAAAAAAAAAAAAAAAAAAAlAAAADAAAAAMAAABMAAAAZAAAAAAAAABbAAAAPwEAAFwAAAAAAAAAWwAAAEABAAACAAAAIQDwAAAAAAAAAAAAAACAPwAAAAAAAAAAAACAPwAAAAAAAAAAAAAAAAAAAAAAAAAAAAAAAAAAAAAAAAAAJQAAAAwAAAAAAACAKAAAAAwAAAADAAAAJwAAABgAAAADAAAAAAAAAP///wAAAAAAJQAAAAwAAAADAAAATAAAAGQAAAAAAAAAHAAAAD8BAABaAAAAAAAAABwAAABAAQAAPwAAACEA8AAAAAAAAAAAAAAAgD8AAAAAAAAAAAAAgD8AAAAAAAAAAAAAAAAAAAAAAAAAAAAAAAAAAAAAAAAAACUAAAAMAAAAAAAAgCgAAAAMAAAAAwAAACcAAAAYAAAAAwAAAAAAAAD///8AAAAAACUAAAAMAAAAAwAAAEwAAABkAAAACwAAADcAAAAhAAAAWgAAAAsAAAA3AAAAFwAAACQAAAAhAPAAAAAAAAAAAAAAAIA/AAAAAAAAAAAAAIA/AAAAAAAAAAAAAAAAAAAAAAAAAAAAAAAAAAAAAAAAAAAlAAAADAAAAAAAAIAoAAAADAAAAAMAAABSAAAAcAEAAAMAAADg////AAAAAAAAAAAAAAAAkAEAAAAAAAEAAAAAYQByAGkAYQBsAAAAAAAAAAAAAAAAAAAAAAAAAAAAAAAAAAAAAAAAAAAAAAAAAAAAAAAAAAAAAAAAAAAAAAAAAAAAAAAAACsl2QIAAAIAAADZAgAAKAAAAAAAAACIroFh+n8AAAAAAAAAAAAAIFO4DPp/AAD/////AgAAABCBszvZAgAAAAAAAAAAAAAAAAAAAAAAAAk3WjiMWQAAAAAAAAAAAAAAAAAA+n8AAOD///8AAAAAsPlOMNkCAABYJO6IAAAAAAAAAAAAAAAABgAAAAAAAAAAAAAAAAAAAHwj7ojaAAAAuSPuiNoAAABht1ph+n8AALBuszvZAgAAYN2zOgAAAACYksUM+n8AALBuszvZAgAAsPlOMNkCAABbpl5h+n8AACAj7ojaAAAAuSPuiNoAAABwtfU32QIAAAAAAABkdgAIAAAAACUAAAAMAAAAAwAAABgAAAAMAAAAAAAAABIAAAAMAAAAAQAAABYAAAAMAAAACAAAAFQAAABUAAAADAAAADcAAAAgAAAAWgAAAAEAAABVVY9BhfaOQQwAAABbAAAAAQAAAEwAAAAEAAAACwAAADcAAAAiAAAAWwAAAFAAAABYAAAAFQAAABYAAAAMAAAAAAAAACUAAAAMAAAAAgAAACcAAAAYAAAABAAAAAAAAAD///8AAAAAACUAAAAMAAAABAAAAEwAAABkAAAAMAAAACAAAAA0AQAAWgAAADAAAAAgAAAABQEAADsAAAAhAPAAAAAAAAAAAAAAAIA/AAAAAAAAAAAAAIA/AAAAAAAAAAAAAAAAAAAAAAAAAAAAAAAAAAAAAAAAAAAlAAAADAAAAAAAAIAoAAAADAAAAAQAAAAnAAAAGAAAAAQAAAAAAAAA////AAAAAAAlAAAADAAAAAQAAABMAAAAZAAAADAAAAAgAAAANAEAAFYAAAAwAAAAIAAAAAUBAAA3AAAAIQDwAAAAAAAAAAAAAACAPwAAAAAAAAAAAACAPwAAAAAAAAAAAAAAAAAAAAAAAAAAAAAAAAAAAAAAAAAAJQAAAAwAAAAAAACAKAAAAAwAAAAEAAAAJwAAABgAAAAEAAAAAAAAAP///wAAAAAAJQAAAAwAAAAEAAAATAAAAGQAAAAwAAAAOwAAAJ0AAABWAAAAMAAAADsAAABuAAAAHAAAACEA8AAAAAAAAAAAAAAAgD8AAAAAAAAAAAAAgD8AAAAAAAAAAAAAAAAAAAAAAAAAAAAAAAAAAAAAAAAAACUAAAAMAAAAAAAAgCgAAAAMAAAABAAAAFIAAABwAQAABAAAAOz///8AAAAAAAAAAAAAAACQAQAAAAAAAQAAAABzAGUAZwBvAGUAIAB1AGkAAAAAAAAAAAAAAAAAAAAAAAAAAAAAAAAAAAAAAAAAAAAAAAAAAAAAAAAAAAAAAAAAAAAAADhLnwz6fwAAAAAAAPp/AAA4S58M+n8AAIiugWH6fwAAAAAAAAAAAAAAAAAAAAAAAMAUrzvZAgAAAAAAAAAAAAAAAAAAAAAAAAAAAAAAAAAAeTdaOIxZAACWzhgM+n8AACBInwz6fwAA7P///wAAAACw+U4w2QIAAMgk7ogAAAAAAAAAAAAAAAAJAAAAAAAAAAAAAAAAAAAA7CPuiNoAAAApJO6I2gAAAGG3WmH6fwAAOEufDPp/AAAAAAAAAAAAACAs7ojaAAAAAAAAAAAAAACw+U4w2QIAAFumXmH6fwAAkCPuiNoAAAApJO6I2gAAAKCxk0HZAgAAAAAAAGR2AAgAAAAAJQAAAAwAAAAEAAAAGAAAAAwAAAAAAAAAEgAAAAwAAAABAAAAHgAAABgAAAAwAAAAOwAAAJ4AAABXAAAAJQAAAAwAAAAEAAAAVAAAAJQAAAAxAAAAOwAAAJwAAABWAAAAAQAAAFVVj0GF9o5BMQAAADsAAAAMAAAATAAAAAAAAAAAAAAAAAAAAP//////////ZAAAAFMAYQBkAHkAIABQAGUAcgBlAGkAcgBhAAsAAAAKAAAADAAAAAoAAAAFAAAACwAAAAoAAAAHAAAACgAAAAUAAAAHAAAACgAAAEsAAABAAAAAMAAAAAUAAAAgAAAAAQAAAAEAAAAQAAAAAAAAAAAAAABAAQAAoAAAAAAAAAAAAAAAQAEAAKAAAAAlAAAADAAAAAIAAAAnAAAAGAAAAAUAAAAAAAAA////AAAAAAAlAAAADAAAAAUAAABMAAAAZAAAAAAAAABhAAAAPwEAAJsAAAAAAAAAYQAAAEABAAA7AAAAIQDwAAAAAAAAAAAAAACAPwAAAAAAAAAAAACAPwAAAAAAAAAAAAAAAAAAAAAAAAAAAAAAAAAAAAAAAAAAJQAAAAwAAAAAAACAKAAAAAwAAAAFAAAAJwAAABgAAAAFAAAAAAAAAP///wAAAAAAJQAAAAwAAAAFAAAATAAAAGQAAAAOAAAAYQAAADEBAABxAAAADgAAAGEAAAAkAQAAEQAAACEA8AAAAAAAAAAAAAAAgD8AAAAAAAAAAAAAgD8AAAAAAAAAAAAAAAAAAAAAAAAAAAAAAAAAAAAAAAAAACUAAAAMAAAAAAAAgCgAAAAMAAAABQAAACUAAAAMAAAAAQAAABgAAAAMAAAAAAAAABIAAAAMAAAAAQAAAB4AAAAYAAAADgAAAGEAAAAyAQAAcgAAACUAAAAMAAAAAQAAAFQAAACUAAAADwAAAGEAAABXAAAAcQAAAAEAAABVVY9BhfaOQQ8AAABhAAAADAAAAEwAAAAAAAAAAAAAAAAAAAD//////////2QAAABTAGEAZAB5ACAAUABlAHIAZQBpAHIAYQAHAAAABwAAAAgAAAAGAAAABAAAAAcAAAAHAAAABQAAAAcAAAADAAAABQAAAAcAAABLAAAAQAAAADAAAAAFAAAAIAAAAAEAAAABAAAAEAAAAAAAAAAAAAAAQAEAAKAAAAAAAAAAAAAAAEABAACgAAAAJQAAAAwAAAACAAAAJwAAABgAAAAFAAAAAAAAAP///wAAAAAAJQAAAAwAAAAFAAAATAAAAGQAAAAOAAAAdgAAADEBAACGAAAADgAAAHYAAAAkAQAAEQAAACEA8AAAAAAAAAAAAAAAgD8AAAAAAAAAAAAAgD8AAAAAAAAAAAAAAAAAAAAAAAAAAAAAAAAAAAAAAAAAACUAAAAMAAAAAAAAgCgAAAAMAAAABQAAACUAAAAMAAAAAQAAABgAAAAMAAAAAAAAABIAAAAMAAAAAQAAAB4AAAAYAAAADgAAAHYAAAAyAQAAhwAAACUAAAAMAAAAAQAAAFQAAAB8AAAADwAAAHYAAABFAAAAhgAAAAEAAABVVY9BhfaOQQ8AAAB2AAAACAAAAEwAAAAAAAAAAAAAAAAAAAD//////////1wAAABDAG8AbgB0AGEAZABvAHIACAAAAAgAAAAHAAAABAAAAAcAAAAIAAAACAAAAAUAAABLAAAAQAAAADAAAAAFAAAAIAAAAAEAAAABAAAAEAAAAAAAAAAAAAAAQAEAAKAAAAAAAAAAAAAAAEABAACgAAAAJQAAAAwAAAACAAAAJwAAABgAAAAFAAAAAAAAAP///wAAAAAAJQAAAAwAAAAFAAAATAAAAGQAAAAOAAAAiwAAANUAAACbAAAADgAAAIsAAADIAAAAEQAAACEA8AAAAAAAAAAAAAAAgD8AAAAAAAAAAAAAgD8AAAAAAAAAAAAAAAAAAAAAAAAAAAAAAAAAAAAAAAAAACUAAAAMAAAAAAAAgCgAAAAMAAAABQAAACUAAAAMAAAAAQAAABgAAAAMAAAAAAAAABIAAAAMAAAAAQAAABYAAAAMAAAAAAAAAFQAAAAAAQAADwAAAIsAAADUAAAAmwAAAAEAAABVVY9BhfaOQQ8AAACLAAAAHgAAAEwAAAAEAAAADgAAAIsAAADWAAAAnAAAAIgAAABGAGkAcgBtAGEAZABvACAAcABvAHIAOgAgAFMAQQBEAFkAIABTAE0ASQBEACAAUABFAFIARQBJAFIAQQAGAAAAAwAAAAUAAAALAAAABwAAAAgAAAAIAAAABAAAAAgAAAAIAAAABQAAAAMAAAAEAAAABwAAAAgAAAAJAAAABwAAAAQAAAAHAAAADAAAAAMAAAAJAAAABAAAAAcAAAAHAAAACAAAAAcAAAADAAAACAAAAAgAAAAWAAAADAAAAAAAAAAlAAAADAAAAAIAAAAOAAAAFAAAAAAAAAAQAAAAFAAAAA==</Object>
</Signature>
</file>

<file path=_xmlsignatures/sig3.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Uhm4YHISwd2IgyOc6vCh6Z5ZseEBUdrxnpBs7MbNdFE=</DigestValue>
    </Reference>
    <Reference Type="http://www.w3.org/2000/09/xmldsig#Object" URI="#idOfficeObject">
      <DigestMethod Algorithm="http://www.w3.org/2001/04/xmlenc#sha256"/>
      <DigestValue>IIF9C5FhROj6j8z+20iaaK16KM7VxgEhT3k8M6kAL0c=</DigestValue>
    </Reference>
    <Reference Type="http://uri.etsi.org/01903#SignedProperties" URI="#idSignedProperties">
      <Transforms>
        <Transform Algorithm="http://www.w3.org/TR/2001/REC-xml-c14n-20010315"/>
      </Transforms>
      <DigestMethod Algorithm="http://www.w3.org/2001/04/xmlenc#sha256"/>
      <DigestValue>ZifmXNEhNA5ok+XKGL9veR3Z3YtMhFqA1VCmO+e+ZcI=</DigestValue>
    </Reference>
    <Reference Type="http://www.w3.org/2000/09/xmldsig#Object" URI="#idValidSigLnImg">
      <DigestMethod Algorithm="http://www.w3.org/2001/04/xmlenc#sha256"/>
      <DigestValue>56IOf7psOwoF5DBZgcDfKnw4EkZ/qmVyOqeqR2QNne0=</DigestValue>
    </Reference>
    <Reference Type="http://www.w3.org/2000/09/xmldsig#Object" URI="#idInvalidSigLnImg">
      <DigestMethod Algorithm="http://www.w3.org/2001/04/xmlenc#sha256"/>
      <DigestValue>npXPPvA7Zpy7iEeLMQaNhH8o4IRyMCg3fJxdu2kmias=</DigestValue>
    </Reference>
  </SignedInfo>
  <SignatureValue>OMPlXsDsjlhoZvPNh7OllKXXjCCaNGNQZlMRQUdTy1chXeIiEffs91bhtr6cV6wC+nauU6/zg6DY
pMocT0HUN227N+pFYoHxZa6f0QTfs+DWrDXljm0utUeq4NZUb2qz1CDC1Vt9lsCzjVVbD/pWJntz
No+0edgN5pnCWjRFAvulpdr53A4V1QHM3RNSZrcKJaK/H/vywvlzn4g3D2+ygY8tSKFd6hd3kNsO
QJnq22vyspovMb1QkpPEsZOnXgEkoRRsvHClZAWe3t46yuDy5j06fHOASMkAEktJszX81N8CqTY0
MGt3JPN5RIPdcZr+iRrmp/tqZGQIlDxHozkglw==</SignatureValue>
  <KeyInfo>
    <X509Data>
      <X509Certificate>MIIH+DCCBeCgAwIBAgIIKeRycyJGe9EwDQYJKoZIhvcNAQELBQAwWzEXMBUGA1UEBRMOUlVDIDgwMDUwMTcyLTExGjAYBgNVBAMTEUNBLURPQ1VNRU5UQSBTLkEuMRcwFQYDVQQKEw5ET0NVTUVOVEEgUy5BLjELMAkGA1UEBhMCUFkwHhcNMjEwNTExMTk0MDAxWhcNMjMwNTExMTk1MDAxWjCBmTELMAkGA1UEBhMCUFkxFjAUBgNVBAQMDUNBTExJWk8gUEVDQ0kxEjAQBgNVBAUTCUNJMjAzNDY2MTERMA8GA1UEKgwIRkVERVJJQ08xFzAVBgNVBAoMDlBFUlNPTkEgRklTSUNBMREwDwYDVQQLDAhGSVJNQSBGMjEfMB0GA1UEAwwWRkVERVJJQ08gQ0FMTElaTyBQRUNDSTCCASIwDQYJKoZIhvcNAQEBBQADggEPADCCAQoCggEBAJ4tUBGNILrFPSO6CLh3AFHdgP3/9vHeJu24loazdWcdaHTpFMmUf795ZY8/rWRBtedFfxCvLALKNeK19or6fpx+vh9RW6bu7PNE2TXuQm8GHx5/smtmP8Er/nvY67eXr+Goo0j1cv/5kueF1DbipfTJ2M8MrKtAqERMxrHe/oRY+u7pWOxul73sX3Qm8yJEBDes9ZKio3dCK5EWlK5B4KIR6IYcUuaUDIOaGKHAc6uiLTth7dQ4SRfUhH8j/nBJyl0HnP/0uEj7hc7QlE/p82yrdxYEotAlg2OxRC9ll8RAP4O30w+QLCA/xAzU4wOmNNQB5FlCmPcHSNZg//pdNXcCAwEAAaOCA38wggN7MAwGA1UdEwEB/wQCMAAwDgYDVR0PAQH/BAQDAgXgMCoGA1UdJQEB/wQgMB4GCCsGAQUFBwMBBggrBgEFBQcDAgYIKwYBBQUHAwQwHQYDVR0OBBYEFFXhXTUBEQT1W0yZsI3MPZi3o3auMIGXBggrBgEFBQcBAQSBijCBhzA6BggrBgEFBQcwAYYuaHR0cHM6Ly93d3cuZG9jdW1lbnRhLmNvbS5weS9maXJtYWRpZ2l0YWwvb3NjcDBJBggrBgEFBQcwAoY9aHR0cHM6Ly93d3cuZG9jdW1lbnRhLmNvbS5weS9maXJtYWRpZ2l0YWwvZGVzY2FyZ2FzL2NhZG9jLmNydDAfBgNVHSMEGDAWgBRAJqwmXGKPxvUCVOSNwRom1u6lsjBPBgNVHR8ESDBGMESgQqBAhj5odHRwczovL3d3dy5kb2N1bWVudGEuY29tLnB5L2Zpcm1hZGlnaXRhbC9kZXNjYXJnYXMvY3JsZG9jLmNybDAjBgNVHREEHDAagRhmY2FsbGl6b0BpbnZlc3Rvci5jb20ucHkwggHdBgNVHSAEggHUMIIB0DCCAcwGDisGAQQBgvk7AQEBBgEBMIIBuDA/BggrBgEFBQcCARYzaHR0cHM6Ly93d3cuZG9jdW1lbnRhLmNvbS5weS9maXJtYWRpZ2l0YWwvZGVzY2FyZ2FzMIHABggrBgEFBQcCAjCBsxqBsEVzdGUgZXMgdW4gY2VydGlmaWNhZG8gZGUgcGVyc29uYSBm7XNpY2EgY3V5YSBjbGF2ZSBwcml2YWRhIGVzdOEgY29udGVuaWRhIGVuIHVuIG3zZHVsbyBkZSBoYXJkd2FyZSBzZWd1cm8geSBzdSBmaW5hbGlkYWQgZXMgYXV0ZW50aWNhciBhIHN1IHRpdHVsYXIgbyBnZW5lcmFyIGZpcm1hcyBkaWdpdGFsZXMuMIGxBggrBgEFBQcCAjCBpBqBoVRoaXMgaXMgYW4gZW5kIHVzZXIgY2VydGlmaWNhdGUgd2hvc2UgcHJpdmF0ZSBrZXkgaXMgZW1iZWRkZWQgd2l0aGluIGEgc2VjdXJlIGhhcmR3YXJlIG1vZHVsZSB0aGF0IGFpbXMgdG8gYXV0aGVudGljYXRlIGl0cyBvd25lciBvciBnZW5lcmF0ZSBkaWdpdGFsIHNpZ25hdHVyZXMuMA0GCSqGSIb3DQEBCwUAA4ICAQDqjSH3Qu4z2KaTSb3dZiRQfPTNUnBq0bYENnsiTLyFgvMIeGE4+ahH58zqmt09yy8x6SUYcWFMIyjp3TqIeX4MRrhDgwgtFKtfzTfN7pUUhNoJ6j30xev0gSwPpKRMKlN/lCVc1KO7S8nZocYXY80HoGi/oIpxaOBnzc8M6IQ1k6SY1oeetgs0nGKb9UQDKQW+ilVZQH55SnP1BQy1o7IigKjCGBm1WxmKuecNHtxNxdVOQdeYRF93ST50XtqNCyWANDfNhB1B5wqT0R+P+NBO6RdVAkX4526k9HUTsYkw+lwautbE2SOZ4tQydZtQ07jMKxvDesi1dsh1A0v9uT8Fv1Nt+OAvZ9g2bVMopc2ibIuAfmDuhuTwzAQH6suhl0A2jW5XhZanZf3eaTqXSXbg96YYcZxUKXqIi+RZ0+PPnsPFqGbZ4vOj/eEDzdG6MzNAo4bYv8FFdwBIFqAMkNWZH4gwcJxG9HNmMfcAznDOGb4KExCihBYE47ck5JRNi4PZQzR5GLejY5kXIOc9BXWg+83ORh1N6Y1Wnu+QGDKwAmBZnO6lF1yUQ6h3YDQTgh4qnnoNiznL7SBP6MF9mf5DJGNwxbkra0S8g1GmR9N0mb8OrGNvufbCisMUgbGau0Zg7Vo+BsOnHacfrnFE2DMy8zO+2USmgdCFoTzx7Ntj1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Transform>
          <Transform Algorithm="http://www.w3.org/TR/2001/REC-xml-c14n-20010315"/>
        </Transforms>
        <DigestMethod Algorithm="http://www.w3.org/2001/04/xmlenc#sha256"/>
        <DigestValue>lrVg9fRbRhzj3L8+QGHmJxgMb7HDoVSIZJmZnPkf+bw=</DigestValue>
      </Reference>
      <Reference URI="/xl/calcChain.xml?ContentType=application/vnd.openxmlformats-officedocument.spreadsheetml.calcChain+xml">
        <DigestMethod Algorithm="http://www.w3.org/2001/04/xmlenc#sha256"/>
        <DigestValue>SjL/y/NquwPxm1L0KHeOfPIQ/PCrLQzwjRHu7/1Hgx4=</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y+aQ+TzmCHyq3rn6BtcGIbItxLifq+yUrwp6BAMUTlk=</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5HE/VN3F0ZZtm2+0ifHEdalXz+we00XrDBbH5gRm/Qc=</DigestValue>
      </Reference>
      <Reference URI="/xl/drawings/drawing1.xml?ContentType=application/vnd.openxmlformats-officedocument.drawing+xml">
        <DigestMethod Algorithm="http://www.w3.org/2001/04/xmlenc#sha256"/>
        <DigestValue>2SkUbZOA6vdISJvzd3ufKmmp01GWPSks3GTXyiaJ740=</DigestValue>
      </Reference>
      <Reference URI="/xl/drawings/drawing2.xml?ContentType=application/vnd.openxmlformats-officedocument.drawing+xml">
        <DigestMethod Algorithm="http://www.w3.org/2001/04/xmlenc#sha256"/>
        <DigestValue>40560y37wFQ56Ez/agSjx4l0atMRmAOBBvOOAlSZvCc=</DigestValue>
      </Reference>
      <Reference URI="/xl/drawings/drawing3.xml?ContentType=application/vnd.openxmlformats-officedocument.drawing+xml">
        <DigestMethod Algorithm="http://www.w3.org/2001/04/xmlenc#sha256"/>
        <DigestValue>5Jvm+YVfLDdEAoA3r+j+EgAM7OtQdHbMLT0eOzLyZnI=</DigestValue>
      </Reference>
      <Reference URI="/xl/drawings/drawing4.xml?ContentType=application/vnd.openxmlformats-officedocument.drawing+xml">
        <DigestMethod Algorithm="http://www.w3.org/2001/04/xmlenc#sha256"/>
        <DigestValue>G12I4VHTEtoWLvJOIMQi6W9BRrohZYVLsrhBkGuYygw=</DigestValue>
      </Reference>
      <Reference URI="/xl/drawings/vmlDrawing1.vml?ContentType=application/vnd.openxmlformats-officedocument.vmlDrawing">
        <DigestMethod Algorithm="http://www.w3.org/2001/04/xmlenc#sha256"/>
        <DigestValue>OMuRPdIUVJrUbqkr7zvOZ5X6RF/2f70fYKb0kIkrVys=</DigestValue>
      </Reference>
      <Reference URI="/xl/media/image1.png?ContentType=image/png">
        <DigestMethod Algorithm="http://www.w3.org/2001/04/xmlenc#sha256"/>
        <DigestValue>lnkNTNjW6r3PiMLL+8udeZ5hObIZQHvFlVl2ujiSscw=</DigestValue>
      </Reference>
      <Reference URI="/xl/media/image2.emf?ContentType=image/x-emf">
        <DigestMethod Algorithm="http://www.w3.org/2001/04/xmlenc#sha256"/>
        <DigestValue>Ehe0At+fiV2+gn9RqDmQ7Nv2opB5ZO4WZkgrF6PZCHk=</DigestValue>
      </Reference>
      <Reference URI="/xl/media/image3.emf?ContentType=image/x-emf">
        <DigestMethod Algorithm="http://www.w3.org/2001/04/xmlenc#sha256"/>
        <DigestValue>k8OLEDMIFaqD11aKux45NXcd4wPwnIqkw0bahWbet3o=</DigestValue>
      </Reference>
      <Reference URI="/xl/media/image4.emf?ContentType=image/x-emf">
        <DigestMethod Algorithm="http://www.w3.org/2001/04/xmlenc#sha256"/>
        <DigestValue>GkkStOcjJC9kksXsbD8feAuer9d2JQA49A0iXZYBVn0=</DigestValue>
      </Reference>
      <Reference URI="/xl/media/image5.emf?ContentType=image/x-emf">
        <DigestMethod Algorithm="http://www.w3.org/2001/04/xmlenc#sha256"/>
        <DigestValue>rM2Tp7MTgHJdF/ZrzWFYgwMpacCUGCi0Ib5rtFSxU8Q=</DigestValue>
      </Reference>
      <Reference URI="/xl/media/image6.emf?ContentType=image/x-emf">
        <DigestMethod Algorithm="http://www.w3.org/2001/04/xmlenc#sha256"/>
        <DigestValue>cghCmWbWLC8yCIyDT8wFwhyPG4I2AGx2A95tAycCnEo=</DigestValue>
      </Reference>
      <Reference URI="/xl/media/image7.emf?ContentType=image/x-emf">
        <DigestMethod Algorithm="http://www.w3.org/2001/04/xmlenc#sha256"/>
        <DigestValue>+nV3pNPcjSG1Zuv6NEQoFNfP0MT/EiFTjFOQL9UhWM8=</DigestValue>
      </Reference>
      <Reference URI="/xl/printerSettings/printerSettings1.bin?ContentType=application/vnd.openxmlformats-officedocument.spreadsheetml.printerSettings">
        <DigestMethod Algorithm="http://www.w3.org/2001/04/xmlenc#sha256"/>
        <DigestValue>DhLX4rjnwdbQPweXYyD7kdwa3XMRHLSS9YTCJAaRbUc=</DigestValue>
      </Reference>
      <Reference URI="/xl/printerSettings/printerSettings2.bin?ContentType=application/vnd.openxmlformats-officedocument.spreadsheetml.printerSettings">
        <DigestMethod Algorithm="http://www.w3.org/2001/04/xmlenc#sha256"/>
        <DigestValue>DhLX4rjnwdbQPweXYyD7kdwa3XMRHLSS9YTCJAaRbUc=</DigestValue>
      </Reference>
      <Reference URI="/xl/printerSettings/printerSettings3.bin?ContentType=application/vnd.openxmlformats-officedocument.spreadsheetml.printerSettings">
        <DigestMethod Algorithm="http://www.w3.org/2001/04/xmlenc#sha256"/>
        <DigestValue>DhLX4rjnwdbQPweXYyD7kdwa3XMRHLSS9YTCJAaRbUc=</DigestValue>
      </Reference>
      <Reference URI="/xl/printerSettings/printerSettings4.bin?ContentType=application/vnd.openxmlformats-officedocument.spreadsheetml.printerSettings">
        <DigestMethod Algorithm="http://www.w3.org/2001/04/xmlenc#sha256"/>
        <DigestValue>NXxdLdZuJ4+9LEIb5xL6dgh2x58PCMIwMLYnpJwND8k=</DigestValue>
      </Reference>
      <Reference URI="/xl/printerSettings/printerSettings5.bin?ContentType=application/vnd.openxmlformats-officedocument.spreadsheetml.printerSettings">
        <DigestMethod Algorithm="http://www.w3.org/2001/04/xmlenc#sha256"/>
        <DigestValue>sLlVsMu/UmxdwdvPNZF0AY0+lC5fiUlO4f1F+aMCq5U=</DigestValue>
      </Reference>
      <Reference URI="/xl/printerSettings/printerSettings6.bin?ContentType=application/vnd.openxmlformats-officedocument.spreadsheetml.printerSettings">
        <DigestMethod Algorithm="http://www.w3.org/2001/04/xmlenc#sha256"/>
        <DigestValue>DhLX4rjnwdbQPweXYyD7kdwa3XMRHLSS9YTCJAaRbUc=</DigestValue>
      </Reference>
      <Reference URI="/xl/printerSettings/printerSettings7.bin?ContentType=application/vnd.openxmlformats-officedocument.spreadsheetml.printerSettings">
        <DigestMethod Algorithm="http://www.w3.org/2001/04/xmlenc#sha256"/>
        <DigestValue>sLlVsMu/UmxdwdvPNZF0AY0+lC5fiUlO4f1F+aMCq5U=</DigestValue>
      </Reference>
      <Reference URI="/xl/printerSettings/printerSettings8.bin?ContentType=application/vnd.openxmlformats-officedocument.spreadsheetml.printerSettings">
        <DigestMethod Algorithm="http://www.w3.org/2001/04/xmlenc#sha256"/>
        <DigestValue>sLlVsMu/UmxdwdvPNZF0AY0+lC5fiUlO4f1F+aMCq5U=</DigestValue>
      </Reference>
      <Reference URI="/xl/sharedStrings.xml?ContentType=application/vnd.openxmlformats-officedocument.spreadsheetml.sharedStrings+xml">
        <DigestMethod Algorithm="http://www.w3.org/2001/04/xmlenc#sha256"/>
        <DigestValue>7nF2qZYbR/96w/qZlPbWovY0LaTSSYPfJV/nDV+IbYs=</DigestValue>
      </Reference>
      <Reference URI="/xl/styles.xml?ContentType=application/vnd.openxmlformats-officedocument.spreadsheetml.styles+xml">
        <DigestMethod Algorithm="http://www.w3.org/2001/04/xmlenc#sha256"/>
        <DigestValue>EpEEHy8Qkec9zUSblLzkg4CsCAqwABWjJYrjGyduDfE=</DigestValue>
      </Reference>
      <Reference URI="/xl/tables/table1.xml?ContentType=application/vnd.openxmlformats-officedocument.spreadsheetml.table+xml">
        <DigestMethod Algorithm="http://www.w3.org/2001/04/xmlenc#sha256"/>
        <DigestValue>YqBbchCysBy//r1qlhtA7f4iHhiTNhUP4Eh6f8wcBb4=</DigestValue>
      </Reference>
      <Reference URI="/xl/tables/table2.xml?ContentType=application/vnd.openxmlformats-officedocument.spreadsheetml.table+xml">
        <DigestMethod Algorithm="http://www.w3.org/2001/04/xmlenc#sha256"/>
        <DigestValue>Q9bmTqUlJyNDi9rHPQlMRh6z4lJGqW8Q5llRMVUTLEM=</DigestValue>
      </Reference>
      <Reference URI="/xl/tables/table3.xml?ContentType=application/vnd.openxmlformats-officedocument.spreadsheetml.table+xml">
        <DigestMethod Algorithm="http://www.w3.org/2001/04/xmlenc#sha256"/>
        <DigestValue>uP58NX19PrrghMKJal+PF8fT1zkjCRXI0rch18A0Y5Q=</DigestValue>
      </Reference>
      <Reference URI="/xl/tables/table4.xml?ContentType=application/vnd.openxmlformats-officedocument.spreadsheetml.table+xml">
        <DigestMethod Algorithm="http://www.w3.org/2001/04/xmlenc#sha256"/>
        <DigestValue>e5fBBOH+BiZS8M3VGl8Xc8TenYU+0zHSypCOMvl0yC8=</DigestValue>
      </Reference>
      <Reference URI="/xl/tables/table5.xml?ContentType=application/vnd.openxmlformats-officedocument.spreadsheetml.table+xml">
        <DigestMethod Algorithm="http://www.w3.org/2001/04/xmlenc#sha256"/>
        <DigestValue>bM+LAypts+zwX7im4hXgCJglMlswoEGR/ELP0Nu7tz8=</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LhpNt4i6SebI/aTewbWm176eF8li/MyUdwGlgW2PiGo=</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AkNhP713P2yRa4Dh2ARGFlwE9QoRTO7fyLFTfcPffHI=</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gc8gglqzrTW6QqtJ1wKoNXolcaOgzOM1fQMzKARu980=</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3HYdKum2DuOH1JXomQg7+64i//5M1B14RKsFnYwFfVw=</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f/iHIj5EXWJqEOYUDE+hDDONcWEy7b8EEin33f9rUfg=</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E13SKsflfQiIhvkhBnn8RilJX0bHLXw7sFmY2zTsa0U=</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cEEDExV7UU5FYLe5QJWJ2BsUyBvmQolrUaddjnk9gxs=</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rRCK7zweMDjoF1cravQ+e7ulMcX8lvrOO9ipslC3iB4=</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ynfg7ugr/5D+Kx1Xx/qKTNQky6yIAmXJdO4QOa4V5PI=</DigestValue>
      </Reference>
      <Reference URI="/xl/worksheets/sheet1.xml?ContentType=application/vnd.openxmlformats-officedocument.spreadsheetml.worksheet+xml">
        <DigestMethod Algorithm="http://www.w3.org/2001/04/xmlenc#sha256"/>
        <DigestValue>2kot2pgJ+fF0M7yZZX3vePu+9OlIbMCqqHBrnPU6G2E=</DigestValue>
      </Reference>
      <Reference URI="/xl/worksheets/sheet2.xml?ContentType=application/vnd.openxmlformats-officedocument.spreadsheetml.worksheet+xml">
        <DigestMethod Algorithm="http://www.w3.org/2001/04/xmlenc#sha256"/>
        <DigestValue>rSZtsSddZlO1P565B3zzMERAuvvLkRcpwhTvBYEKtS4=</DigestValue>
      </Reference>
      <Reference URI="/xl/worksheets/sheet3.xml?ContentType=application/vnd.openxmlformats-officedocument.spreadsheetml.worksheet+xml">
        <DigestMethod Algorithm="http://www.w3.org/2001/04/xmlenc#sha256"/>
        <DigestValue>LunmnznthoCDUY5XhVcwgf3JXAosSa+6OwYKrGCv8x0=</DigestValue>
      </Reference>
      <Reference URI="/xl/worksheets/sheet4.xml?ContentType=application/vnd.openxmlformats-officedocument.spreadsheetml.worksheet+xml">
        <DigestMethod Algorithm="http://www.w3.org/2001/04/xmlenc#sha256"/>
        <DigestValue>GrYkR9RmbIL7iJ0JO4zRwN9MxSPtQXdwE50YUzszhFo=</DigestValue>
      </Reference>
      <Reference URI="/xl/worksheets/sheet5.xml?ContentType=application/vnd.openxmlformats-officedocument.spreadsheetml.worksheet+xml">
        <DigestMethod Algorithm="http://www.w3.org/2001/04/xmlenc#sha256"/>
        <DigestValue>pLzMvDEdQy0X1ykmff69aYSYatHTnjQkVUZczA1Spow=</DigestValue>
      </Reference>
      <Reference URI="/xl/worksheets/sheet6.xml?ContentType=application/vnd.openxmlformats-officedocument.spreadsheetml.worksheet+xml">
        <DigestMethod Algorithm="http://www.w3.org/2001/04/xmlenc#sha256"/>
        <DigestValue>gJ/V537EqS+jUBeHuj2GWQqBv0FgFNuxFPH7KnkYM5g=</DigestValue>
      </Reference>
      <Reference URI="/xl/worksheets/sheet7.xml?ContentType=application/vnd.openxmlformats-officedocument.spreadsheetml.worksheet+xml">
        <DigestMethod Algorithm="http://www.w3.org/2001/04/xmlenc#sha256"/>
        <DigestValue>TXokX7uPlb/ubSNQ5yK4FqrxrVjmB8z0C+MDWCpC+uk=</DigestValue>
      </Reference>
      <Reference URI="/xl/worksheets/sheet8.xml?ContentType=application/vnd.openxmlformats-officedocument.spreadsheetml.worksheet+xml">
        <DigestMethod Algorithm="http://www.w3.org/2001/04/xmlenc#sha256"/>
        <DigestValue>/v8VrLTtm2qApvVUuv7ttzR2k0FzcH2oYf3hoZU7xvc=</DigestValue>
      </Reference>
      <Reference URI="/xl/worksheets/sheet9.xml?ContentType=application/vnd.openxmlformats-officedocument.spreadsheetml.worksheet+xml">
        <DigestMethod Algorithm="http://www.w3.org/2001/04/xmlenc#sha256"/>
        <DigestValue>Zyl9a75CqeiFx6gLaWqOZp/EL6bkNqDy+9R765Faev4=</DigestValue>
      </Reference>
    </Manifest>
    <SignatureProperties>
      <SignatureProperty Id="idSignatureTime" Target="#idPackageSignature">
        <mdssi:SignatureTime xmlns:mdssi="http://schemas.openxmlformats.org/package/2006/digital-signature">
          <mdssi:Format>YYYY-MM-DDThh:mm:ssTZD</mdssi:Format>
          <mdssi:Value>2022-03-31T22:47:55Z</mdssi:Value>
        </mdssi:SignatureTime>
      </SignatureProperty>
    </SignatureProperties>
  </Object>
  <Object Id="idOfficeObject">
    <SignatureProperties>
      <SignatureProperty Id="idOfficeV1Details" Target="#idPackageSignature">
        <SignatureInfoV1 xmlns="http://schemas.microsoft.com/office/2006/digsig">
          <SetupID>{EEA2BEDC-A3B3-49AA-8379-F453DD8380A1}</SetupID>
          <SignatureText>Federico CALLIZO PECCI</SignatureText>
          <SignatureImage/>
          <SignatureComments/>
          <WindowsVersion>10.0</WindowsVersion>
          <OfficeVersion>16.0.14931/23</OfficeVersion>
          <ApplicationVersion>16.0.14931</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2022-03-31T22:47:55Z</xd:SigningTime>
          <xd:SigningCertificate>
            <xd:Cert>
              <xd:CertDigest>
                <DigestMethod Algorithm="http://www.w3.org/2001/04/xmlenc#sha256"/>
                <DigestValue>PNNhDNJ2Ba7orIBHSvGmM1FHnxq7pQRtVml3TwqbO38=</DigestValue>
              </xd:CertDigest>
              <xd:IssuerSerial>
                <X509IssuerName>C=PY, O=DOCUMENTA S.A., CN=CA-DOCUMENTA S.A., SERIALNUMBER=RUC 80050172-1</X509IssuerName>
                <X509SerialNumber>3018663489066925009</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P8AAAB/AAAAAAAAAAAAAADrEQAA8AgAACBFTUYAAAEA8BsAAKoAAAAGAAAAAAAAAAAAAAAAAAAAgAcAADgEAABYAQAAwQAAAAAAAAAAAAAAAAAAAMA/BQDo8QI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L0AAAAEAAAA9gAAABAAAAC9AAAABAAAADoAAAANAAAAIQDwAAAAAAAAAAAAAACAPwAAAAAAAAAAAACAPwAAAAAAAAAAAAAAAAAAAAAAAAAAAAAAAAAAAAAAAAAAJQAAAAwAAAAAAACAKAAAAAwAAAABAAAAUgAAAHABAAABAAAA9f///wAAAAAAAAAAAAAAAJABAAAAAAABAAAAAHMAZQBnAG8AZQAgAHUAa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EAAAAYAAAADAAAAAAAAAASAAAADAAAAAEAAAAeAAAAGAAAAL0AAAAEAAAA9wAAABEAAAAlAAAADAAAAAEAAABUAAAAiAAAAL4AAAAEAAAA9QAAABAAAAABAAAAVVWPQYX2jkG+AAAABAAAAAoAAABMAAAAAAAAAAAAAAAAAAAA//////////9gAAAAMwAxAC8AMAAzAC8AMgAwADIAMgAGAAAABgAAAAQAAAAGAAAABgAAAAQAAAAGAAAABgAAAAYAAAAGAAAASwAAAEAAAAAwAAAABQAAACAAAAABAAAAAQAAABAAAAAAAAAAAAAAAAABAACAAAAAAAAAAAAAAAAAAQAAgAAAAFIAAABwAQAAAgAAABAAAAAHAAAAAAAAAAAAAAC8AgAAAAAAAAECAiJTAHkAcwB0AGUAb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MAAAAYAAAADAAAAAAAAAASAAAADAAAAAEAAAAWAAAADAAAAAgAAABUAAAAVAAAAAoAAAAnAAAAHgAAAEoAAAABAAAAVVWPQYX2jkEKAAAASwAAAAEAAABMAAAABAAAAAkAAAAnAAAAIAAAAEsAAABQAAAAWABz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DTAAAARwAAACkAAAAzAAAAqwAAABUAAAAhAPAAAAAAAAAAAAAAAIA/AAAAAAAAAAAAAIA/AAAAAAAAAAAAAAAAAAAAAAAAAAAAAAAAAAAAAAAAAAAlAAAADAAAAAAAAIAoAAAADAAAAAQAAABSAAAAcAEAAAQAAADw////AAAAAAAAAAAAAAAAkAEAAAAAAAEAAAAAcwBlAGcAbwBlACAAdQBp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BAAAABgAAAAMAAAAAAAAABIAAAAMAAAAAQAAAB4AAAAYAAAAKQAAADMAAADUAAAASAAAACUAAAAMAAAABAAAAFQAAADQAAAAKgAAADMAAADSAAAARwAAAAEAAABVVY9BhfaOQSoAAAAzAAAAFgAAAEwAAAAAAAAAAAAAAAAAAAD//////////3gAAABGAGUAZABlAHIAaQBjAG8AIABDAEEATABMAEkAWgBPACAAUABFAEMAQwBJAAgAAAAIAAAACQAAAAgAAAAGAAAABAAAAAcAAAAJAAAABAAAAAoAAAAKAAAACAAAAAgAAAAEAAAACQAAAAwAAAAEAAAACQAAAAgAAAAKAAAACgAAAAQAAABLAAAAQAAAADAAAAAFAAAAIAAAAAEAAAABAAAAEAAAAAAAAAAAAAAAAAEAAIAAAAAAAAAAAAAAAAABAACAAAAAJQAAAAwAAAACAAAAJwAAABgAAAAFAAAAAAAAAP///wAAAAAAJQAAAAwAAAAFAAAATAAAAGQAAAAAAAAAUAAAAP8AAAB8AAAAAAAAAFAAAAAAAQAALQAAACEA8AAAAAAAAAAAAAAAgD8AAAAAAAAAAAAAgD8AAAAAAAAAAAAAAAAAAAAAAAAAAAAAAAAAAAAAAAAAACUAAAAMAAAAAAAAgCgAAAAMAAAABQAAACcAAAAYAAAABQAAAAAAAAD///8AAAAAACUAAAAMAAAABQAAAEwAAABkAAAACQAAAFAAAAD2AAAAXAAAAAkAAABQAAAA7gAAAA0AAAAhAPAAAAAAAAAAAAAAAIA/AAAAAAAAAAAAAIA/AAAAAAAAAAAAAAAAAAAAAAAAAAAAAAAAAAAAAAAAAAAlAAAADAAAAAAAAIAoAAAADAAAAAUAAAAlAAAADAAAAAEAAAAYAAAADAAAAAAAAAASAAAADAAAAAEAAAAeAAAAGAAAAAkAAABQAAAA9wAAAF0AAAAlAAAADAAAAAEAAABUAAAArAAAAAoAAABQAAAAZAAAAFwAAAABAAAAVVWPQYX2jkEKAAAAUAAAABAAAABMAAAAAAAAAAAAAAAAAAAA//////////9sAAAAUwBlAGIAYQBzAHQAaQBhAG4AIABPAHAAbwByAHQAbwAGAAAABgAAAAcAAAAGAAAABQAAAAQAAAADAAAABgAAAAcAAAADAAAACQAAAAcAAAAHAAAABAAAAAQAAAAHAAAASwAAAEAAAAAwAAAABQAAACAAAAABAAAAAQAAABAAAAAAAAAAAAAAAAABAACAAAAAAAAAAAAAAAAAAQAAgAAAACUAAAAMAAAAAgAAACcAAAAYAAAABQAAAAAAAAD///8AAAAAACUAAAAMAAAABQAAAEwAAABkAAAACQAAAGAAAAD2AAAAbAAAAAkAAABgAAAA7gAAAA0AAAAhAPAAAAAAAAAAAAAAAIA/AAAAAAAAAAAAAIA/AAAAAAAAAAAAAAAAAAAAAAAAAAAAAAAAAAAAAAAAAAAlAAAADAAAAAAAAIAoAAAADAAAAAUAAAAlAAAADAAAAAEAAAAYAAAADAAAAAAAAAASAAAADAAAAAEAAAAeAAAAGAAAAAkAAABgAAAA9wAAAG0AAAAlAAAADAAAAAEAAABUAAAAwAAAAAoAAABgAAAAcgAAAGwAAAABAAAAVVWPQYX2jkEKAAAAYAAAABMAAABMAAAAAAAAAAAAAAAAAAAA//////////90AAAAUgBlAHAAcgBlAHMAZQBuAHQAYQBuAHQAZQAgAEwAZQBnAGEAbABJAAcAAAAGAAAABwAAAAQAAAAGAAAABQAAAAYAAAAHAAAABAAAAAYAAAAHAAAABAAAAAYAAAADAAAABQAAAAYAAAAHAAAABgAAAAMAAABLAAAAQAAAADAAAAAFAAAAIAAAAAEAAAABAAAAEAAAAAAAAAAAAAAAAAEAAIAAAAAAAAAAAAAAAAABAACAAAAAJQAAAAwAAAACAAAAJwAAABgAAAAFAAAAAAAAAP///wAAAAAAJQAAAAwAAAAFAAAATAAAAGQAAAAJAAAAcAAAANAAAAB8AAAACQAAAHAAAADIAAAADQAAACEA8AAAAAAAAAAAAAAAgD8AAAAAAAAAAAAAgD8AAAAAAAAAAAAAAAAAAAAAAAAAAAAAAAAAAAAAAAAAACUAAAAMAAAAAAAAgCgAAAAMAAAABQAAACUAAAAMAAAAAQAAABgAAAAMAAAAAAAAABIAAAAMAAAAAQAAABYAAAAMAAAAAAAAAFQAAAAgAQAACgAAAHAAAADPAAAAfAAAAAEAAABVVY9BhfaOQQoAAABwAAAAIwAAAEwAAAAEAAAACQAAAHAAAADRAAAAfQAAAJQAAABGAGkAcgBtAGEAZABvACAAcABvAHIAOgAgAEYARQBEAEUAUgBJAEMATwAgAEMAQQBMAEwASQBaAE8AIABQAEUAQwBDAEkAcwAGAAAAAwAAAAQAAAAJAAAABgAAAAcAAAAHAAAAAwAAAAcAAAAHAAAABAAAAAMAAAADAAAABgAAAAYAAAAIAAAABgAAAAcAAAADAAAABwAAAAkAAAADAAAABwAAAAcAAAAFAAAABQAAAAMAAAAGAAAACQAAAAMAAAAGAAAABgAAAAcAAAAHAAAAAwAAABYAAAAMAAAAAAAAACUAAAAMAAAAAgAAAA4AAAAUAAAAAAAAABAAAAAUAAAA</Object>
  <Object Id="idInvalidSigLnImg">AQAAAGwAAAAAAAAAAAAAAP8AAAB/AAAAAAAAAAAAAADrEQAA8AgAACBFTUYAAAEAXCEAALEAAAAGAAAAAAAAAAAAAAAAAAAAgAcAADgEAABYAQAAwQAAAAAAAAAAAAAAAAAAAMA/BQDo8QI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FQAAAAwAAAADAAAAcgAAAKAEAAAKAAAAAwAAABcAAAAQAAAACgAAAAMAAAAOAAAADgAAAAAA/wEAAAAAAAAAAAAAgD8AAAAAAAAAAAAAgD8AAAAAAAAAAP///wAAAAAAbAAAADQAAACgAAAAAAQAAA4AAAAOAAAAKAAAABAAAAAQAAAAAQAgAAMAAAAABAAAAAAAAAAAAAAAAAAAAAAAAAAA/wAA/wAA/wAAAAAAAAAAAAAAAAAAAAAAAAAAAAAAAAAAAAAAAAAAAAAAAAAAAAAAAAAAAAAAAAAAAAAAAAAAAAAAAAAAAAAAAAAAAAAAAAAAAAAAAAAAAAAAAAAAAAAAAAAAAAAAAAAAAAAAAAAAAAAAAAAAAAAAAAAAAAAAAAAAAAAAAAAAAAAAAAAAAAAAAAAAAAAAHh8fihgZGW4AAAAAAAAAAA4POT01N9bmAAAAAAAAAAAAAAAAAAAAADs97f8AAAAAAAAAAAAAAAAAAAAAAAAAADo7O6Y4Ojr/ODo6/wsLCzEAAAAADg85PTU31uYAAAAAAAAAADs97f8AAAAAAAAAAAAAAAAAAAAAAAAAAAAAAAA6Ozumpqen//r6+v9OUFD/kZKS/wAAAAAODzk9NTfW5js97f8AAAAAAAAAAAAAAAAAAAAAAAAAAAAAAAAAAAAAOjs7pqanp//6+vr/+vr6//r6+v+srKyvAAAAADs97f81N9bmAAAAAAAAAAAAAAAAAAAAAAAAAAAAAAAAAAAAADo7O6amp6f/+vr6//r6+v88PDw9AAAAADs97f8AAAAADg85PTU31uYAAAAAAAAAAAAAAAAAAAAAAAAAAAAAAAA6Ozumpqen//r6+v88PDw9AAAAADs97f8AAAAAAAAAAAAAAAAODzk9NTfW5gAAAAAAAAAAAAAAAAAAAAAAAAAAOjs7ppGSkv84Ojr/ODo6/xISElEAAAAAAAAAAAAAAAAAAAAAAAAAAAAAAAAAAAAAAAAAAAAAAAAAAAAAAAAAADo7O6ZOUFD/+vr6//r6+v+vr6/xOzs7e0lLS8wAAAAAAAAAAAAAAAAAAAAAAAAAAAAAAAAAAAAAAAAAAAAAAABFR0f2+vr6//r6+v/6+vr/+vr6//r6+v9ISkr4CwsLMQAAAAAAAAAAAAAAAAAAAAAAAAAAAAAAAAAAAAAYGRluiImJ9vr6+v/6+vr/+vr6//r6+v/6+vr/pqen/x4fH4oAAAAAAAAAAAAAAAAAAAAAAAAAAAAAAAAAAAAAGBkZboiJifb6+vr/+vr6//r6+v/6+vr/+vr6/6anp/8eHx+KAAAAAAAAAAAAAAAAAAAAAAAAAAAAAAAAAAAAAAsLCzFISkr4+vr6//r6+v/6+vr/+vr6//r6+v9dXl72EhISUQAAAAAAAAAAAAAAAAAAAAAAAAAAAAAAAAAAAAAAAAAAHh8fimZnZ//6+vr/+vr6//r6+v97fX3/OTs7uwAAAAAAAAAAAAAAAAAAAAAAAAAAAAAAAAAAAAAAAAAAAAAAAAAAAAAYGRluODo6/zg6Ov84Ojr/Hh8figAAAAAAAAAAAAAAAAAAAAAAAAAAAAAAAAAAAAAnAAAAGAAAAAEAAAAAAAAA////AAAAAAAlAAAADAAAAAEAAABMAAAAZAAAACIAAAAEAAAAcQAAABAAAAAiAAAABAAAAFAAAAANAAAAIQDwAAAAAAAAAAAAAACAPwAAAAAAAAAAAACAPwAAAAAAAAAAAAAAAAAAAAAAAAAAAAAAAAAAAAAAAAAAJQAAAAwAAAAAAACAKAAAAAwAAAABAAAAUgAAAHABAAABAAAA9f///wAAAAAAAAAAAAAAAJABAAAAAAABAAAAAHMAZQBnAG8AZQAgAHUAa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EAAAAYAAAADAAAAP8AAAASAAAADAAAAAEAAAAeAAAAGAAAACIAAAAEAAAAcgAAABEAAAAlAAAADAAAAAEAAABUAAAAqAAAACMAAAAEAAAAcAAAABAAAAABAAAAVVWPQYX2jkEjAAAABAAAAA8AAABMAAAAAAAAAAAAAAAAAAAA//////////9sAAAARgBpAHIAbQBhACAAbgBvACAAdgDhAGwAaQBkAGEAAAAGAAAAAwAAAAQAAAAJAAAABgAAAAMAAAAHAAAABwAAAAMAAAAFAAAABgAAAAMAAAADAAAABwAAAAYAAABLAAAAQAAAADAAAAAFAAAAIAAAAAEAAAABAAAAEAAAAAAAAAAAAAAAAAEAAIAAAAAAAAAAAAAAAAABAACAAAAAUgAAAHABAAACAAAAEAAAAAcAAAAAAAAAAAAAALwCAAAAAAAAAQICIlMAeQBzAHQAZQBt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AwAAABgAAAAMAAAAAAAAABIAAAAMAAAAAQAAABYAAAAMAAAACAAAAFQAAABUAAAACgAAACcAAAAeAAAASgAAAAEAAABVVY9BhfaO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NMAAABHAAAAKQAAADMAAACrAAAAFQAAACEA8AAAAAAAAAAAAAAAgD8AAAAAAAAAAAAAgD8AAAAAAAAAAAAAAAAAAAAAAAAAAAAAAAAAAAAAAAAAACUAAAAMAAAAAAAAgCgAAAAMAAAABAAAAFIAAABwAQAABAAAAPD///8AAAAAAAAAAAAAAACQAQAAAAAAAQAAAABzAGUAZwBvAGUAIAB1AGk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EAAAAGAAAAAwAAAAAAAAAEgAAAAwAAAABAAAAHgAAABgAAAApAAAAMwAAANQAAABIAAAAJQAAAAwAAAAEAAAAVAAAANAAAAAqAAAAMwAAANIAAABHAAAAAQAAAFVVj0GF9o5BKgAAADMAAAAWAAAATAAAAAAAAAAAAAAAAAAAAP//////////eAAAAEYAZQBkAGUAcgBpAGMAbwAgAEMAQQBMAEwASQBaAE8AIABQAEUAQwBDAEkACAAAAAgAAAAJAAAACAAAAAYAAAAEAAAABwAAAAkAAAAEAAAACgAAAAoAAAAIAAAACAAAAAQAAAAJAAAADAAAAAQAAAAJAAAACAAAAAoAAAAKAAAABAAAAEsAAABAAAAAMAAAAAUAAAAgAAAAAQAAAAEAAAAQAAAAAAAAAAAAAAAAAQAAgAAAAAAAAAAAAAAAAAEAAIAAAAAlAAAADAAAAAIAAAAnAAAAGAAAAAUAAAAAAAAA////AAAAAAAlAAAADAAAAAUAAABMAAAAZAAAAAAAAABQAAAA/wAAAHwAAAAAAAAAUAAAAAABAAAtAAAAIQDwAAAAAAAAAAAAAACAPwAAAAAAAAAAAACAPwAAAAAAAAAAAAAAAAAAAAAAAAAAAAAAAAAAAAAAAAAAJQAAAAwAAAAAAACAKAAAAAwAAAAFAAAAJwAAABgAAAAFAAAAAAAAAP///wAAAAAAJQAAAAwAAAAFAAAATAAAAGQAAAAJAAAAUAAAAPYAAABcAAAACQAAAFAAAADuAAAADQAAACEA8AAAAAAAAAAAAAAAgD8AAAAAAAAAAAAAgD8AAAAAAAAAAAAAAAAAAAAAAAAAAAAAAAAAAAAAAAAAACUAAAAMAAAAAAAAgCgAAAAMAAAABQAAACUAAAAMAAAAAQAAABgAAAAMAAAAAAAAABIAAAAMAAAAAQAAAB4AAAAYAAAACQAAAFAAAAD3AAAAXQAAACUAAAAMAAAAAQAAAFQAAACsAAAACgAAAFAAAABkAAAAXAAAAAEAAABVVY9BhfaOQQoAAABQAAAAEAAAAEwAAAAAAAAAAAAAAAAAAAD//////////2wAAABTAGUAYgBhAHMAdABpAGEAbgAgAE8AcABvAHIAdABvAAYAAAAGAAAABwAAAAYAAAAFAAAABAAAAAMAAAAGAAAABwAAAAMAAAAJAAAABwAAAAcAAAAEAAAABAAAAAcAAABLAAAAQAAAADAAAAAFAAAAIAAAAAEAAAABAAAAEAAAAAAAAAAAAAAAAAEAAIAAAAAAAAAAAAAAAAABAACAAAAAJQAAAAwAAAACAAAAJwAAABgAAAAFAAAAAAAAAP///wAAAAAAJQAAAAwAAAAFAAAATAAAAGQAAAAJAAAAYAAAAPYAAABsAAAACQAAAGAAAADuAAAADQAAACEA8AAAAAAAAAAAAAAAgD8AAAAAAAAAAAAAgD8AAAAAAAAAAAAAAAAAAAAAAAAAAAAAAAAAAAAAAAAAACUAAAAMAAAAAAAAgCgAAAAMAAAABQAAACUAAAAMAAAAAQAAABgAAAAMAAAAAAAAABIAAAAMAAAAAQAAAB4AAAAYAAAACQAAAGAAAAD3AAAAbQAAACUAAAAMAAAAAQAAAFQAAADAAAAACgAAAGAAAAByAAAAbAAAAAEAAABVVY9BhfaOQQoAAABgAAAAEwAAAEwAAAAAAAAAAAAAAAAAAAD//////////3QAAABSAGUAcAByAGUAcwBlAG4AdABhAG4AdABlACAATABlAGcAYQBsAHMABwAAAAYAAAAHAAAABAAAAAYAAAAFAAAABgAAAAcAAAAEAAAABgAAAAcAAAAEAAAABgAAAAMAAAAFAAAABgAAAAcAAAAGAAAAAwAAAEsAAABAAAAAMAAAAAUAAAAgAAAAAQAAAAEAAAAQAAAAAAAAAAAAAAAAAQAAgAAAAAAAAAAAAAAAAAEAAIAAAAAlAAAADAAAAAIAAAAnAAAAGAAAAAUAAAAAAAAA////AAAAAAAlAAAADAAAAAUAAABMAAAAZAAAAAkAAABwAAAA0AAAAHwAAAAJAAAAcAAAAMgAAAANAAAAIQDwAAAAAAAAAAAAAACAPwAAAAAAAAAAAACAPwAAAAAAAAAAAAAAAAAAAAAAAAAAAAAAAAAAAAAAAAAAJQAAAAwAAAAAAACAKAAAAAwAAAAFAAAAJQAAAAwAAAABAAAAGAAAAAwAAAAAAAAAEgAAAAwAAAABAAAAFgAAAAwAAAAAAAAAVAAAACABAAAKAAAAcAAAAM8AAAB8AAAAAQAAAFVVj0GF9o5BCgAAAHAAAAAjAAAATAAAAAQAAAAJAAAAcAAAANEAAAB9AAAAlAAAAEYAaQByAG0AYQBkAG8AIABwAG8AcgA6ACAARgBFAEQARQBSAEkAQwBPACAAQwBBAEwATABJAFoATwAgAFAARQBDAEMASQByAAYAAAADAAAABAAAAAkAAAAGAAAABwAAAAcAAAADAAAABwAAAAcAAAAEAAAAAwAAAAMAAAAGAAAABgAAAAgAAAAGAAAABwAAAAMAAAAHAAAACQAAAAMAAAAHAAAABwAAAAUAAAAFAAAAAwAAAAYAAAAJAAAAAwAAAAYAAAAGAAAABwAAAAcAAAADAAAAFgAAAAwAAAAAAAAAJQAAAAwAAAACAAAADgAAABQAAAAAAAAAEAAAABQAAAA=</Object>
</Signature>
</file>

<file path=_xmlsignatures/sig4.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JOxHg1x7jtdnfJhqTPbA3lwIa/EpxWOPNLVikOIETkU=</DigestValue>
    </Reference>
    <Reference Type="http://www.w3.org/2000/09/xmldsig#Object" URI="#idOfficeObject">
      <DigestMethod Algorithm="http://www.w3.org/2001/04/xmlenc#sha256"/>
      <DigestValue>5Ygs5ytEnzP/VrBvlfqrVEVFgycO61DmJBDhxzFs1UI=</DigestValue>
    </Reference>
    <Reference Type="http://uri.etsi.org/01903#SignedProperties" URI="#idSignedProperties">
      <Transforms>
        <Transform Algorithm="http://www.w3.org/TR/2001/REC-xml-c14n-20010315"/>
      </Transforms>
      <DigestMethod Algorithm="http://www.w3.org/2001/04/xmlenc#sha256"/>
      <DigestValue>Tisk9UA98JAxTlQgs2C/TB2dC6K+s2Wy4WDCWf9CI9M=</DigestValue>
    </Reference>
    <Reference Type="http://www.w3.org/2000/09/xmldsig#Object" URI="#idValidSigLnImg">
      <DigestMethod Algorithm="http://www.w3.org/2001/04/xmlenc#sha256"/>
      <DigestValue>/dX4mgPtyOv+wtlc0KgGsGkNRoqV8HJxqKFc3ZU80KM=</DigestValue>
    </Reference>
    <Reference Type="http://www.w3.org/2000/09/xmldsig#Object" URI="#idInvalidSigLnImg">
      <DigestMethod Algorithm="http://www.w3.org/2001/04/xmlenc#sha256"/>
      <DigestValue>+a8FKpwkz+N1+Pxon8Tq7LvtWrK8hxBYLHLf07AJoNo=</DigestValue>
    </Reference>
  </SignedInfo>
  <SignatureValue>ilbzzkqaboXDhOb6XXgjraIkB62KbnAPJqP0AUtWt9fUPdYAKhRZ+EfJ8xiSm9b/0+VuRKgMjgt3
ea3KjZ1zohBzxyMPr6usZZjN4IfLHhf1UHXiA98Y66gQG/MrK8SUwRRVVkjCAVLg5nXMaUsBpkBh
XANY4FRPy+fQXUCHz4ljCIu8sB79xLRsV9FY3JwDseZVGj0Ty0Hzvf0VFz9/96EYHQs/MKOCtUp6
ECtpdZrSorov/pGUhvUSubvMy9E3WDgTkofdvH8o7faPSYJnHnqBjyO3ETkTB1l+oNO92s/1d1yE
jfQOcJSkSwvbEw6RRzYR21VdhBPFJR9zMD4Fhg==</SignatureValue>
  <KeyInfo>
    <X509Data>
      <X509Certificate>MIIIADCCBeigAwIBAgIIRrcOCWc9WGUwDQYJKoZIhvcNAQELBQAwWzEXMBUGA1UEBRMOUlVDIDgwMDUwMTcyLTExGjAYBgNVBAMTEUNBLURPQ1VNRU5UQSBTLkEuMRcwFQYDVQQKEw5ET0NVTUVOVEEgUy5BLjELMAkGA1UEBhMCUFkwHhcNMjEwNDMwMTgzMjU1WhcNMjMwNDMwMTg0MjU1WjCBnjELMAkGA1UEBhMCUFkxFTATBgNVBAQMDE1BUlRJIFZBUkVMQTERMA8GA1UEBRMIQ0k4MjUwOTUxFTATBgNVBCoMDEpPUkdFIERBTklFTDEXMBUGA1UECgwOUEVSU09OQSBGSVNJQ0ExETAPBgNVBAsMCEZJUk1BIEYyMSIwIAYDVQQDDBlKT1JHRSBEQU5JRUwgTUFSVEkgVkFSRUxBMIIBIjANBgkqhkiG9w0BAQEFAAOCAQ8AMIIBCgKCAQEAwASF7Rqs2P3t4u/CHC5QFZyOhpAx+E4N4WnAeQsgs+WENKfWE3hm2T4v5OOD9gvz3yOF3cBcBU+3DfG2wGkctSwpgjLkMRwmj3widVBJtZAg3k8WcGSJasE/xKnyEvJy71NYBF8z1wwqZQ/kINrGj2m7asTGPbbm6IWGcg2Hr/c8CvLmHMojbLN0PNTylyjJDffgVB6p3/sdBh2ACDOmZPzA94P5+Y7AMsJxWORuy/MXc4Wv+TI6DPPK5ao8er3QbFo0CF8WwcA8uq9n01qz9edoD/Q6KdXYKxyqvGs74cieY+dFidot/hdg+T/Y3X2/GzULvFQqTJMGNkNbrXn+UQIDAQABo4IDgjCCA34wDAYDVR0TAQH/BAIwADAOBgNVHQ8BAf8EBAMCBeAwKgYDVR0lAQH/BCAwHgYIKwYBBQUHAwEGCCsGAQUFBwMCBggrBgEFBQcDBDAdBgNVHQ4EFgQUg2GDQ5B8RAY35yE7+IaludoRp30wgZcGCCsGAQUFBwEBBIGKMIGHMDoGCCsGAQUFBzABhi5odHRwczovL3d3dy5kb2N1bWVudGEuY29tLnB5L2Zpcm1hZGlnaXRhbC9vc2NwMEkGCCsGAQUFBzAChj1odHRwczovL3d3dy5kb2N1bWVudGEuY29tLnB5L2Zpcm1hZGlnaXRhbC9kZXNjYXJnYXMvY2Fkb2MuY3J0MB8GA1UdIwQYMBaAFEAmrCZcYo/G9QJU5I3BGibW7qWyME8GA1UdHwRIMEYwRKBCoECGPmh0dHBzOi8vd3d3LmRvY3VtZW50YS5jb20ucHkvZmlybWFkaWdpdGFsL2Rlc2Nhcmdhcy9jcmxkb2MuY3JsMCYGA1UdEQQfMB2BG2RhbmltYXJ0aXZhcmVsYUBob3RtYWlsLmNvbTCCAd0GA1UdIASCAdQwggHQMIIBzAYOKwYBBAGC+TsBAQEGAQEwggG4MD8GCCsGAQUFBwIBFjNodHRwczovL3d3dy5kb2N1bWVudGEuY29tLnB5L2Zpcm1hZGlnaXRhbC9kZXNjYXJnYXMwgcAGCCsGAQUFBwICMIGzGoGwRXN0ZSBlcyB1biBjZXJ0aWZpY2FkbyBkZSBwZXJzb25hIGbtc2ljYSBjdXlhIGNsYXZlIHByaXZhZGEgZXN04SBjb250ZW5pZGEgZW4gdW4gbfNkdWxvIGRlIGhhcmR3YXJlIHNlZ3VybyB5IHN1IGZpbmFsaWRhZCBlcyBhdXRlbnRpY2FyIGEgc3UgdGl0dWxhciBvIGdlbmVyYXIgZmlybWFzIGRpZ2l0YWxlcy4wgbEGCCsGAQUFBwICMIGkGoGhVGhpcyBpcyBhbiBlbmQgdXNlciBjZXJ0aWZpY2F0ZSB3aG9zZSBwcml2YXRlIGtleSBpcyBlbWJlZGRlZCB3aXRoaW4gYSBzZWN1cmUgaGFyZHdhcmUgbW9kdWxlIHRoYXQgYWltcyB0byBhdXRoZW50aWNhdGUgaXRzIG93bmVyIG9yIGdlbmVyYXRlIGRpZ2l0YWwgc2lnbmF0dXJlcy4wDQYJKoZIhvcNAQELBQADggIBAC9L/MjJ9+9264D7Jbz/uAyU/7a/fRpMesRwpiJYQ905jIuyWl84j0c+uVAnCP7Mquc7mZCwEZ0a/5yUJ65SK2Tcch5VbT2S+7yGzQrY0zG/jxGg3dAsXgRsGULDo97HB4drCjgf2MJ/huehOmnAMtkNM/a61cGXUwAgnzL6MC/WROMDvuh0dD++J9xJdbZC7MzLXZMkI7KxBYisbPLBe/CbgWsC01U6FeUWblwBS8BiYg6Qus0ogxEQyzXvd1dasMFVl2s211q9sfxDHBIKG9su2syc+7a2P6RU1D72/XYIOV3relAZk8enjRFbqy1gxGTybpon3eAt9daugOuoduUXNW0BZT1Zj2egAMFTWMrsjuM7KOCXkDnD/QVg+lEt7Z1YIXtkltRuhMgl8gQs1dcYvq4EfuuROZSksCPVPHl8P52sbAbFyA+kakZkdPt59Rm6BE+lDMfQPYykPV48Z0SJ+wH2HWeVhGXD5lOXDhg+YVu+cZ6YrCr2HnDqU3MMPGJMTyBa1LfGd9ho/sQ6OLZfyVWjgMv2QS0yI00aIXl3GFVu0nS5FwgmPEWbuf7WjozN8eNqU3TZhwiG2iALV+ZznYU2JG17O2mJienPaqcQPFtAhzb4BuJUMC+qWYSAdANTHIhBW7yMgOmotM3EP8Ko89gnJbKK5gH/MvZkIvy1</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Transform>
          <Transform Algorithm="http://www.w3.org/TR/2001/REC-xml-c14n-20010315"/>
        </Transforms>
        <DigestMethod Algorithm="http://www.w3.org/2001/04/xmlenc#sha256"/>
        <DigestValue>lrVg9fRbRhzj3L8+QGHmJxgMb7HDoVSIZJmZnPkf+bw=</DigestValue>
      </Reference>
      <Reference URI="/xl/calcChain.xml?ContentType=application/vnd.openxmlformats-officedocument.spreadsheetml.calcChain+xml">
        <DigestMethod Algorithm="http://www.w3.org/2001/04/xmlenc#sha256"/>
        <DigestValue>SjL/y/NquwPxm1L0KHeOfPIQ/PCrLQzwjRHu7/1Hgx4=</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y+aQ+TzmCHyq3rn6BtcGIbItxLifq+yUrwp6BAMUTlk=</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5HE/VN3F0ZZtm2+0ifHEdalXz+we00XrDBbH5gRm/Qc=</DigestValue>
      </Reference>
      <Reference URI="/xl/drawings/drawing1.xml?ContentType=application/vnd.openxmlformats-officedocument.drawing+xml">
        <DigestMethod Algorithm="http://www.w3.org/2001/04/xmlenc#sha256"/>
        <DigestValue>2SkUbZOA6vdISJvzd3ufKmmp01GWPSks3GTXyiaJ740=</DigestValue>
      </Reference>
      <Reference URI="/xl/drawings/drawing2.xml?ContentType=application/vnd.openxmlformats-officedocument.drawing+xml">
        <DigestMethod Algorithm="http://www.w3.org/2001/04/xmlenc#sha256"/>
        <DigestValue>40560y37wFQ56Ez/agSjx4l0atMRmAOBBvOOAlSZvCc=</DigestValue>
      </Reference>
      <Reference URI="/xl/drawings/drawing3.xml?ContentType=application/vnd.openxmlformats-officedocument.drawing+xml">
        <DigestMethod Algorithm="http://www.w3.org/2001/04/xmlenc#sha256"/>
        <DigestValue>5Jvm+YVfLDdEAoA3r+j+EgAM7OtQdHbMLT0eOzLyZnI=</DigestValue>
      </Reference>
      <Reference URI="/xl/drawings/drawing4.xml?ContentType=application/vnd.openxmlformats-officedocument.drawing+xml">
        <DigestMethod Algorithm="http://www.w3.org/2001/04/xmlenc#sha256"/>
        <DigestValue>G12I4VHTEtoWLvJOIMQi6W9BRrohZYVLsrhBkGuYygw=</DigestValue>
      </Reference>
      <Reference URI="/xl/drawings/vmlDrawing1.vml?ContentType=application/vnd.openxmlformats-officedocument.vmlDrawing">
        <DigestMethod Algorithm="http://www.w3.org/2001/04/xmlenc#sha256"/>
        <DigestValue>OMuRPdIUVJrUbqkr7zvOZ5X6RF/2f70fYKb0kIkrVys=</DigestValue>
      </Reference>
      <Reference URI="/xl/media/image1.png?ContentType=image/png">
        <DigestMethod Algorithm="http://www.w3.org/2001/04/xmlenc#sha256"/>
        <DigestValue>lnkNTNjW6r3PiMLL+8udeZ5hObIZQHvFlVl2ujiSscw=</DigestValue>
      </Reference>
      <Reference URI="/xl/media/image2.emf?ContentType=image/x-emf">
        <DigestMethod Algorithm="http://www.w3.org/2001/04/xmlenc#sha256"/>
        <DigestValue>Ehe0At+fiV2+gn9RqDmQ7Nv2opB5ZO4WZkgrF6PZCHk=</DigestValue>
      </Reference>
      <Reference URI="/xl/media/image3.emf?ContentType=image/x-emf">
        <DigestMethod Algorithm="http://www.w3.org/2001/04/xmlenc#sha256"/>
        <DigestValue>k8OLEDMIFaqD11aKux45NXcd4wPwnIqkw0bahWbet3o=</DigestValue>
      </Reference>
      <Reference URI="/xl/media/image4.emf?ContentType=image/x-emf">
        <DigestMethod Algorithm="http://www.w3.org/2001/04/xmlenc#sha256"/>
        <DigestValue>GkkStOcjJC9kksXsbD8feAuer9d2JQA49A0iXZYBVn0=</DigestValue>
      </Reference>
      <Reference URI="/xl/media/image5.emf?ContentType=image/x-emf">
        <DigestMethod Algorithm="http://www.w3.org/2001/04/xmlenc#sha256"/>
        <DigestValue>rM2Tp7MTgHJdF/ZrzWFYgwMpacCUGCi0Ib5rtFSxU8Q=</DigestValue>
      </Reference>
      <Reference URI="/xl/media/image6.emf?ContentType=image/x-emf">
        <DigestMethod Algorithm="http://www.w3.org/2001/04/xmlenc#sha256"/>
        <DigestValue>cghCmWbWLC8yCIyDT8wFwhyPG4I2AGx2A95tAycCnEo=</DigestValue>
      </Reference>
      <Reference URI="/xl/media/image7.emf?ContentType=image/x-emf">
        <DigestMethod Algorithm="http://www.w3.org/2001/04/xmlenc#sha256"/>
        <DigestValue>+nV3pNPcjSG1Zuv6NEQoFNfP0MT/EiFTjFOQL9UhWM8=</DigestValue>
      </Reference>
      <Reference URI="/xl/printerSettings/printerSettings1.bin?ContentType=application/vnd.openxmlformats-officedocument.spreadsheetml.printerSettings">
        <DigestMethod Algorithm="http://www.w3.org/2001/04/xmlenc#sha256"/>
        <DigestValue>DhLX4rjnwdbQPweXYyD7kdwa3XMRHLSS9YTCJAaRbUc=</DigestValue>
      </Reference>
      <Reference URI="/xl/printerSettings/printerSettings2.bin?ContentType=application/vnd.openxmlformats-officedocument.spreadsheetml.printerSettings">
        <DigestMethod Algorithm="http://www.w3.org/2001/04/xmlenc#sha256"/>
        <DigestValue>DhLX4rjnwdbQPweXYyD7kdwa3XMRHLSS9YTCJAaRbUc=</DigestValue>
      </Reference>
      <Reference URI="/xl/printerSettings/printerSettings3.bin?ContentType=application/vnd.openxmlformats-officedocument.spreadsheetml.printerSettings">
        <DigestMethod Algorithm="http://www.w3.org/2001/04/xmlenc#sha256"/>
        <DigestValue>DhLX4rjnwdbQPweXYyD7kdwa3XMRHLSS9YTCJAaRbUc=</DigestValue>
      </Reference>
      <Reference URI="/xl/printerSettings/printerSettings4.bin?ContentType=application/vnd.openxmlformats-officedocument.spreadsheetml.printerSettings">
        <DigestMethod Algorithm="http://www.w3.org/2001/04/xmlenc#sha256"/>
        <DigestValue>NXxdLdZuJ4+9LEIb5xL6dgh2x58PCMIwMLYnpJwND8k=</DigestValue>
      </Reference>
      <Reference URI="/xl/printerSettings/printerSettings5.bin?ContentType=application/vnd.openxmlformats-officedocument.spreadsheetml.printerSettings">
        <DigestMethod Algorithm="http://www.w3.org/2001/04/xmlenc#sha256"/>
        <DigestValue>sLlVsMu/UmxdwdvPNZF0AY0+lC5fiUlO4f1F+aMCq5U=</DigestValue>
      </Reference>
      <Reference URI="/xl/printerSettings/printerSettings6.bin?ContentType=application/vnd.openxmlformats-officedocument.spreadsheetml.printerSettings">
        <DigestMethod Algorithm="http://www.w3.org/2001/04/xmlenc#sha256"/>
        <DigestValue>DhLX4rjnwdbQPweXYyD7kdwa3XMRHLSS9YTCJAaRbUc=</DigestValue>
      </Reference>
      <Reference URI="/xl/printerSettings/printerSettings7.bin?ContentType=application/vnd.openxmlformats-officedocument.spreadsheetml.printerSettings">
        <DigestMethod Algorithm="http://www.w3.org/2001/04/xmlenc#sha256"/>
        <DigestValue>sLlVsMu/UmxdwdvPNZF0AY0+lC5fiUlO4f1F+aMCq5U=</DigestValue>
      </Reference>
      <Reference URI="/xl/printerSettings/printerSettings8.bin?ContentType=application/vnd.openxmlformats-officedocument.spreadsheetml.printerSettings">
        <DigestMethod Algorithm="http://www.w3.org/2001/04/xmlenc#sha256"/>
        <DigestValue>sLlVsMu/UmxdwdvPNZF0AY0+lC5fiUlO4f1F+aMCq5U=</DigestValue>
      </Reference>
      <Reference URI="/xl/sharedStrings.xml?ContentType=application/vnd.openxmlformats-officedocument.spreadsheetml.sharedStrings+xml">
        <DigestMethod Algorithm="http://www.w3.org/2001/04/xmlenc#sha256"/>
        <DigestValue>7nF2qZYbR/96w/qZlPbWovY0LaTSSYPfJV/nDV+IbYs=</DigestValue>
      </Reference>
      <Reference URI="/xl/styles.xml?ContentType=application/vnd.openxmlformats-officedocument.spreadsheetml.styles+xml">
        <DigestMethod Algorithm="http://www.w3.org/2001/04/xmlenc#sha256"/>
        <DigestValue>EpEEHy8Qkec9zUSblLzkg4CsCAqwABWjJYrjGyduDfE=</DigestValue>
      </Reference>
      <Reference URI="/xl/tables/table1.xml?ContentType=application/vnd.openxmlformats-officedocument.spreadsheetml.table+xml">
        <DigestMethod Algorithm="http://www.w3.org/2001/04/xmlenc#sha256"/>
        <DigestValue>YqBbchCysBy//r1qlhtA7f4iHhiTNhUP4Eh6f8wcBb4=</DigestValue>
      </Reference>
      <Reference URI="/xl/tables/table2.xml?ContentType=application/vnd.openxmlformats-officedocument.spreadsheetml.table+xml">
        <DigestMethod Algorithm="http://www.w3.org/2001/04/xmlenc#sha256"/>
        <DigestValue>Q9bmTqUlJyNDi9rHPQlMRh6z4lJGqW8Q5llRMVUTLEM=</DigestValue>
      </Reference>
      <Reference URI="/xl/tables/table3.xml?ContentType=application/vnd.openxmlformats-officedocument.spreadsheetml.table+xml">
        <DigestMethod Algorithm="http://www.w3.org/2001/04/xmlenc#sha256"/>
        <DigestValue>uP58NX19PrrghMKJal+PF8fT1zkjCRXI0rch18A0Y5Q=</DigestValue>
      </Reference>
      <Reference URI="/xl/tables/table4.xml?ContentType=application/vnd.openxmlformats-officedocument.spreadsheetml.table+xml">
        <DigestMethod Algorithm="http://www.w3.org/2001/04/xmlenc#sha256"/>
        <DigestValue>e5fBBOH+BiZS8M3VGl8Xc8TenYU+0zHSypCOMvl0yC8=</DigestValue>
      </Reference>
      <Reference URI="/xl/tables/table5.xml?ContentType=application/vnd.openxmlformats-officedocument.spreadsheetml.table+xml">
        <DigestMethod Algorithm="http://www.w3.org/2001/04/xmlenc#sha256"/>
        <DigestValue>bM+LAypts+zwX7im4hXgCJglMlswoEGR/ELP0Nu7tz8=</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LhpNt4i6SebI/aTewbWm176eF8li/MyUdwGlgW2PiGo=</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AkNhP713P2yRa4Dh2ARGFlwE9QoRTO7fyLFTfcPffHI=</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gc8gglqzrTW6QqtJ1wKoNXolcaOgzOM1fQMzKARu980=</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3HYdKum2DuOH1JXomQg7+64i//5M1B14RKsFnYwFfVw=</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f/iHIj5EXWJqEOYUDE+hDDONcWEy7b8EEin33f9rUfg=</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E13SKsflfQiIhvkhBnn8RilJX0bHLXw7sFmY2zTsa0U=</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cEEDExV7UU5FYLe5QJWJ2BsUyBvmQolrUaddjnk9gxs=</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rRCK7zweMDjoF1cravQ+e7ulMcX8lvrOO9ipslC3iB4=</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ynfg7ugr/5D+Kx1Xx/qKTNQky6yIAmXJdO4QOa4V5PI=</DigestValue>
      </Reference>
      <Reference URI="/xl/worksheets/sheet1.xml?ContentType=application/vnd.openxmlformats-officedocument.spreadsheetml.worksheet+xml">
        <DigestMethod Algorithm="http://www.w3.org/2001/04/xmlenc#sha256"/>
        <DigestValue>2kot2pgJ+fF0M7yZZX3vePu+9OlIbMCqqHBrnPU6G2E=</DigestValue>
      </Reference>
      <Reference URI="/xl/worksheets/sheet2.xml?ContentType=application/vnd.openxmlformats-officedocument.spreadsheetml.worksheet+xml">
        <DigestMethod Algorithm="http://www.w3.org/2001/04/xmlenc#sha256"/>
        <DigestValue>rSZtsSddZlO1P565B3zzMERAuvvLkRcpwhTvBYEKtS4=</DigestValue>
      </Reference>
      <Reference URI="/xl/worksheets/sheet3.xml?ContentType=application/vnd.openxmlformats-officedocument.spreadsheetml.worksheet+xml">
        <DigestMethod Algorithm="http://www.w3.org/2001/04/xmlenc#sha256"/>
        <DigestValue>LunmnznthoCDUY5XhVcwgf3JXAosSa+6OwYKrGCv8x0=</DigestValue>
      </Reference>
      <Reference URI="/xl/worksheets/sheet4.xml?ContentType=application/vnd.openxmlformats-officedocument.spreadsheetml.worksheet+xml">
        <DigestMethod Algorithm="http://www.w3.org/2001/04/xmlenc#sha256"/>
        <DigestValue>GrYkR9RmbIL7iJ0JO4zRwN9MxSPtQXdwE50YUzszhFo=</DigestValue>
      </Reference>
      <Reference URI="/xl/worksheets/sheet5.xml?ContentType=application/vnd.openxmlformats-officedocument.spreadsheetml.worksheet+xml">
        <DigestMethod Algorithm="http://www.w3.org/2001/04/xmlenc#sha256"/>
        <DigestValue>pLzMvDEdQy0X1ykmff69aYSYatHTnjQkVUZczA1Spow=</DigestValue>
      </Reference>
      <Reference URI="/xl/worksheets/sheet6.xml?ContentType=application/vnd.openxmlformats-officedocument.spreadsheetml.worksheet+xml">
        <DigestMethod Algorithm="http://www.w3.org/2001/04/xmlenc#sha256"/>
        <DigestValue>gJ/V537EqS+jUBeHuj2GWQqBv0FgFNuxFPH7KnkYM5g=</DigestValue>
      </Reference>
      <Reference URI="/xl/worksheets/sheet7.xml?ContentType=application/vnd.openxmlformats-officedocument.spreadsheetml.worksheet+xml">
        <DigestMethod Algorithm="http://www.w3.org/2001/04/xmlenc#sha256"/>
        <DigestValue>TXokX7uPlb/ubSNQ5yK4FqrxrVjmB8z0C+MDWCpC+uk=</DigestValue>
      </Reference>
      <Reference URI="/xl/worksheets/sheet8.xml?ContentType=application/vnd.openxmlformats-officedocument.spreadsheetml.worksheet+xml">
        <DigestMethod Algorithm="http://www.w3.org/2001/04/xmlenc#sha256"/>
        <DigestValue>/v8VrLTtm2qApvVUuv7ttzR2k0FzcH2oYf3hoZU7xvc=</DigestValue>
      </Reference>
      <Reference URI="/xl/worksheets/sheet9.xml?ContentType=application/vnd.openxmlformats-officedocument.spreadsheetml.worksheet+xml">
        <DigestMethod Algorithm="http://www.w3.org/2001/04/xmlenc#sha256"/>
        <DigestValue>Zyl9a75CqeiFx6gLaWqOZp/EL6bkNqDy+9R765Faev4=</DigestValue>
      </Reference>
    </Manifest>
    <SignatureProperties>
      <SignatureProperty Id="idSignatureTime" Target="#idPackageSignature">
        <mdssi:SignatureTime xmlns:mdssi="http://schemas.openxmlformats.org/package/2006/digital-signature">
          <mdssi:Format>YYYY-MM-DDThh:mm:ssTZD</mdssi:Format>
          <mdssi:Value>2022-03-31T23:49:26Z</mdssi:Value>
        </mdssi:SignatureTime>
      </SignatureProperty>
    </SignatureProperties>
  </Object>
  <Object Id="idOfficeObject">
    <SignatureProperties>
      <SignatureProperty Id="idOfficeV1Details" Target="#idPackageSignature">
        <SignatureInfoV1 xmlns="http://schemas.microsoft.com/office/2006/digsig">
          <SetupID>{565B0E0B-6C86-4A46-95D9-765A70D9F34B}</SetupID>
          <SignatureText>Lic. Jorge Daniel Martí V.</SignatureText>
          <SignatureImage/>
          <SignatureComments/>
          <WindowsVersion>10.0</WindowsVersion>
          <OfficeVersion>16.0.14931/23</OfficeVersion>
          <ApplicationVersion>16.0.14931</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2022-03-31T23:49:26Z</xd:SigningTime>
          <xd:SigningCertificate>
            <xd:Cert>
              <xd:CertDigest>
                <DigestMethod Algorithm="http://www.w3.org/2001/04/xmlenc#sha256"/>
                <DigestValue>bA1bGkyyHLnQGfB2AZb0jbBBKY4+2W9rsP2DW3Qmoaw=</DigestValue>
              </xd:CertDigest>
              <xd:IssuerSerial>
                <X509IssuerName>C=PY, O=DOCUMENTA S.A., CN=CA-DOCUMENTA S.A., SERIALNUMBER=RUC 80050172-1</X509IssuerName>
                <X509SerialNumber>5095556936942573669</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P8AAAB/AAAAAAAAAAAAAADrEQAA8AgAACBFTUYAAAEA7BsAAKoAAAAGAAAAAAAAAAAAAAAAAAAAgAcAADgEAABYAQAAwQAAAAAAAAAAAAAAAAAAAMA/BQDo8QI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MMAAAAEAAAA9gAAABAAAADDAAAABAAAADQAAAANAAAAIQDwAAAAAAAAAAAAAACAPwAAAAAAAAAAAACAPwAAAAAAAAAAAAAAAAAAAAAAAAAAAAAAAAAAAAAAAAAAJQAAAAwAAAAAAACAKAAAAAwAAAABAAAAUgAAAHABAAABAAAA9f///wAAAAAAAAAAAAAAAJABAAAAAAABAAAAAHMAZQBnAG8AZQAgAHUAaQAAAAAAAAAAAAAAAAAAAAAAAAAAAAAAAAAAAAAAAAAAAAAAAAAAAAAAAAAAAAAAAAAAAAAAAwAAAPBeW3YgYqEDzrSCeZDIdgDYynYAAAAAAMOek3ewyHYAQAAAAAAAAAAAAAAAAAAAAAAAAAAAAAAAAAAAAAAAAAAAAAAAAAAAAAAAAAAAAAAAAAAAAAAAAAAAAAAAAAAAAHjJdgAAAAAAgBzFFRIAFABwHMUVyDcAAAAAAAB8yXYALMl2AAAAAAAAIMQVEAAAAAAAAgAYyXYAGMl2ABjJdgACAAAAAgAAAAAAPgCYSOC3VMl2AC2EYncAAFt2SMl2AAAAAABQyXYAAAAAAJGt8ngAAFt2AAAAABMAFADOtIJ58F5bdmjJdgBk9Y11AABbdgAAAAB4v68HZHYACAAAAAAlAAAADAAAAAEAAAAYAAAADAAAAAAAAAASAAAADAAAAAEAAAAeAAAAGAAAAMMAAAAEAAAA9wAAABEAAAAlAAAADAAAAAEAAABUAAAAhAAAAMQAAAAEAAAA9QAAABAAAAABAAAAVVWPQYX2jkHEAAAABAAAAAkAAABMAAAAAAAAAAAAAAAAAAAA//////////9gAAAAMwAxAC8AMwAvADIAMAAyADIAAAAGAAAABgAAAAQAAAAGAAAABAAAAAYAAAAGAAAABgAAAAYAAABLAAAAQAAAADAAAAAFAAAAIAAAAAEAAAABAAAAEAAAAAAAAAAAAAAAAAEAAIAAAAAAAAAAAAAAAAABAACAAAAAUgAAAHABAAACAAAAEAAAAAcAAAAAAAAAAAAAALwCAAAAAAAAAQICIlMAeQBzAHQAZQBtAAAAAAAAAAAAAAAAAAAAAAAAAAAAAAAAAAAAAAAAAAAAAAAAAAAAAAAAAAAAAAAAAAAAAAAAAAAAka3yeAAAAADA8/N4AAAAAFsy+ngAAAAAWQSjeQAAAAA6AaN5AAAAADr+onkAAAAA5nyleQAAAAB26aJ5AAAAAATFonkAAAAAOC6jeQAAAACu2Jd5AAAAAF1YknkAAAAAzDWB7/zldgAAAAAA+Op2ANCDtHAEe0+f/v///wAAdgDM0pN3ZOd2ACBioQNgnrNwAAAAAPjSk3f//wAAAAAAANvTk3fb05N3XOh2AGDodgCktIJ5AAAAAAAAAAAAAAAAAAAAAMGOYXcJAAAABwAAAJTodgCU6HYAAAIAAPz///8BAAAAAAAAAAAAAAAAAAAAAAAAAAAAAAB4v68H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PgB8QPF5rIp1ABIQlXngTvF5GLL5ee+8GBIwMJogKQyVeUCKdQDIcIMgOI91ACCtlnf4UAnA/v///5yKdQDUkJd3AAAAACAAAABg6+wcIN+NdbiKdQC8uA1RAAA+AAAAAAAgAAAAhI91AHipER7MinUAvw6UeSAAAAABAAAAAAAAAESPdQC4zZR5oA8AAAe5GBJg6+wcK8OUebCMlxSwjJcUYOvsHAAAAAD/////fEDxeTainXkUAAAAAQAAAAAAAAAAAAAAwY5hd4SPdQAGAAAANIx1ADSMdQAAAgAA/P///wEAAAAAAAAAAAAAAAAAAAAAAAAAAAAAAHi/rwdkdgAIAAAAACUAAAAMAAAAAwAAABgAAAAMAAAAAAAAABIAAAAMAAAAAQAAABYAAAAMAAAACAAAAFQAAABUAAAACgAAACcAAAAeAAAASgAAAAEAAABVVY9BhfaO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NQAAABHAAAAKQAAADMAAACsAAAAFQAAACEA8AAAAAAAAAAAAAAAgD8AAAAAAAAAAAAAgD8AAAAAAAAAAAAAAAAAAAAAAAAAAAAAAAAAAAAAAAAAACUAAAAMAAAAAAAAgCgAAAAMAAAABAAAAFIAAABwAQAABAAAAPD///8AAAAAAAAAAAAAAACQAQAAAAAAAQAAAABzAGUAZwBvAGUAIAB1AGkAAAAAAAAAAAAAAAAAAAAAAAAAAAAAAAAAAAAAAAAAAAAAAAAAAAAAAAAAAAAAAAAAAAB0AGUAbQAAAAAAAAAAAAAAAAAAAAAAAAAAADj12FUAAAAAxIp1ALkwvnsBAAAAfIt1ACANAIQAAAAAU2WJ99CKdQBbMvp4ADLuEQA0khSfvBgSAgAAAJCMdQA9IrV5/////5yMdQBHxJt537oYEi0AAABwkXUAGMCbeQAy7hEAAAAAAAAAAAAAAEIBIrV5AAAAAAAAAEA4mQceAQAAAPyMdQAgAAAAEDDAEAAAAAD4jHUAAAAAAAAAAAACAAAAAAAAAAAAAADBjmF3nC2aIAkAAABkjHUAZIx1AAACAAD8////AQAAAAAAAAAAAAAAAAAAAAAAAAAAAAAAeL+vB2R2AAgAAAAAJQAAAAwAAAAEAAAAGAAAAAwAAAAAAAAAEgAAAAwAAAABAAAAHgAAABgAAAApAAAAMwAAANUAAABIAAAAJQAAAAwAAAAEAAAAVAAAAOgAAAAqAAAAMwAAANMAAABHAAAAAQAAAFVVj0GF9o5BKgAAADMAAAAaAAAATAAAAAAAAAAAAAAAAAAAAP//////////gAAAAEwAaQBjAC4AIABKAG8AcgBnAGUAIABEAGEAbgBpAGUAbAAgAE0AYQByAHQA7QAgAFYALgAIAAAABAAAAAcAAAADAAAABAAAAAYAAAAJAAAABgAAAAkAAAAIAAAABAAAAAsAAAAIAAAACQAAAAQAAAAIAAAABAAAAAQAAAAOAAAACAAAAAYAAAAFAAAABAAAAAQAAAAKAAAAAwAAAEsAAABAAAAAMAAAAAUAAAAgAAAAAQAAAAEAAAAQAAAAAAAAAAAAAAAAAQAAgAAAAAAAAAAAAAAAAAEAAIAAAAAlAAAADAAAAAIAAAAnAAAAGAAAAAUAAAAAAAAA////AAAAAAAlAAAADAAAAAUAAABMAAAAZAAAAAAAAABQAAAA/wAAAHwAAAAAAAAAUAAAAAABAAAtAAAAIQDwAAAAAAAAAAAAAACAPwAAAAAAAAAAAACAPwAAAAAAAAAAAAAAAAAAAAAAAAAAAAAAAAAAAAAAAAAAJQAAAAwAAAAAAACAKAAAAAwAAAAFAAAAJwAAABgAAAAFAAAAAAAAAP///wAAAAAAJQAAAAwAAAAFAAAATAAAAGQAAAAJAAAAUAAAAPYAAABcAAAACQAAAFAAAADuAAAADQAAACEA8AAAAAAAAAAAAAAAgD8AAAAAAAAAAAAAgD8AAAAAAAAAAAAAAAAAAAAAAAAAAAAAAAAAAAAAAAAAACUAAAAMAAAAAAAAgCgAAAAMAAAABQAAACUAAAAMAAAAAQAAABgAAAAMAAAAAAAAABIAAAAMAAAAAQAAAB4AAAAYAAAACQAAAFAAAAD3AAAAXQAAACUAAAAMAAAAAQAAAFQAAACcAAAACgAAAFAAAABKAAAAXAAAAAEAAABVVY9BhfaOQQoAAABQAAAADQAAAEwAAAAAAAAAAAAAAAAAAAD//////////2gAAABNAGEAcgB0AGkAIAB5ACAAQQBzAG8AYwAuAAAACgAAAAYAAAAEAAAABAAAAAMAAAADAAAABQAAAAMAAAAHAAAABQAAAAcAAAAFAAAAAwAAAEsAAABAAAAAMAAAAAUAAAAgAAAAAQAAAAEAAAAQAAAAAAAAAAAAAAAAAQAAgAAAAAAAAAAAAAAAAAEAAIAAAAAlAAAADAAAAAIAAAAnAAAAGAAAAAUAAAAAAAAA////AAAAAAAlAAAADAAAAAUAAABMAAAAZAAAAAkAAABgAAAA9gAAAGwAAAAJAAAAYAAAAO4AAAANAAAAIQDwAAAAAAAAAAAAAACAPwAAAAAAAAAAAACAPwAAAAAAAAAAAAAAAAAAAAAAAAAAAAAAAAAAAAAAAAAAJQAAAAwAAAAAAACAKAAAAAwAAAAFAAAAJQAAAAwAAAABAAAAGAAAAAwAAAAAAAAAEgAAAAwAAAABAAAAHgAAABgAAAAJAAAAYAAAAPcAAABtAAAAJQAAAAwAAAABAAAAVAAAAKgAAAAKAAAAYAAAAFoAAABsAAAAAQAAAFVVj0GF9o5BCgAAAGAAAAAPAAAATAAAAAAAAAAAAAAAAAAAAP//////////bAAAAEEAdQBkAGkAdABvAHIAIABFAHgAdABlAHIAbgBvAAAABwAAAAcAAAAHAAAAAwAAAAQAAAAHAAAABAAAAAMAAAAGAAAABQAAAAQAAAAGAAAABAAAAAcAAAAHAAAASwAAAEAAAAAwAAAABQAAACAAAAABAAAAAQAAABAAAAAAAAAAAAAAAAABAACAAAAAAAAAAAAAAAAAAQAAgAAAACUAAAAMAAAAAgAAACcAAAAYAAAABQAAAAAAAAD///8AAAAAACUAAAAMAAAABQAAAEwAAABkAAAACQAAAHAAAADnAAAAfAAAAAkAAABwAAAA3wAAAA0AAAAhAPAAAAAAAAAAAAAAAIA/AAAAAAAAAAAAAIA/AAAAAAAAAAAAAAAAAAAAAAAAAAAAAAAAAAAAAAAAAAAlAAAADAAAAAAAAIAoAAAADAAAAAUAAAAlAAAADAAAAAEAAAAYAAAADAAAAAAAAAASAAAADAAAAAEAAAAWAAAADAAAAAAAAABUAAAAMAEAAAoAAABwAAAA5gAAAHwAAAABAAAAVVWPQYX2jkEKAAAAcAAAACYAAABMAAAABAAAAAkAAABwAAAA6AAAAH0AAACYAAAARgBpAHIAbQBhAGQAbwAgAHAAbwByADoAIABKAE8AUgBHAEUAIABEAEEATgBJAEUATAAgAE0AQQBSAFQASQAgAFYAQQBSAEUATABBAAYAAAADAAAABAAAAAkAAAAGAAAABwAAAAcAAAADAAAABwAAAAcAAAAEAAAAAwAAAAMAAAAEAAAACQAAAAcAAAAIAAAABgAAAAMAAAAIAAAABwAAAAgAAAADAAAABgAAAAUAAAADAAAACgAAAAcAAAAHAAAABgAAAAMAAAADAAAABwAAAAcAAAAHAAAABgAAAAUAAAAHAAAAFgAAAAwAAAAAAAAAJQAAAAwAAAACAAAADgAAABQAAAAAAAAAEAAAABQAAAA=</Object>
  <Object Id="idInvalidSigLnImg">AQAAAGwAAAAAAAAAAAAAAP8AAAB/AAAAAAAAAAAAAADrEQAA8AgAACBFTUYAAAEAjB8AALAAAAAGAAAAAAAAAAAAAAAAAAAAgAcAADgEAABYAQAAwQAAAAAAAAAAAAAAAAAAAMA/BQDo8QI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UAAAANwCAAAKAAAAAwAAABcAAAAQAAAACgAAAAMAAAAAAAAAAAAAAA4AAAAOAAAATAAAACgAAAB0AAAAaAIAAAAAAAAAAAAADgAAACgAAAAOAAAADgAAAAEAGAAAAAAAAAAAAAAAAAAAAAAAAAAAAAAAAAAKEi0AAAAAAAAAAAAFCRglQKEgOIweNIMAAAAAAAAAAAAAAAAJESoVJFp1AAAAAAcKDQcKDQcJDQ4WMShFrjFU1TJV1gECBAIDBAECBQoRKyZBowsTMSIAAAAAfqbJd6PIeqDCQFZ4JTd0Lk/HMVPSGy5uFiE4GypVJ0KnHjN9AAABMwAAAACcz+7S6ffb7fnC0t1haH0hMm8aLXIuT8ggOIwoRKslP58cK08AAAF0AAAAAMHg9P///////////+bm5k9SXjw/SzBRzTFU0y1NwSAyVzFGXwEBAiIACA8mnM/u69/SvI9jt4tgjIR9FBosDBEjMVTUMlXWMVPRKUSeDxk4AAAAaQAAAADT6ff///////+Tk5MjK0krSbkvUcsuT8YVJFoTIFIrSbgtTcEQHEdvAAAAAJzP7vT6/bTa8kRleixHhy1Nwi5PxiQtTnBwcJKSki81SRwtZAgOI28AAAAAweD02+35gsLqZ5q6Jz1jNEJyOUZ4qamp+/v7////wdPeVnCJAQECIgAAAACv1/Ho8/ubzu6CwuqMudS3u769vb3////////////L5fZymsABAgM0AAAAAK/X8fz9/uLx+snk9uTy+vz9/v///////////////8vl9nKawAECAyIAAAAAotHvtdryxOL1xOL1tdry0+r32+350+r3tdryxOL1pdPvc5rAAQIDdAAAAABpj7ZnjrZqj7Zqj7ZnjrZtkbdukrdtkbdnjrZqj7ZojrZ3rdUCAwR0AAAAAAAAAAAAAAAAAAAAAAAAAAAAAAAAAAAAAAAAAAAAAAAAAAAAAAAAAGUAJwAAABgAAAABAAAAAAAAAP///wAAAAAAJQAAAAwAAAABAAAATAAAAGQAAAAiAAAABAAAAHEAAAAQAAAAIgAAAAQAAABQAAAADQAAACEA8AAAAAAAAAAAAAAAgD8AAAAAAAAAAAAAgD8AAAAAAAAAAAAAAAAAAAAAAAAAAAAAAAAAAAAAAAAAACUAAAAMAAAAAAAAgCgAAAAMAAAAAQAAAFIAAABwAQAAAQAAAPX///8AAAAAAAAAAAAAAACQAQAAAAAAAQAAAABzAGUAZwBvAGUAIAB1AGkAAAAAAAAAAAAAAAAAAAAAAAAAAAAAAAAAAAAAAAAAAAAAAAAAAAAAAAAAAAAAAAAAAAAAAAMAAADwXlt2IGKhA860gnmQyHYA2Mp2AAAAAADDnpN3sMh2AEAAAAAAAAAAAAAAAAAAAAAAAAAAAAAAAAAAAAAAAAAAAAAAAAAAAAAAAAAAAAAAAAAAAAAAAAAAAAAAAAAAAAB4yXYAAAAAAIAcxRUSABQAcBzFFcg3AAAAAAAAfMl2ACzJdgAAAAAAACDEFRAAAAAAAAIAGMl2ABjJdgAYyXYAAgAAAAIAAAAAAD4AmEjgt1TJdgAthGJ3AABbdkjJdgAAAAAAUMl2AAAAAACRrfJ4AABbdgAAAAATABQAzrSCefBeW3ZoyXYAZPWNdQAAW3YAAAAAeL+vB2R2AAgAAAAAJQAAAAwAAAABAAAAGAAAAAwAAAD/AAAAEgAAAAwAAAABAAAAHgAAABgAAAAiAAAABAAAAHIAAAARAAAAJQAAAAwAAAABAAAAVAAAAKgAAAAjAAAABAAAAHAAAAAQAAAAAQAAAFVVj0GF9o5BIwAAAAQAAAAPAAAATAAAAAAAAAAAAAAAAAAAAP//////////bAAAAEYAaQByAG0AYQAgAG4AbwAgAHYA4QBsAGkAZABhAIA/BgAAAAMAAAAEAAAACQAAAAYAAAADAAAABwAAAAcAAAADAAAABQAAAAYAAAADAAAAAwAAAAcAAAAGAAAASwAAAEAAAAAwAAAABQAAACAAAAABAAAAAQAAABAAAAAAAAAAAAAAAAABAACAAAAAAAAAAAAAAAAAAQAAgAAAAFIAAABwAQAAAgAAABAAAAAHAAAAAAAAAAAAAAC8AgAAAAAAAAECAiJTAHkAcwB0AGUAbQAAAAAAAAAAAAAAAAAAAAAAAAAAAAAAAAAAAAAAAAAAAAAAAAAAAAAAAAAAAAAAAAAAAAAAAAAAAJGt8ngAAAAAwPPzeAAAAABbMvp4AAAAAFkEo3kAAAAAOgGjeQAAAAA6/qJ5AAAAAOZ8pXkAAAAAdumieQAAAAAExaJ5AAAAADguo3kAAAAArtiXeQAAAABdWJJ5AAAAAMw1ge/85XYAAAAAAPjqdgDQg7RwBHtPn/7///8AAHYAzNKTd2TndgAgYqEDYJ6zcAAAAAD40pN3//8AAAAAAADb05N329OTd1zodgBg6HYApLSCeQAAAAAAAAAAAAAAAAAAAADBjmF3CQAAAAcAAACU6HYAlOh2AAACAAD8////AQAAAAAAAAAAAAAAAAAAAAAAAAAAAAAAeL+vB2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D4AfEDxeayKdQASEJV54E7xeRiy+XnvvBgSMDCaICkMlXlAinUAyHCDIDiPdQAgrZZ3+FAJwP7///+cinUA1JCXdwAAAAAgAAAAYOvsHCDfjXW4inUAvLgNUQAAPgAAAAAAIAAAAISPdQB4qREezIp1AL8OlHkgAAAAAQAAAAAAAABEj3UAuM2UeaAPAAAHuRgSYOvsHCvDlHmwjJcUsIyXFGDr7BwAAAAA/////3xA8Xk2op15FAAAAAEAAAAAAAAAAAAAAMGOYXeEj3UABgAAADSMdQA0jHUAAAIAAPz///8BAAAAAAAAAAAAAAAAAAAAAAAAAAAAAAB4v68HZHYACAAAAAAlAAAADAAAAAMAAAAYAAAADAAAAAAAAAASAAAADAAAAAEAAAAWAAAADAAAAAgAAABUAAAAVAAAAAoAAAAnAAAAHgAAAEoAAAABAAAAVVWPQYX2jkE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DUAAAARwAAACkAAAAzAAAArAAAABUAAAAhAPAAAAAAAAAAAAAAAIA/AAAAAAAAAAAAAIA/AAAAAAAAAAAAAAAAAAAAAAAAAAAAAAAAAAAAAAAAAAAlAAAADAAAAAAAAIAoAAAADAAAAAQAAABSAAAAcAEAAAQAAADw////AAAAAAAAAAAAAAAAkAEAAAAAAAEAAAAAcwBlAGcAbwBlACAAdQBpAAAAAAAAAAAAAAAAAAAAAAAAAAAAAAAAAAAAAAAAAAAAAAAAAAAAAAAAAAAAAAAAAAAAdABlAG0AAAAAAAAAAAAAAAAAAAAAAAAAAAA49dhVAAAAAMSKdQC5ML57AQAAAHyLdQAgDQCEAAAAAFNliffQinUAWzL6eAAy7hEANJIUn7wYEgIAAACQjHUAPSK1ef////+cjHUAR8Sbed+6GBItAAAAcJF1ABjAm3kAMu4RAAAAAAAAAAAAAABCASK1eQAAAAAAAABAOJkHHgEAAAD8jHUAIAAAABAwwBAAAAAA+Ix1AAAAAAAAAAAAAgAAAAAAAAAAAAAAwY5hd5wtmiAJAAAAZIx1AGSMdQAAAgAA/P///wEAAAAAAAAAAAAAAAAAAAAAAAAAAAAAAHi/rwdkdgAIAAAAACUAAAAMAAAABAAAABgAAAAMAAAAAAAAABIAAAAMAAAAAQAAAB4AAAAYAAAAKQAAADMAAADVAAAASAAAACUAAAAMAAAABAAAAFQAAADoAAAAKgAAADMAAADTAAAARwAAAAEAAABVVY9BhfaOQSoAAAAzAAAAGgAAAEwAAAAAAAAAAAAAAAAAAAD//////////4AAAABMAGkAYwAuACAASgBvAHIAZwBlACAARABhAG4AaQBlAGwAIABNAGEAcgB0AO0AIABWAC4ACAAAAAQAAAAHAAAAAwAAAAQAAAAGAAAACQAAAAYAAAAJAAAACAAAAAQAAAALAAAACAAAAAkAAAAEAAAACAAAAAQAAAAEAAAADgAAAAgAAAAGAAAABQAAAAQAAAAEAAAACgAAAAMAAABLAAAAQAAAADAAAAAFAAAAIAAAAAEAAAABAAAAEAAAAAAAAAAAAAAAAAEAAIAAAAAAAAAAAAAAAAABAACAAAAAJQAAAAwAAAACAAAAJwAAABgAAAAFAAAAAAAAAP///wAAAAAAJQAAAAwAAAAFAAAATAAAAGQAAAAAAAAAUAAAAP8AAAB8AAAAAAAAAFAAAAAAAQAALQAAACEA8AAAAAAAAAAAAAAAgD8AAAAAAAAAAAAAgD8AAAAAAAAAAAAAAAAAAAAAAAAAAAAAAAAAAAAAAAAAACUAAAAMAAAAAAAAgCgAAAAMAAAABQAAACcAAAAYAAAABQAAAAAAAAD///8AAAAAACUAAAAMAAAABQAAAEwAAABkAAAACQAAAFAAAAD2AAAAXAAAAAkAAABQAAAA7gAAAA0AAAAhAPAAAAAAAAAAAAAAAIA/AAAAAAAAAAAAAIA/AAAAAAAAAAAAAAAAAAAAAAAAAAAAAAAAAAAAAAAAAAAlAAAADAAAAAAAAIAoAAAADAAAAAUAAAAlAAAADAAAAAEAAAAYAAAADAAAAAAAAAASAAAADAAAAAEAAAAeAAAAGAAAAAkAAABQAAAA9wAAAF0AAAAlAAAADAAAAAEAAABUAAAAnAAAAAoAAABQAAAASgAAAFwAAAABAAAAVVWPQYX2jkEKAAAAUAAAAA0AAABMAAAAAAAAAAAAAAAAAAAA//////////9oAAAATQBhAHIAdABpACAAeQAgAEEAcwBvAGMALgBEAAoAAAAGAAAABAAAAAQAAAADAAAAAwAAAAUAAAADAAAABwAAAAUAAAAHAAAABQAAAAMAAABLAAAAQAAAADAAAAAFAAAAIAAAAAEAAAABAAAAEAAAAAAAAAAAAAAAAAEAAIAAAAAAAAAAAAAAAAABAACAAAAAJQAAAAwAAAACAAAAJwAAABgAAAAFAAAAAAAAAP///wAAAAAAJQAAAAwAAAAFAAAATAAAAGQAAAAJAAAAYAAAAPYAAABsAAAACQAAAGAAAADuAAAADQAAACEA8AAAAAAAAAAAAAAAgD8AAAAAAAAAAAAAgD8AAAAAAAAAAAAAAAAAAAAAAAAAAAAAAAAAAAAAAAAAACUAAAAMAAAAAAAAgCgAAAAMAAAABQAAACUAAAAMAAAAAQAAABgAAAAMAAAAAAAAABIAAAAMAAAAAQAAAB4AAAAYAAAACQAAAGAAAAD3AAAAbQAAACUAAAAMAAAAAQAAAFQAAACoAAAACgAAAGAAAABaAAAAbAAAAAEAAABVVY9BhfaOQQoAAABgAAAADwAAAEwAAAAAAAAAAAAAAAAAAAD//////////2wAAABBAHUAZABpAHQAbwByACAARQB4AHQAZQByAG4AbwAAAAcAAAAHAAAABwAAAAMAAAAEAAAABwAAAAQAAAADAAAABgAAAAUAAAAEAAAABgAAAAQAAAAHAAAABwAAAEsAAABAAAAAMAAAAAUAAAAgAAAAAQAAAAEAAAAQAAAAAAAAAAAAAAAAAQAAgAAAAAAAAAAAAAAAAAEAAIAAAAAlAAAADAAAAAIAAAAnAAAAGAAAAAUAAAAAAAAA////AAAAAAAlAAAADAAAAAUAAABMAAAAZAAAAAkAAABwAAAA5wAAAHwAAAAJAAAAcAAAAN8AAAANAAAAIQDwAAAAAAAAAAAAAACAPwAAAAAAAAAAAACAPwAAAAAAAAAAAAAAAAAAAAAAAAAAAAAAAAAAAAAAAAAAJQAAAAwAAAAAAACAKAAAAAwAAAAFAAAAJQAAAAwAAAABAAAAGAAAAAwAAAAAAAAAEgAAAAwAAAABAAAAFgAAAAwAAAAAAAAAVAAAADABAAAKAAAAcAAAAOYAAAB8AAAAAQAAAFVVj0GF9o5BCgAAAHAAAAAmAAAATAAAAAQAAAAJAAAAcAAAAOgAAAB9AAAAmAAAAEYAaQByAG0AYQBkAG8AIABwAG8AcgA6ACAASgBPAFIARwBFACAARABBAE4ASQBFAEwAIABNAEEAUgBUAEkAIABWAEEAUgBFAEwAQQAGAAAAAwAAAAQAAAAJAAAABgAAAAcAAAAHAAAAAwAAAAcAAAAHAAAABAAAAAMAAAADAAAABAAAAAkAAAAHAAAACAAAAAYAAAADAAAACAAAAAcAAAAIAAAAAwAAAAYAAAAFAAAAAwAAAAoAAAAHAAAABwAAAAYAAAADAAAAAwAAAAcAAAAHAAAABwAAAAYAAAAFAAAABwAAABYAAAAMAAAAAAAAACUAAAAMAAAAAgAAAA4AAAAUAAAAAAAAABAAAAAUAAAA</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Indice</vt:lpstr>
      <vt:lpstr>1 Informaciones Generales </vt:lpstr>
      <vt:lpstr> 2,Consolidación de EEFF</vt:lpstr>
      <vt:lpstr>3,Variacion PN  Consolidado</vt:lpstr>
      <vt:lpstr>5,Notas a los EEFF AFPISA</vt:lpstr>
      <vt:lpstr>5,Notas a los EEFF MARKET DATA</vt:lpstr>
      <vt:lpstr>5,Notas a los EEFF PROCAMPO</vt:lpstr>
      <vt:lpstr>5,Notas a los EEFF CODESA</vt:lpstr>
      <vt:lpstr>5,Notas a los EEFF IN FI</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Kendo UI</dc:creator>
  <cp:keywords/>
  <dc:description/>
  <cp:lastModifiedBy>Sady Pereira</cp:lastModifiedBy>
  <cp:revision/>
  <cp:lastPrinted>2021-08-20T17:59:13Z</cp:lastPrinted>
  <dcterms:created xsi:type="dcterms:W3CDTF">2021-04-25T01:23:02Z</dcterms:created>
  <dcterms:modified xsi:type="dcterms:W3CDTF">2022-03-31T21:55:48Z</dcterms:modified>
  <cp:category/>
  <cp:contentStatus/>
</cp:coreProperties>
</file>