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cadiem-my.sharepoint.com/personal/jugarte_cadiem_com_py/Documents/Contabilidad/13 CNV/01 Informe/01 CASA DE BOLSA/2022/09 SEPTIEMBRE/FIRMADO/"/>
    </mc:Choice>
  </mc:AlternateContent>
  <xr:revisionPtr revIDLastSave="0" documentId="10_ncr:200_{307E78E0-81A2-464B-B097-CC1C05AF5FED}" xr6:coauthVersionLast="47" xr6:coauthVersionMax="47" xr10:uidLastSave="{00000000-0000-0000-0000-000000000000}"/>
  <bookViews>
    <workbookView xWindow="-120" yWindow="-120" windowWidth="20730" windowHeight="11160" tabRatio="626" firstSheet="1" activeTab="4" xr2:uid="{00000000-000D-0000-FFFF-FFFF00000000}"/>
  </bookViews>
  <sheets>
    <sheet name="CARATULA" sheetId="1" r:id="rId1"/>
    <sheet name="ÍNDICE" sheetId="2" r:id="rId2"/>
    <sheet name="01" sheetId="3" r:id="rId3"/>
    <sheet name="02" sheetId="4" r:id="rId4"/>
    <sheet name="03" sheetId="20" r:id="rId5"/>
    <sheet name="04" sheetId="19" r:id="rId6"/>
    <sheet name="05" sheetId="7" r:id="rId7"/>
    <sheet name="06" sheetId="8" r:id="rId8"/>
    <sheet name="07" sheetId="14" r:id="rId9"/>
    <sheet name="08" sheetId="15" r:id="rId10"/>
    <sheet name="09" sheetId="16" r:id="rId11"/>
    <sheet name="10" sheetId="18" r:id="rId12"/>
    <sheet name="11" sheetId="12" r:id="rId13"/>
    <sheet name="12" sheetId="9" r:id="rId14"/>
    <sheet name="13" sheetId="21" r:id="rId15"/>
    <sheet name="14" sheetId="11"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4" l="1"/>
  <c r="D17" i="4"/>
  <c r="L11" i="21"/>
  <c r="M11" i="21" s="1"/>
  <c r="G11" i="21"/>
  <c r="G16" i="9"/>
  <c r="M16" i="9" s="1"/>
  <c r="G15" i="9"/>
  <c r="C14" i="16"/>
  <c r="D14" i="16"/>
  <c r="F41" i="14"/>
  <c r="D41" i="14"/>
  <c r="M19" i="7"/>
  <c r="F36" i="19"/>
  <c r="F38" i="19" s="1"/>
  <c r="F40" i="19" s="1"/>
  <c r="F28" i="19"/>
  <c r="F14" i="19"/>
  <c r="F16" i="19" s="1"/>
  <c r="F18" i="19" s="1"/>
  <c r="F11" i="19"/>
  <c r="E64" i="20"/>
  <c r="E60" i="20" s="1"/>
  <c r="E61" i="20"/>
  <c r="E56" i="20"/>
  <c r="E44" i="20"/>
  <c r="E39" i="20"/>
  <c r="E33" i="20"/>
  <c r="I43" i="4"/>
  <c r="I24" i="4"/>
  <c r="I19" i="4"/>
  <c r="I14" i="4"/>
  <c r="I9" i="4"/>
  <c r="I28" i="4" s="1"/>
  <c r="I31" i="4" s="1"/>
  <c r="I46" i="4" s="1"/>
  <c r="E41" i="4"/>
  <c r="E37" i="4"/>
  <c r="E34" i="4"/>
  <c r="D31" i="4"/>
  <c r="D30" i="4" s="1"/>
  <c r="E30" i="4"/>
  <c r="E44" i="4" s="1"/>
  <c r="E9" i="4"/>
  <c r="E13" i="4"/>
  <c r="E17" i="4"/>
  <c r="E23" i="4"/>
  <c r="D162" i="14"/>
  <c r="C162" i="14"/>
  <c r="D153" i="14"/>
  <c r="C153" i="14"/>
  <c r="C164" i="14" l="1"/>
  <c r="D164" i="14"/>
  <c r="E27" i="4"/>
  <c r="E46" i="4" s="1"/>
  <c r="F23" i="12"/>
  <c r="C108" i="16"/>
  <c r="C97" i="14"/>
  <c r="C76" i="14"/>
  <c r="C71" i="14"/>
  <c r="D13" i="4"/>
  <c r="M10" i="21" l="1"/>
  <c r="L10" i="21"/>
  <c r="K10" i="21"/>
  <c r="J10" i="21"/>
  <c r="I10" i="21"/>
  <c r="H10" i="21"/>
  <c r="G10" i="21"/>
  <c r="F10" i="21"/>
  <c r="E10" i="21"/>
  <c r="D10" i="21"/>
  <c r="C10" i="21"/>
  <c r="D64" i="20"/>
  <c r="D61" i="20"/>
  <c r="D108" i="16"/>
  <c r="C97" i="16"/>
  <c r="D97" i="16"/>
  <c r="D85" i="16"/>
  <c r="C77" i="16"/>
  <c r="D60" i="20" l="1"/>
  <c r="D77" i="16"/>
  <c r="E23" i="15" l="1"/>
  <c r="E26" i="15" s="1"/>
  <c r="E27" i="15" s="1"/>
  <c r="E16" i="15"/>
  <c r="F54" i="16"/>
  <c r="F53" i="16"/>
  <c r="F52" i="16"/>
  <c r="F51" i="16"/>
  <c r="F50" i="16"/>
  <c r="E55" i="16"/>
  <c r="D55" i="16"/>
  <c r="C44" i="16"/>
  <c r="D32" i="16"/>
  <c r="C32" i="16"/>
  <c r="D21" i="16"/>
  <c r="C21" i="16"/>
  <c r="C131" i="14" l="1"/>
  <c r="C115" i="14"/>
  <c r="D115" i="14"/>
  <c r="D138" i="14" l="1"/>
  <c r="C138" i="14"/>
  <c r="D131" i="14" l="1"/>
  <c r="D104" i="14"/>
  <c r="C104" i="14"/>
  <c r="D97" i="14"/>
  <c r="D76" i="14"/>
  <c r="D71" i="14"/>
  <c r="D55" i="14"/>
  <c r="C55" i="14"/>
  <c r="C78" i="14" s="1"/>
  <c r="D9" i="4"/>
  <c r="D27" i="4" s="1"/>
  <c r="D46" i="4" s="1"/>
  <c r="D28" i="14"/>
  <c r="D22" i="14"/>
  <c r="L18" i="7"/>
  <c r="K18" i="7"/>
  <c r="J18" i="7"/>
  <c r="I18" i="7"/>
  <c r="H18" i="7"/>
  <c r="G18" i="7"/>
  <c r="F18" i="7"/>
  <c r="E18" i="7"/>
  <c r="D18" i="7"/>
  <c r="C18" i="7"/>
  <c r="E36" i="19"/>
  <c r="E38" i="19" s="1"/>
  <c r="E40" i="19" s="1"/>
  <c r="E28" i="19"/>
  <c r="E14" i="19"/>
  <c r="E16" i="19" s="1"/>
  <c r="E18" i="19" s="1"/>
  <c r="E11" i="19"/>
  <c r="D56" i="20"/>
  <c r="D44" i="20"/>
  <c r="D39" i="20"/>
  <c r="D33" i="20"/>
  <c r="E18" i="20"/>
  <c r="D18" i="20"/>
  <c r="E10" i="20"/>
  <c r="E37" i="20" s="1"/>
  <c r="E54" i="20" s="1"/>
  <c r="E76" i="20" s="1"/>
  <c r="E78" i="20" s="1"/>
  <c r="D10" i="20"/>
  <c r="D37" i="20" s="1"/>
  <c r="D54" i="20" s="1"/>
  <c r="D76" i="20" s="1"/>
  <c r="D78" i="20" s="1"/>
  <c r="H43" i="4"/>
  <c r="H19" i="4"/>
  <c r="H14" i="4"/>
  <c r="H9" i="4"/>
  <c r="D41" i="4"/>
  <c r="D37" i="4"/>
  <c r="D34" i="4"/>
  <c r="D44" i="4" s="1"/>
  <c r="D101" i="12"/>
  <c r="F101" i="12"/>
  <c r="E101" i="12"/>
  <c r="D23" i="4"/>
  <c r="F95" i="12"/>
  <c r="F91" i="12"/>
  <c r="D91" i="12"/>
  <c r="C91" i="12"/>
  <c r="F89" i="12"/>
  <c r="D89" i="12"/>
  <c r="C89" i="12"/>
  <c r="F78" i="12"/>
  <c r="F69" i="12"/>
  <c r="D69" i="12"/>
  <c r="C69" i="12"/>
  <c r="B49" i="12"/>
  <c r="B82" i="12" s="1"/>
  <c r="B95" i="12" s="1"/>
  <c r="C102" i="12" s="1"/>
  <c r="B48" i="12"/>
  <c r="B81" i="12" s="1"/>
  <c r="B94" i="12" s="1"/>
  <c r="C101" i="12" s="1"/>
  <c r="F46" i="12"/>
  <c r="F79" i="12" s="1"/>
  <c r="F92" i="12" s="1"/>
  <c r="F45" i="12"/>
  <c r="F43" i="12"/>
  <c r="D39" i="12"/>
  <c r="F32" i="12"/>
  <c r="F34" i="12" s="1"/>
  <c r="H28" i="4" l="1"/>
  <c r="H31" i="4" s="1"/>
  <c r="H46" i="4" s="1"/>
  <c r="F35" i="12"/>
  <c r="D78" i="14"/>
  <c r="D30" i="14"/>
  <c r="F93" i="12"/>
  <c r="F94" i="12" s="1"/>
  <c r="F80" i="12"/>
  <c r="F81" i="12" s="1"/>
  <c r="F47" i="12"/>
  <c r="F48" i="12" s="1"/>
  <c r="D65" i="16" l="1"/>
  <c r="C65" i="16"/>
  <c r="F49" i="16"/>
  <c r="F55" i="16" s="1"/>
  <c r="B18" i="7"/>
  <c r="G15" i="14" l="1"/>
  <c r="H15" i="14" s="1"/>
  <c r="E15" i="14"/>
  <c r="F15" i="14" s="1"/>
  <c r="F6" i="19" l="1"/>
  <c r="H52" i="4"/>
  <c r="H51" i="4"/>
  <c r="I52" i="4"/>
  <c r="I51" i="4"/>
  <c r="I50" i="4"/>
  <c r="H50" i="4"/>
  <c r="L641" i="11"/>
  <c r="M613" i="11" s="1"/>
  <c r="F632" i="11"/>
  <c r="F606" i="11"/>
  <c r="G606" i="11" s="1"/>
  <c r="J606" i="11" s="1"/>
  <c r="F586" i="11"/>
  <c r="E587" i="11" s="1"/>
  <c r="F587" i="11" s="1"/>
  <c r="J584" i="11"/>
  <c r="F583" i="11"/>
  <c r="F580" i="11"/>
  <c r="E581" i="11" s="1"/>
  <c r="F581" i="11" s="1"/>
  <c r="J578" i="11"/>
  <c r="F577" i="11"/>
  <c r="E578" i="11" s="1"/>
  <c r="F572" i="11"/>
  <c r="E573" i="11" s="1"/>
  <c r="F573" i="11" s="1"/>
  <c r="F515" i="11"/>
  <c r="E516" i="11" s="1"/>
  <c r="F516" i="11" s="1"/>
  <c r="F514" i="11"/>
  <c r="G514" i="11" s="1"/>
  <c r="J514" i="11" s="1"/>
  <c r="F513" i="11"/>
  <c r="G513" i="11" s="1"/>
  <c r="J513" i="11" s="1"/>
  <c r="F512" i="11"/>
  <c r="G512" i="11" s="1"/>
  <c r="J512" i="11" s="1"/>
  <c r="F511" i="11"/>
  <c r="G511" i="11" s="1"/>
  <c r="J511" i="11" s="1"/>
  <c r="H481" i="11"/>
  <c r="H482" i="11" s="1"/>
  <c r="H483" i="11" s="1"/>
  <c r="H484" i="11" s="1"/>
  <c r="H485" i="11" s="1"/>
  <c r="H486" i="11" s="1"/>
  <c r="H487" i="11" s="1"/>
  <c r="H488" i="11" s="1"/>
  <c r="H489" i="11" s="1"/>
  <c r="H490" i="11" s="1"/>
  <c r="H491" i="11" s="1"/>
  <c r="H492" i="11" s="1"/>
  <c r="H493" i="11" s="1"/>
  <c r="H497" i="11" s="1"/>
  <c r="H498" i="11" s="1"/>
  <c r="H499" i="11" s="1"/>
  <c r="H500" i="11" s="1"/>
  <c r="H501" i="11" s="1"/>
  <c r="H502" i="11" s="1"/>
  <c r="H503" i="11" s="1"/>
  <c r="F480" i="11"/>
  <c r="E481" i="11" s="1"/>
  <c r="F481" i="11" s="1"/>
  <c r="H460" i="11"/>
  <c r="H461" i="11" s="1"/>
  <c r="H462" i="11" s="1"/>
  <c r="H463" i="11" s="1"/>
  <c r="H464" i="11" s="1"/>
  <c r="H465" i="11" s="1"/>
  <c r="H466" i="11" s="1"/>
  <c r="H467" i="11" s="1"/>
  <c r="H468" i="11" s="1"/>
  <c r="H470" i="11" s="1"/>
  <c r="H471" i="11" s="1"/>
  <c r="H472" i="11" s="1"/>
  <c r="H473" i="11" s="1"/>
  <c r="H474" i="11" s="1"/>
  <c r="H475" i="11" s="1"/>
  <c r="H476" i="11" s="1"/>
  <c r="H477" i="11" s="1"/>
  <c r="H478" i="11" s="1"/>
  <c r="H479" i="11" s="1"/>
  <c r="F459" i="11"/>
  <c r="H423" i="11"/>
  <c r="H424" i="11" s="1"/>
  <c r="H425" i="11" s="1"/>
  <c r="H426" i="11" s="1"/>
  <c r="H427" i="11" s="1"/>
  <c r="H428" i="11" s="1"/>
  <c r="H429" i="11" s="1"/>
  <c r="H430" i="11" s="1"/>
  <c r="H431" i="11" s="1"/>
  <c r="H432" i="11" s="1"/>
  <c r="H433" i="11" s="1"/>
  <c r="H434" i="11" s="1"/>
  <c r="H435" i="11" s="1"/>
  <c r="H436" i="11" s="1"/>
  <c r="H437" i="11" s="1"/>
  <c r="H438" i="11" s="1"/>
  <c r="H439" i="11" s="1"/>
  <c r="H440" i="11" s="1"/>
  <c r="H441" i="11" s="1"/>
  <c r="H442" i="11" s="1"/>
  <c r="H443" i="11" s="1"/>
  <c r="H444" i="11" s="1"/>
  <c r="H445" i="11" s="1"/>
  <c r="H446" i="11" s="1"/>
  <c r="H447" i="11" s="1"/>
  <c r="H448" i="11" s="1"/>
  <c r="H449" i="11" s="1"/>
  <c r="H450" i="11" s="1"/>
  <c r="H451" i="11" s="1"/>
  <c r="H452" i="11" s="1"/>
  <c r="H453" i="11" s="1"/>
  <c r="H454" i="11" s="1"/>
  <c r="H455" i="11" s="1"/>
  <c r="H456" i="11" s="1"/>
  <c r="H457" i="11" s="1"/>
  <c r="H458" i="11" s="1"/>
  <c r="F422" i="11"/>
  <c r="F355" i="11"/>
  <c r="G355" i="11" s="1"/>
  <c r="J355" i="11" s="1"/>
  <c r="H339" i="11"/>
  <c r="H340" i="11" s="1"/>
  <c r="H341" i="11" s="1"/>
  <c r="H342" i="11" s="1"/>
  <c r="H343" i="11" s="1"/>
  <c r="H344" i="11" s="1"/>
  <c r="H345" i="11" s="1"/>
  <c r="H346" i="11" s="1"/>
  <c r="H347" i="11" s="1"/>
  <c r="H348" i="11" s="1"/>
  <c r="H349" i="11" s="1"/>
  <c r="H350" i="11" s="1"/>
  <c r="H351" i="11" s="1"/>
  <c r="H352" i="11" s="1"/>
  <c r="H353" i="11" s="1"/>
  <c r="H354" i="11" s="1"/>
  <c r="H355" i="11" s="1"/>
  <c r="H356" i="11" s="1"/>
  <c r="H357" i="11" s="1"/>
  <c r="H358" i="11" s="1"/>
  <c r="H359" i="11" s="1"/>
  <c r="H360" i="11" s="1"/>
  <c r="H361" i="11" s="1"/>
  <c r="H362" i="11" s="1"/>
  <c r="H363" i="11" s="1"/>
  <c r="H364" i="11" s="1"/>
  <c r="H365" i="11" s="1"/>
  <c r="H366" i="11" s="1"/>
  <c r="H367" i="11" s="1"/>
  <c r="H368" i="11" s="1"/>
  <c r="H369" i="11" s="1"/>
  <c r="H370" i="11" s="1"/>
  <c r="H371" i="11" s="1"/>
  <c r="H372" i="11" s="1"/>
  <c r="H373" i="11" s="1"/>
  <c r="H374" i="11" s="1"/>
  <c r="H375" i="11" s="1"/>
  <c r="H376" i="11" s="1"/>
  <c r="H377" i="11" s="1"/>
  <c r="H378" i="11" s="1"/>
  <c r="H379" i="11" s="1"/>
  <c r="H380" i="11" s="1"/>
  <c r="H381" i="11" s="1"/>
  <c r="H382" i="11" s="1"/>
  <c r="H383" i="11" s="1"/>
  <c r="H384" i="11" s="1"/>
  <c r="H385" i="11" s="1"/>
  <c r="H386" i="11" s="1"/>
  <c r="H387" i="11" s="1"/>
  <c r="H388" i="11" s="1"/>
  <c r="H389" i="11" s="1"/>
  <c r="H390" i="11" s="1"/>
  <c r="H391" i="11" s="1"/>
  <c r="H392" i="11" s="1"/>
  <c r="H393" i="11" s="1"/>
  <c r="H394" i="11" s="1"/>
  <c r="H395" i="11" s="1"/>
  <c r="H396" i="11" s="1"/>
  <c r="H397" i="11" s="1"/>
  <c r="H398" i="11" s="1"/>
  <c r="H399" i="11" s="1"/>
  <c r="H400" i="11" s="1"/>
  <c r="H401" i="11" s="1"/>
  <c r="H402" i="11" s="1"/>
  <c r="H403" i="11" s="1"/>
  <c r="H404" i="11" s="1"/>
  <c r="H405" i="11" s="1"/>
  <c r="H406" i="11" s="1"/>
  <c r="H407" i="11" s="1"/>
  <c r="H408" i="11" s="1"/>
  <c r="H409" i="11" s="1"/>
  <c r="H410" i="11" s="1"/>
  <c r="H411" i="11" s="1"/>
  <c r="H412" i="11" s="1"/>
  <c r="H413" i="11" s="1"/>
  <c r="H414" i="11" s="1"/>
  <c r="H415" i="11" s="1"/>
  <c r="F338" i="11"/>
  <c r="F330" i="11"/>
  <c r="E331" i="11" s="1"/>
  <c r="F331" i="11" s="1"/>
  <c r="F326" i="11"/>
  <c r="E327" i="11" s="1"/>
  <c r="F327" i="11" s="1"/>
  <c r="M311" i="11"/>
  <c r="L320" i="11"/>
  <c r="M317" i="11" s="1"/>
  <c r="F315" i="11"/>
  <c r="G315" i="11" s="1"/>
  <c r="J315" i="11" s="1"/>
  <c r="F289" i="11"/>
  <c r="G289" i="11" s="1"/>
  <c r="J289" i="11" s="1"/>
  <c r="F269" i="11"/>
  <c r="J267" i="11"/>
  <c r="F266" i="11"/>
  <c r="E267" i="11" s="1"/>
  <c r="F263" i="11"/>
  <c r="J261" i="11"/>
  <c r="F260" i="11"/>
  <c r="E261" i="11" s="1"/>
  <c r="F255" i="11"/>
  <c r="E256" i="11" s="1"/>
  <c r="F256" i="11" s="1"/>
  <c r="E257" i="11" s="1"/>
  <c r="F257" i="11" s="1"/>
  <c r="F198" i="11"/>
  <c r="G198" i="11" s="1"/>
  <c r="J198" i="11" s="1"/>
  <c r="F197" i="11"/>
  <c r="G197" i="11" s="1"/>
  <c r="J197" i="11" s="1"/>
  <c r="F196" i="11"/>
  <c r="G196" i="11" s="1"/>
  <c r="J196" i="11" s="1"/>
  <c r="F195" i="11"/>
  <c r="G195" i="11" s="1"/>
  <c r="J195" i="11" s="1"/>
  <c r="F194" i="11"/>
  <c r="G194" i="11" s="1"/>
  <c r="J194" i="11" s="1"/>
  <c r="H164" i="11"/>
  <c r="H165" i="11" s="1"/>
  <c r="H166" i="11" s="1"/>
  <c r="H167" i="11" s="1"/>
  <c r="H168" i="11" s="1"/>
  <c r="H169" i="11" s="1"/>
  <c r="H170" i="11" s="1"/>
  <c r="H171" i="11" s="1"/>
  <c r="H172" i="11" s="1"/>
  <c r="H173" i="11" s="1"/>
  <c r="H174" i="11" s="1"/>
  <c r="H175" i="11" s="1"/>
  <c r="H176" i="11" s="1"/>
  <c r="H180" i="11" s="1"/>
  <c r="H181" i="11" s="1"/>
  <c r="H182" i="11" s="1"/>
  <c r="H183" i="11" s="1"/>
  <c r="H184" i="11" s="1"/>
  <c r="H185" i="11" s="1"/>
  <c r="H186" i="11" s="1"/>
  <c r="F163" i="11"/>
  <c r="E164" i="11" s="1"/>
  <c r="F164" i="11" s="1"/>
  <c r="H143" i="11"/>
  <c r="H144" i="11" s="1"/>
  <c r="H145" i="11" s="1"/>
  <c r="H146" i="11" s="1"/>
  <c r="H147" i="11" s="1"/>
  <c r="H148" i="11" s="1"/>
  <c r="H149" i="11" s="1"/>
  <c r="H150" i="11" s="1"/>
  <c r="H151" i="11" s="1"/>
  <c r="H153" i="11" s="1"/>
  <c r="H154" i="11" s="1"/>
  <c r="H155" i="11" s="1"/>
  <c r="H156" i="11" s="1"/>
  <c r="H157" i="11" s="1"/>
  <c r="H158" i="11" s="1"/>
  <c r="H159" i="11" s="1"/>
  <c r="H160" i="11" s="1"/>
  <c r="H161" i="11" s="1"/>
  <c r="H162" i="11" s="1"/>
  <c r="F142" i="11"/>
  <c r="E143" i="11" s="1"/>
  <c r="F143" i="11" s="1"/>
  <c r="H106" i="11"/>
  <c r="H107" i="11" s="1"/>
  <c r="H108" i="11" s="1"/>
  <c r="H109" i="11" s="1"/>
  <c r="H110" i="11" s="1"/>
  <c r="H111" i="11" s="1"/>
  <c r="H112" i="11" s="1"/>
  <c r="H113" i="11" s="1"/>
  <c r="H114" i="11" s="1"/>
  <c r="H115" i="11" s="1"/>
  <c r="H116" i="11" s="1"/>
  <c r="H117" i="11" s="1"/>
  <c r="H118" i="11" s="1"/>
  <c r="H119" i="11" s="1"/>
  <c r="H120" i="11" s="1"/>
  <c r="H121" i="11" s="1"/>
  <c r="H122" i="11" s="1"/>
  <c r="H123" i="11" s="1"/>
  <c r="H124" i="11" s="1"/>
  <c r="H125" i="11" s="1"/>
  <c r="H126" i="11" s="1"/>
  <c r="H127" i="11" s="1"/>
  <c r="H128" i="11" s="1"/>
  <c r="H129" i="11" s="1"/>
  <c r="H130" i="11" s="1"/>
  <c r="H131" i="11" s="1"/>
  <c r="H132" i="11" s="1"/>
  <c r="H133" i="11" s="1"/>
  <c r="H134" i="11" s="1"/>
  <c r="H135" i="11" s="1"/>
  <c r="H136" i="11" s="1"/>
  <c r="H137" i="11" s="1"/>
  <c r="H138" i="11" s="1"/>
  <c r="H139" i="11" s="1"/>
  <c r="H140" i="11" s="1"/>
  <c r="H141" i="11" s="1"/>
  <c r="F105" i="11"/>
  <c r="E106" i="11" s="1"/>
  <c r="F106" i="11" s="1"/>
  <c r="F38" i="11"/>
  <c r="G38" i="11" s="1"/>
  <c r="J38" i="11" s="1"/>
  <c r="H22" i="11"/>
  <c r="H23" i="11" s="1"/>
  <c r="H24" i="11" s="1"/>
  <c r="H25" i="11" s="1"/>
  <c r="H26" i="11" s="1"/>
  <c r="H27" i="11" s="1"/>
  <c r="H28" i="11" s="1"/>
  <c r="H29" i="11" s="1"/>
  <c r="H30" i="11" s="1"/>
  <c r="H31" i="11" s="1"/>
  <c r="H32" i="11" s="1"/>
  <c r="H33" i="11" s="1"/>
  <c r="H34" i="11" s="1"/>
  <c r="H35" i="11" s="1"/>
  <c r="H36" i="11" s="1"/>
  <c r="H37" i="11" s="1"/>
  <c r="H38" i="11" s="1"/>
  <c r="H39" i="11" s="1"/>
  <c r="H40" i="11" s="1"/>
  <c r="H41" i="11" s="1"/>
  <c r="H42" i="11" s="1"/>
  <c r="H43" i="11" s="1"/>
  <c r="H44" i="11" s="1"/>
  <c r="H45" i="11" s="1"/>
  <c r="H46" i="11" s="1"/>
  <c r="H47" i="11" s="1"/>
  <c r="H48" i="11" s="1"/>
  <c r="H49" i="11" s="1"/>
  <c r="H50" i="11" s="1"/>
  <c r="H51" i="11" s="1"/>
  <c r="H52" i="11" s="1"/>
  <c r="H53" i="11" s="1"/>
  <c r="H54" i="11" s="1"/>
  <c r="H55" i="11" s="1"/>
  <c r="H56" i="11" s="1"/>
  <c r="H57" i="11" s="1"/>
  <c r="H58" i="11" s="1"/>
  <c r="H59" i="11" s="1"/>
  <c r="H60" i="11" s="1"/>
  <c r="H61" i="11" s="1"/>
  <c r="H62" i="11" s="1"/>
  <c r="H63" i="11" s="1"/>
  <c r="H64" i="11" s="1"/>
  <c r="H65" i="11" s="1"/>
  <c r="H66" i="11" s="1"/>
  <c r="H67" i="11" s="1"/>
  <c r="H68" i="11" s="1"/>
  <c r="H69" i="11" s="1"/>
  <c r="H70" i="11" s="1"/>
  <c r="H71" i="11" s="1"/>
  <c r="H72" i="11" s="1"/>
  <c r="H73" i="11" s="1"/>
  <c r="H74" i="11" s="1"/>
  <c r="H75" i="11" s="1"/>
  <c r="H76" i="11" s="1"/>
  <c r="H77" i="11" s="1"/>
  <c r="H78" i="11" s="1"/>
  <c r="H79" i="11" s="1"/>
  <c r="H80" i="11" s="1"/>
  <c r="H81" i="11" s="1"/>
  <c r="H82" i="11" s="1"/>
  <c r="H83" i="11" s="1"/>
  <c r="H84" i="11" s="1"/>
  <c r="H85" i="11" s="1"/>
  <c r="H86" i="11" s="1"/>
  <c r="H87" i="11" s="1"/>
  <c r="H88" i="11" s="1"/>
  <c r="H89" i="11" s="1"/>
  <c r="H90" i="11" s="1"/>
  <c r="H91" i="11" s="1"/>
  <c r="H92" i="11" s="1"/>
  <c r="H93" i="11" s="1"/>
  <c r="H94" i="11" s="1"/>
  <c r="H95" i="11" s="1"/>
  <c r="H96" i="11" s="1"/>
  <c r="H97" i="11" s="1"/>
  <c r="H98" i="11" s="1"/>
  <c r="F21" i="11"/>
  <c r="E22" i="11" s="1"/>
  <c r="F22" i="11" s="1"/>
  <c r="F13" i="11"/>
  <c r="E14" i="11" s="1"/>
  <c r="F14" i="11" s="1"/>
  <c r="F9" i="11"/>
  <c r="E10" i="11" s="1"/>
  <c r="F10" i="11" s="1"/>
  <c r="E356" i="11" l="1"/>
  <c r="F356" i="11" s="1"/>
  <c r="E357" i="11" s="1"/>
  <c r="F357" i="11" s="1"/>
  <c r="M149" i="11"/>
  <c r="M21" i="11"/>
  <c r="M85" i="11"/>
  <c r="M225" i="11"/>
  <c r="M637" i="11"/>
  <c r="M117" i="11"/>
  <c r="M268" i="11"/>
  <c r="M336" i="11"/>
  <c r="M53" i="11"/>
  <c r="M183" i="11"/>
  <c r="M448" i="11"/>
  <c r="E316" i="11"/>
  <c r="F316" i="11" s="1"/>
  <c r="M29" i="11"/>
  <c r="M61" i="11"/>
  <c r="M93" i="11"/>
  <c r="M125" i="11"/>
  <c r="M157" i="11"/>
  <c r="M193" i="11"/>
  <c r="M236" i="11"/>
  <c r="M279" i="11"/>
  <c r="M356" i="11"/>
  <c r="M480" i="11"/>
  <c r="M37" i="11"/>
  <c r="M69" i="11"/>
  <c r="M101" i="11"/>
  <c r="M133" i="11"/>
  <c r="M165" i="11"/>
  <c r="M204" i="11"/>
  <c r="M247" i="11"/>
  <c r="M289" i="11"/>
  <c r="M388" i="11"/>
  <c r="M517" i="11"/>
  <c r="M13" i="11"/>
  <c r="M45" i="11"/>
  <c r="M77" i="11"/>
  <c r="M109" i="11"/>
  <c r="M141" i="11"/>
  <c r="M173" i="11"/>
  <c r="M215" i="11"/>
  <c r="M257" i="11"/>
  <c r="M300" i="11"/>
  <c r="M420" i="11"/>
  <c r="M586" i="11"/>
  <c r="M340" i="11"/>
  <c r="M364" i="11"/>
  <c r="M396" i="11"/>
  <c r="M431" i="11"/>
  <c r="M463" i="11"/>
  <c r="M495" i="11"/>
  <c r="M537" i="11"/>
  <c r="M588" i="11"/>
  <c r="M14" i="11"/>
  <c r="M22" i="11"/>
  <c r="M30" i="11"/>
  <c r="M38" i="11"/>
  <c r="M46" i="11"/>
  <c r="M54" i="11"/>
  <c r="M62" i="11"/>
  <c r="M70" i="11"/>
  <c r="M78" i="11"/>
  <c r="M86" i="11"/>
  <c r="M94" i="11"/>
  <c r="M102" i="11"/>
  <c r="M110" i="11"/>
  <c r="M118" i="11"/>
  <c r="M126" i="11"/>
  <c r="M134" i="11"/>
  <c r="M142" i="11"/>
  <c r="M150" i="11"/>
  <c r="M158" i="11"/>
  <c r="M166" i="11"/>
  <c r="M174" i="11"/>
  <c r="M184" i="11"/>
  <c r="M195" i="11"/>
  <c r="M205" i="11"/>
  <c r="M216" i="11"/>
  <c r="M227" i="11"/>
  <c r="M237" i="11"/>
  <c r="M248" i="11"/>
  <c r="M259" i="11"/>
  <c r="M269" i="11"/>
  <c r="M280" i="11"/>
  <c r="M291" i="11"/>
  <c r="M301" i="11"/>
  <c r="M312" i="11"/>
  <c r="E199" i="11"/>
  <c r="F199" i="11" s="1"/>
  <c r="E200" i="11" s="1"/>
  <c r="F200" i="11" s="1"/>
  <c r="M9" i="11"/>
  <c r="M17" i="11"/>
  <c r="M25" i="11"/>
  <c r="M33" i="11"/>
  <c r="M41" i="11"/>
  <c r="M49" i="11"/>
  <c r="M57" i="11"/>
  <c r="M65" i="11"/>
  <c r="M73" i="11"/>
  <c r="M81" i="11"/>
  <c r="M89" i="11"/>
  <c r="M97" i="11"/>
  <c r="M105" i="11"/>
  <c r="M113" i="11"/>
  <c r="M121" i="11"/>
  <c r="M129" i="11"/>
  <c r="M137" i="11"/>
  <c r="M145" i="11"/>
  <c r="M153" i="11"/>
  <c r="M161" i="11"/>
  <c r="M169" i="11"/>
  <c r="M177" i="11"/>
  <c r="M188" i="11"/>
  <c r="M199" i="11"/>
  <c r="M209" i="11"/>
  <c r="M220" i="11"/>
  <c r="M231" i="11"/>
  <c r="M241" i="11"/>
  <c r="M252" i="11"/>
  <c r="M263" i="11"/>
  <c r="M273" i="11"/>
  <c r="M284" i="11"/>
  <c r="M295" i="11"/>
  <c r="M305" i="11"/>
  <c r="M316" i="11"/>
  <c r="G330" i="11"/>
  <c r="J330" i="11" s="1"/>
  <c r="G577" i="11"/>
  <c r="J577" i="11" s="1"/>
  <c r="E607" i="11"/>
  <c r="F607" i="11" s="1"/>
  <c r="M328" i="11"/>
  <c r="M341" i="11"/>
  <c r="M372" i="11"/>
  <c r="M404" i="11"/>
  <c r="M432" i="11"/>
  <c r="M464" i="11"/>
  <c r="M496" i="11"/>
  <c r="M560" i="11"/>
  <c r="M612" i="11"/>
  <c r="M10" i="11"/>
  <c r="M18" i="11"/>
  <c r="M26" i="11"/>
  <c r="M34" i="11"/>
  <c r="M42" i="11"/>
  <c r="M50" i="11"/>
  <c r="M58" i="11"/>
  <c r="M66" i="11"/>
  <c r="M74" i="11"/>
  <c r="M82" i="11"/>
  <c r="M90" i="11"/>
  <c r="M98" i="11"/>
  <c r="M106" i="11"/>
  <c r="M114" i="11"/>
  <c r="M122" i="11"/>
  <c r="M130" i="11"/>
  <c r="M138" i="11"/>
  <c r="M146" i="11"/>
  <c r="M154" i="11"/>
  <c r="M162" i="11"/>
  <c r="M170" i="11"/>
  <c r="M179" i="11"/>
  <c r="M189" i="11"/>
  <c r="M200" i="11"/>
  <c r="M211" i="11"/>
  <c r="M221" i="11"/>
  <c r="M232" i="11"/>
  <c r="M243" i="11"/>
  <c r="M253" i="11"/>
  <c r="M264" i="11"/>
  <c r="M275" i="11"/>
  <c r="M285" i="11"/>
  <c r="M296" i="11"/>
  <c r="M307" i="11"/>
  <c r="M332" i="11"/>
  <c r="M348" i="11"/>
  <c r="M380" i="11"/>
  <c r="M412" i="11"/>
  <c r="M447" i="11"/>
  <c r="M479" i="11"/>
  <c r="M516" i="11"/>
  <c r="M562" i="11"/>
  <c r="E423" i="11"/>
  <c r="F423" i="11" s="1"/>
  <c r="G422" i="11"/>
  <c r="J422" i="11" s="1"/>
  <c r="G9" i="11"/>
  <c r="J9" i="11" s="1"/>
  <c r="G21" i="11"/>
  <c r="J21" i="11" s="1"/>
  <c r="M318" i="11"/>
  <c r="M314" i="11"/>
  <c r="M310" i="11"/>
  <c r="M306" i="11"/>
  <c r="M302" i="11"/>
  <c r="M298" i="11"/>
  <c r="M294" i="11"/>
  <c r="M290" i="11"/>
  <c r="M286" i="11"/>
  <c r="M282" i="11"/>
  <c r="M278" i="11"/>
  <c r="M274" i="11"/>
  <c r="M270" i="11"/>
  <c r="M266" i="11"/>
  <c r="M262" i="11"/>
  <c r="M258" i="11"/>
  <c r="M254" i="11"/>
  <c r="M250" i="11"/>
  <c r="M246" i="11"/>
  <c r="M242" i="11"/>
  <c r="M238" i="11"/>
  <c r="M234" i="11"/>
  <c r="M230" i="11"/>
  <c r="M226" i="11"/>
  <c r="M222" i="11"/>
  <c r="M218" i="11"/>
  <c r="M214" i="11"/>
  <c r="M210" i="11"/>
  <c r="M206" i="11"/>
  <c r="M202" i="11"/>
  <c r="M198" i="11"/>
  <c r="M194" i="11"/>
  <c r="M190" i="11"/>
  <c r="M186" i="11"/>
  <c r="M182" i="11"/>
  <c r="M178" i="11"/>
  <c r="M11" i="11"/>
  <c r="M15" i="11"/>
  <c r="M19" i="11"/>
  <c r="M23" i="11"/>
  <c r="M27" i="11"/>
  <c r="M31" i="11"/>
  <c r="M35" i="11"/>
  <c r="M39" i="11"/>
  <c r="M43" i="11"/>
  <c r="M47" i="11"/>
  <c r="M51" i="11"/>
  <c r="M55" i="11"/>
  <c r="M59" i="11"/>
  <c r="M63" i="11"/>
  <c r="M67" i="11"/>
  <c r="M71" i="11"/>
  <c r="M75" i="11"/>
  <c r="M79" i="11"/>
  <c r="M83" i="11"/>
  <c r="M87" i="11"/>
  <c r="M91" i="11"/>
  <c r="M95" i="11"/>
  <c r="M99" i="11"/>
  <c r="M103" i="11"/>
  <c r="M107" i="11"/>
  <c r="M111" i="11"/>
  <c r="M115" i="11"/>
  <c r="M119" i="11"/>
  <c r="M123" i="11"/>
  <c r="M127" i="11"/>
  <c r="M131" i="11"/>
  <c r="M135" i="11"/>
  <c r="M139" i="11"/>
  <c r="M143" i="11"/>
  <c r="M147" i="11"/>
  <c r="M151" i="11"/>
  <c r="M155" i="11"/>
  <c r="M159" i="11"/>
  <c r="M163" i="11"/>
  <c r="M167" i="11"/>
  <c r="M171" i="11"/>
  <c r="M175" i="11"/>
  <c r="M180" i="11"/>
  <c r="M185" i="11"/>
  <c r="M191" i="11"/>
  <c r="M196" i="11"/>
  <c r="M201" i="11"/>
  <c r="M207" i="11"/>
  <c r="M212" i="11"/>
  <c r="M217" i="11"/>
  <c r="M223" i="11"/>
  <c r="M228" i="11"/>
  <c r="M233" i="11"/>
  <c r="M239" i="11"/>
  <c r="M244" i="11"/>
  <c r="M249" i="11"/>
  <c r="M255" i="11"/>
  <c r="M260" i="11"/>
  <c r="M265" i="11"/>
  <c r="M271" i="11"/>
  <c r="M276" i="11"/>
  <c r="M281" i="11"/>
  <c r="M287" i="11"/>
  <c r="M292" i="11"/>
  <c r="M297" i="11"/>
  <c r="M303" i="11"/>
  <c r="M308" i="11"/>
  <c r="M313" i="11"/>
  <c r="G331" i="11"/>
  <c r="J331" i="11" s="1"/>
  <c r="E332" i="11"/>
  <c r="F332" i="11" s="1"/>
  <c r="G332" i="11" s="1"/>
  <c r="J332" i="11" s="1"/>
  <c r="G163" i="11"/>
  <c r="M12" i="11"/>
  <c r="M16" i="11"/>
  <c r="M20" i="11"/>
  <c r="M24" i="11"/>
  <c r="M28" i="11"/>
  <c r="M32" i="11"/>
  <c r="M36" i="11"/>
  <c r="M40" i="11"/>
  <c r="M44" i="11"/>
  <c r="M48" i="11"/>
  <c r="M52" i="11"/>
  <c r="M56" i="11"/>
  <c r="M60" i="11"/>
  <c r="M64" i="11"/>
  <c r="M68" i="11"/>
  <c r="M72" i="11"/>
  <c r="M76" i="11"/>
  <c r="M80" i="11"/>
  <c r="M84" i="11"/>
  <c r="M88" i="11"/>
  <c r="M92" i="11"/>
  <c r="M96" i="11"/>
  <c r="M100" i="11"/>
  <c r="M104" i="11"/>
  <c r="M108" i="11"/>
  <c r="M112" i="11"/>
  <c r="M116" i="11"/>
  <c r="M120" i="11"/>
  <c r="M124" i="11"/>
  <c r="M128" i="11"/>
  <c r="M132" i="11"/>
  <c r="M136" i="11"/>
  <c r="M140" i="11"/>
  <c r="M144" i="11"/>
  <c r="M148" i="11"/>
  <c r="M152" i="11"/>
  <c r="M156" i="11"/>
  <c r="M160" i="11"/>
  <c r="M164" i="11"/>
  <c r="M168" i="11"/>
  <c r="M172" i="11"/>
  <c r="M176" i="11"/>
  <c r="M181" i="11"/>
  <c r="M187" i="11"/>
  <c r="M192" i="11"/>
  <c r="M197" i="11"/>
  <c r="M203" i="11"/>
  <c r="M208" i="11"/>
  <c r="M213" i="11"/>
  <c r="M219" i="11"/>
  <c r="M224" i="11"/>
  <c r="M229" i="11"/>
  <c r="M235" i="11"/>
  <c r="M240" i="11"/>
  <c r="M245" i="11"/>
  <c r="M251" i="11"/>
  <c r="M256" i="11"/>
  <c r="M261" i="11"/>
  <c r="M267" i="11"/>
  <c r="M272" i="11"/>
  <c r="M277" i="11"/>
  <c r="M283" i="11"/>
  <c r="M288" i="11"/>
  <c r="M293" i="11"/>
  <c r="M299" i="11"/>
  <c r="M304" i="11"/>
  <c r="M309" i="11"/>
  <c r="M315" i="11"/>
  <c r="E584" i="11"/>
  <c r="G583" i="11"/>
  <c r="J583" i="11" s="1"/>
  <c r="M639" i="11"/>
  <c r="M633" i="11"/>
  <c r="M630" i="11"/>
  <c r="M627" i="11"/>
  <c r="M623" i="11"/>
  <c r="M617" i="11"/>
  <c r="M614" i="11"/>
  <c r="M611" i="11"/>
  <c r="M607" i="11"/>
  <c r="M601" i="11"/>
  <c r="M598" i="11"/>
  <c r="M595" i="11"/>
  <c r="M591" i="11"/>
  <c r="M585" i="11"/>
  <c r="M582" i="11"/>
  <c r="M579" i="11"/>
  <c r="M575" i="11"/>
  <c r="M569" i="11"/>
  <c r="M566" i="11"/>
  <c r="M563" i="11"/>
  <c r="M559" i="11"/>
  <c r="M553" i="11"/>
  <c r="M550" i="11"/>
  <c r="M547" i="11"/>
  <c r="M542" i="11"/>
  <c r="M539" i="11"/>
  <c r="M534" i="11"/>
  <c r="M531" i="11"/>
  <c r="M526" i="11"/>
  <c r="M523" i="11"/>
  <c r="M518" i="11"/>
  <c r="M515" i="11"/>
  <c r="M510" i="11"/>
  <c r="M507" i="11"/>
  <c r="M502" i="11"/>
  <c r="M499" i="11"/>
  <c r="M638" i="11"/>
  <c r="M635" i="11"/>
  <c r="M631" i="11"/>
  <c r="M625" i="11"/>
  <c r="M622" i="11"/>
  <c r="M619" i="11"/>
  <c r="M615" i="11"/>
  <c r="M609" i="11"/>
  <c r="M606" i="11"/>
  <c r="M603" i="11"/>
  <c r="M599" i="11"/>
  <c r="M593" i="11"/>
  <c r="M590" i="11"/>
  <c r="M587" i="11"/>
  <c r="M583" i="11"/>
  <c r="M577" i="11"/>
  <c r="M574" i="11"/>
  <c r="M571" i="11"/>
  <c r="M567" i="11"/>
  <c r="M561" i="11"/>
  <c r="M558" i="11"/>
  <c r="M555" i="11"/>
  <c r="M551" i="11"/>
  <c r="M546" i="11"/>
  <c r="M543" i="11"/>
  <c r="M538" i="11"/>
  <c r="M535" i="11"/>
  <c r="M530" i="11"/>
  <c r="M527" i="11"/>
  <c r="M522" i="11"/>
  <c r="M519" i="11"/>
  <c r="M514" i="11"/>
  <c r="M511" i="11"/>
  <c r="M506" i="11"/>
  <c r="M503" i="11"/>
  <c r="M498" i="11"/>
  <c r="M636" i="11"/>
  <c r="M629" i="11"/>
  <c r="M616" i="11"/>
  <c r="M610" i="11"/>
  <c r="M604" i="11"/>
  <c r="M597" i="11"/>
  <c r="M584" i="11"/>
  <c r="M578" i="11"/>
  <c r="M572" i="11"/>
  <c r="M565" i="11"/>
  <c r="M552" i="11"/>
  <c r="M541" i="11"/>
  <c r="M536" i="11"/>
  <c r="M525" i="11"/>
  <c r="M520" i="11"/>
  <c r="M509" i="11"/>
  <c r="M504" i="11"/>
  <c r="M494" i="11"/>
  <c r="M490" i="11"/>
  <c r="M486" i="11"/>
  <c r="M482" i="11"/>
  <c r="M478" i="11"/>
  <c r="M474" i="11"/>
  <c r="M470" i="11"/>
  <c r="M466" i="11"/>
  <c r="M462" i="11"/>
  <c r="M458" i="11"/>
  <c r="M454" i="11"/>
  <c r="M450" i="11"/>
  <c r="M446" i="11"/>
  <c r="M442" i="11"/>
  <c r="M438" i="11"/>
  <c r="M434" i="11"/>
  <c r="M430" i="11"/>
  <c r="M426" i="11"/>
  <c r="M423" i="11"/>
  <c r="M421" i="11"/>
  <c r="M419" i="11"/>
  <c r="M417" i="11"/>
  <c r="M415" i="11"/>
  <c r="M413" i="11"/>
  <c r="M411" i="11"/>
  <c r="M409" i="11"/>
  <c r="M407" i="11"/>
  <c r="M405" i="11"/>
  <c r="M403" i="11"/>
  <c r="M401" i="11"/>
  <c r="M399" i="11"/>
  <c r="M397" i="11"/>
  <c r="M395" i="11"/>
  <c r="M393" i="11"/>
  <c r="M391" i="11"/>
  <c r="M389" i="11"/>
  <c r="M387" i="11"/>
  <c r="M385" i="11"/>
  <c r="M383" i="11"/>
  <c r="M381" i="11"/>
  <c r="M379" i="11"/>
  <c r="M377" i="11"/>
  <c r="M375" i="11"/>
  <c r="M373" i="11"/>
  <c r="M371" i="11"/>
  <c r="M369" i="11"/>
  <c r="M367" i="11"/>
  <c r="M365" i="11"/>
  <c r="M363" i="11"/>
  <c r="M361" i="11"/>
  <c r="M359" i="11"/>
  <c r="M357" i="11"/>
  <c r="M355" i="11"/>
  <c r="M353" i="11"/>
  <c r="M351" i="11"/>
  <c r="M349" i="11"/>
  <c r="M347" i="11"/>
  <c r="M345" i="11"/>
  <c r="M343" i="11"/>
  <c r="M634" i="11"/>
  <c r="M628" i="11"/>
  <c r="M621" i="11"/>
  <c r="M608" i="11"/>
  <c r="M602" i="11"/>
  <c r="M596" i="11"/>
  <c r="M589" i="11"/>
  <c r="M576" i="11"/>
  <c r="M570" i="11"/>
  <c r="M564" i="11"/>
  <c r="M557" i="11"/>
  <c r="M545" i="11"/>
  <c r="M540" i="11"/>
  <c r="M529" i="11"/>
  <c r="M524" i="11"/>
  <c r="M513" i="11"/>
  <c r="M508" i="11"/>
  <c r="M497" i="11"/>
  <c r="M493" i="11"/>
  <c r="M489" i="11"/>
  <c r="M485" i="11"/>
  <c r="M481" i="11"/>
  <c r="M477" i="11"/>
  <c r="M473" i="11"/>
  <c r="M469" i="11"/>
  <c r="M465" i="11"/>
  <c r="M461" i="11"/>
  <c r="M457" i="11"/>
  <c r="M453" i="11"/>
  <c r="M449" i="11"/>
  <c r="M445" i="11"/>
  <c r="M441" i="11"/>
  <c r="M437" i="11"/>
  <c r="M433" i="11"/>
  <c r="M429" i="11"/>
  <c r="M425" i="11"/>
  <c r="M632" i="11"/>
  <c r="M620" i="11"/>
  <c r="M594" i="11"/>
  <c r="M581" i="11"/>
  <c r="M568" i="11"/>
  <c r="M556" i="11"/>
  <c r="M544" i="11"/>
  <c r="M533" i="11"/>
  <c r="M512" i="11"/>
  <c r="M501" i="11"/>
  <c r="M492" i="11"/>
  <c r="M484" i="11"/>
  <c r="M476" i="11"/>
  <c r="M468" i="11"/>
  <c r="M460" i="11"/>
  <c r="M452" i="11"/>
  <c r="M444" i="11"/>
  <c r="M436" i="11"/>
  <c r="M428" i="11"/>
  <c r="M422" i="11"/>
  <c r="M418" i="11"/>
  <c r="M414" i="11"/>
  <c r="M410" i="11"/>
  <c r="M406" i="11"/>
  <c r="M402" i="11"/>
  <c r="M398" i="11"/>
  <c r="M394" i="11"/>
  <c r="M390" i="11"/>
  <c r="M386" i="11"/>
  <c r="M382" i="11"/>
  <c r="M378" i="11"/>
  <c r="M374" i="11"/>
  <c r="M370" i="11"/>
  <c r="M366" i="11"/>
  <c r="M362" i="11"/>
  <c r="M358" i="11"/>
  <c r="M354" i="11"/>
  <c r="M350" i="11"/>
  <c r="M346" i="11"/>
  <c r="M342" i="11"/>
  <c r="M337" i="11"/>
  <c r="M335" i="11"/>
  <c r="M333" i="11"/>
  <c r="M331" i="11"/>
  <c r="M329" i="11"/>
  <c r="M327" i="11"/>
  <c r="M618" i="11"/>
  <c r="M605" i="11"/>
  <c r="M592" i="11"/>
  <c r="M580" i="11"/>
  <c r="M554" i="11"/>
  <c r="M532" i="11"/>
  <c r="M521" i="11"/>
  <c r="M500" i="11"/>
  <c r="M491" i="11"/>
  <c r="M483" i="11"/>
  <c r="M475" i="11"/>
  <c r="M467" i="11"/>
  <c r="M459" i="11"/>
  <c r="M451" i="11"/>
  <c r="M443" i="11"/>
  <c r="M435" i="11"/>
  <c r="M427" i="11"/>
  <c r="M339" i="11"/>
  <c r="M439" i="11"/>
  <c r="M455" i="11"/>
  <c r="M471" i="11"/>
  <c r="M487" i="11"/>
  <c r="M505" i="11"/>
  <c r="M548" i="11"/>
  <c r="M573" i="11"/>
  <c r="M624" i="11"/>
  <c r="G572" i="11"/>
  <c r="J572" i="11" s="1"/>
  <c r="M326" i="11"/>
  <c r="M330" i="11"/>
  <c r="M334" i="11"/>
  <c r="M338" i="11"/>
  <c r="M344" i="11"/>
  <c r="M352" i="11"/>
  <c r="M360" i="11"/>
  <c r="M368" i="11"/>
  <c r="M376" i="11"/>
  <c r="M384" i="11"/>
  <c r="M392" i="11"/>
  <c r="M400" i="11"/>
  <c r="M408" i="11"/>
  <c r="M416" i="11"/>
  <c r="M424" i="11"/>
  <c r="M440" i="11"/>
  <c r="M456" i="11"/>
  <c r="M472" i="11"/>
  <c r="M488" i="11"/>
  <c r="M528" i="11"/>
  <c r="M549" i="11"/>
  <c r="M600" i="11"/>
  <c r="M626" i="11"/>
  <c r="G480" i="11"/>
  <c r="H417" i="11"/>
  <c r="H419" i="11" s="1"/>
  <c r="H421" i="11" s="1"/>
  <c r="H416" i="11"/>
  <c r="H418" i="11" s="1"/>
  <c r="H420" i="11" s="1"/>
  <c r="E339" i="11"/>
  <c r="F339" i="11" s="1"/>
  <c r="G338" i="11"/>
  <c r="J338" i="11" s="1"/>
  <c r="E328" i="11"/>
  <c r="F328" i="11" s="1"/>
  <c r="G327" i="11"/>
  <c r="J327" i="11" s="1"/>
  <c r="G357" i="11"/>
  <c r="J357" i="11" s="1"/>
  <c r="E358" i="11"/>
  <c r="F358" i="11" s="1"/>
  <c r="E482" i="11"/>
  <c r="F482" i="11" s="1"/>
  <c r="G481" i="11"/>
  <c r="H504" i="11"/>
  <c r="H506" i="11" s="1"/>
  <c r="H508" i="11" s="1"/>
  <c r="H510" i="11" s="1"/>
  <c r="H505" i="11"/>
  <c r="H507" i="11" s="1"/>
  <c r="H509" i="11" s="1"/>
  <c r="G356" i="11"/>
  <c r="J356" i="11" s="1"/>
  <c r="E460" i="11"/>
  <c r="F460" i="11" s="1"/>
  <c r="G459" i="11"/>
  <c r="J459" i="11" s="1"/>
  <c r="E517" i="11"/>
  <c r="F517" i="11" s="1"/>
  <c r="G516" i="11"/>
  <c r="J516" i="11" s="1"/>
  <c r="G326" i="11"/>
  <c r="E424" i="11"/>
  <c r="F424" i="11" s="1"/>
  <c r="G423" i="11"/>
  <c r="J423" i="11" s="1"/>
  <c r="E588" i="11"/>
  <c r="F588" i="11" s="1"/>
  <c r="G587" i="11"/>
  <c r="J587" i="11" s="1"/>
  <c r="G515" i="11"/>
  <c r="J515" i="11" s="1"/>
  <c r="E582" i="11"/>
  <c r="F582" i="11" s="1"/>
  <c r="G582" i="11" s="1"/>
  <c r="J582" i="11" s="1"/>
  <c r="G581" i="11"/>
  <c r="J581" i="11" s="1"/>
  <c r="E574" i="11"/>
  <c r="F574" i="11" s="1"/>
  <c r="G573" i="11"/>
  <c r="J573" i="11" s="1"/>
  <c r="E633" i="11"/>
  <c r="F633" i="11" s="1"/>
  <c r="G632" i="11"/>
  <c r="J632" i="11" s="1"/>
  <c r="G580" i="11"/>
  <c r="J580" i="11" s="1"/>
  <c r="G586" i="11"/>
  <c r="J586" i="11" s="1"/>
  <c r="H99" i="11"/>
  <c r="H101" i="11" s="1"/>
  <c r="H103" i="11" s="1"/>
  <c r="H100" i="11"/>
  <c r="H102" i="11" s="1"/>
  <c r="H104" i="11" s="1"/>
  <c r="E107" i="11"/>
  <c r="F107" i="11" s="1"/>
  <c r="G106" i="11"/>
  <c r="J106" i="11" s="1"/>
  <c r="E11" i="11"/>
  <c r="F11" i="11" s="1"/>
  <c r="G10" i="11"/>
  <c r="J10" i="11" s="1"/>
  <c r="E15" i="11"/>
  <c r="F15" i="11" s="1"/>
  <c r="G14" i="11"/>
  <c r="J14" i="11" s="1"/>
  <c r="E23" i="11"/>
  <c r="F23" i="11" s="1"/>
  <c r="G22" i="11"/>
  <c r="J22" i="11" s="1"/>
  <c r="E39" i="11"/>
  <c r="F39" i="11" s="1"/>
  <c r="E144" i="11"/>
  <c r="F144" i="11" s="1"/>
  <c r="G143" i="11"/>
  <c r="J143" i="11" s="1"/>
  <c r="H188" i="11"/>
  <c r="H190" i="11" s="1"/>
  <c r="H192" i="11" s="1"/>
  <c r="H187" i="11"/>
  <c r="H189" i="11" s="1"/>
  <c r="H191" i="11" s="1"/>
  <c r="H193" i="11" s="1"/>
  <c r="G13" i="11"/>
  <c r="J13" i="11" s="1"/>
  <c r="G105" i="11"/>
  <c r="J105" i="11" s="1"/>
  <c r="E165" i="11"/>
  <c r="F165" i="11" s="1"/>
  <c r="G164" i="11"/>
  <c r="G142" i="11"/>
  <c r="J142" i="11" s="1"/>
  <c r="G256" i="11"/>
  <c r="J256" i="11" s="1"/>
  <c r="E290" i="11"/>
  <c r="F290" i="11" s="1"/>
  <c r="E258" i="11"/>
  <c r="G258" i="11" s="1"/>
  <c r="J258" i="11" s="1"/>
  <c r="G257" i="11"/>
  <c r="J257" i="11" s="1"/>
  <c r="E317" i="11"/>
  <c r="F317" i="11" s="1"/>
  <c r="G316" i="11"/>
  <c r="J316" i="11" s="1"/>
  <c r="E264" i="11"/>
  <c r="F264" i="11" s="1"/>
  <c r="G263" i="11"/>
  <c r="J263" i="11" s="1"/>
  <c r="E270" i="11"/>
  <c r="F270" i="11" s="1"/>
  <c r="G269" i="11"/>
  <c r="J269" i="11" s="1"/>
  <c r="G255" i="11"/>
  <c r="J255" i="11" s="1"/>
  <c r="G260" i="11"/>
  <c r="J260" i="11" s="1"/>
  <c r="G266" i="11"/>
  <c r="J266" i="11" s="1"/>
  <c r="E333" i="11" l="1"/>
  <c r="F333" i="11" s="1"/>
  <c r="M641" i="11"/>
  <c r="M320" i="11"/>
  <c r="G199" i="11"/>
  <c r="J199" i="11" s="1"/>
  <c r="E608" i="11"/>
  <c r="F608" i="11" s="1"/>
  <c r="G607" i="11"/>
  <c r="J607" i="11" s="1"/>
  <c r="E589" i="11"/>
  <c r="F589" i="11" s="1"/>
  <c r="G588" i="11"/>
  <c r="J588" i="11" s="1"/>
  <c r="E518" i="11"/>
  <c r="F518" i="11" s="1"/>
  <c r="G517" i="11"/>
  <c r="J517" i="11" s="1"/>
  <c r="E483" i="11"/>
  <c r="F483" i="11" s="1"/>
  <c r="G482" i="11"/>
  <c r="E329" i="11"/>
  <c r="F329" i="11" s="1"/>
  <c r="G329" i="11" s="1"/>
  <c r="J329" i="11" s="1"/>
  <c r="G328" i="11"/>
  <c r="J328" i="11" s="1"/>
  <c r="E334" i="11"/>
  <c r="F334" i="11" s="1"/>
  <c r="G333" i="11"/>
  <c r="J333" i="11" s="1"/>
  <c r="E425" i="11"/>
  <c r="F425" i="11" s="1"/>
  <c r="G424" i="11"/>
  <c r="J424" i="11" s="1"/>
  <c r="G358" i="11"/>
  <c r="J358" i="11" s="1"/>
  <c r="E359" i="11"/>
  <c r="F359" i="11" s="1"/>
  <c r="E634" i="11"/>
  <c r="F634" i="11" s="1"/>
  <c r="G633" i="11"/>
  <c r="J633" i="11" s="1"/>
  <c r="E575" i="11"/>
  <c r="G575" i="11" s="1"/>
  <c r="J575" i="11" s="1"/>
  <c r="G574" i="11"/>
  <c r="J574" i="11" s="1"/>
  <c r="J326" i="11"/>
  <c r="G460" i="11"/>
  <c r="J460" i="11" s="1"/>
  <c r="E461" i="11"/>
  <c r="F461" i="11" s="1"/>
  <c r="G339" i="11"/>
  <c r="J339" i="11" s="1"/>
  <c r="E340" i="11"/>
  <c r="F340" i="11" s="1"/>
  <c r="E166" i="11"/>
  <c r="F166" i="11" s="1"/>
  <c r="G165" i="11"/>
  <c r="E145" i="11"/>
  <c r="F145" i="11" s="1"/>
  <c r="G144" i="11"/>
  <c r="J144" i="11" s="1"/>
  <c r="G23" i="11"/>
  <c r="J23" i="11" s="1"/>
  <c r="E24" i="11"/>
  <c r="F24" i="11" s="1"/>
  <c r="E12" i="11"/>
  <c r="F12" i="11" s="1"/>
  <c r="G12" i="11" s="1"/>
  <c r="J12" i="11" s="1"/>
  <c r="G11" i="11"/>
  <c r="J11" i="11" s="1"/>
  <c r="E291" i="11"/>
  <c r="F291" i="11" s="1"/>
  <c r="G290" i="11"/>
  <c r="J290" i="11" s="1"/>
  <c r="E201" i="11"/>
  <c r="F201" i="11" s="1"/>
  <c r="G200" i="11"/>
  <c r="J200" i="11" s="1"/>
  <c r="E40" i="11"/>
  <c r="F40" i="11" s="1"/>
  <c r="G39" i="11"/>
  <c r="J39" i="11" s="1"/>
  <c r="G264" i="11"/>
  <c r="J264" i="11" s="1"/>
  <c r="E265" i="11"/>
  <c r="F265" i="11" s="1"/>
  <c r="G265" i="11" s="1"/>
  <c r="J265" i="11" s="1"/>
  <c r="G270" i="11"/>
  <c r="J270" i="11" s="1"/>
  <c r="E271" i="11"/>
  <c r="F271" i="11" s="1"/>
  <c r="G317" i="11"/>
  <c r="J317" i="11" s="1"/>
  <c r="E318" i="11"/>
  <c r="F318" i="11" s="1"/>
  <c r="G318" i="11" s="1"/>
  <c r="J318" i="11" s="1"/>
  <c r="E16" i="11"/>
  <c r="F16" i="11" s="1"/>
  <c r="G15" i="11"/>
  <c r="J15" i="11" s="1"/>
  <c r="E108" i="11"/>
  <c r="F108" i="11" s="1"/>
  <c r="G107" i="11"/>
  <c r="J107" i="11" s="1"/>
  <c r="E609" i="11" l="1"/>
  <c r="F609" i="11" s="1"/>
  <c r="G608" i="11"/>
  <c r="J608" i="11" s="1"/>
  <c r="E462" i="11"/>
  <c r="F462" i="11" s="1"/>
  <c r="G461" i="11"/>
  <c r="J461" i="11" s="1"/>
  <c r="E335" i="11"/>
  <c r="F335" i="11" s="1"/>
  <c r="G334" i="11"/>
  <c r="J334" i="11" s="1"/>
  <c r="E484" i="11"/>
  <c r="F484" i="11" s="1"/>
  <c r="G483" i="11"/>
  <c r="E341" i="11"/>
  <c r="F341" i="11" s="1"/>
  <c r="G340" i="11"/>
  <c r="J340" i="11" s="1"/>
  <c r="E360" i="11"/>
  <c r="F360" i="11" s="1"/>
  <c r="G359" i="11"/>
  <c r="J359" i="11" s="1"/>
  <c r="E635" i="11"/>
  <c r="F635" i="11" s="1"/>
  <c r="G634" i="11"/>
  <c r="J634" i="11" s="1"/>
  <c r="E426" i="11"/>
  <c r="F426" i="11" s="1"/>
  <c r="G425" i="11"/>
  <c r="J425" i="11" s="1"/>
  <c r="E519" i="11"/>
  <c r="F519" i="11" s="1"/>
  <c r="G518" i="11"/>
  <c r="J518" i="11" s="1"/>
  <c r="E590" i="11"/>
  <c r="F590" i="11" s="1"/>
  <c r="G589" i="11"/>
  <c r="J589" i="11" s="1"/>
  <c r="E167" i="11"/>
  <c r="F167" i="11" s="1"/>
  <c r="G166" i="11"/>
  <c r="G108" i="11"/>
  <c r="J108" i="11" s="1"/>
  <c r="E109" i="11"/>
  <c r="F109" i="11" s="1"/>
  <c r="E272" i="11"/>
  <c r="F272" i="11" s="1"/>
  <c r="G271" i="11"/>
  <c r="J271" i="11" s="1"/>
  <c r="E41" i="11"/>
  <c r="F41" i="11" s="1"/>
  <c r="G40" i="11"/>
  <c r="J40" i="11" s="1"/>
  <c r="E202" i="11"/>
  <c r="F202" i="11" s="1"/>
  <c r="G201" i="11"/>
  <c r="J201" i="11" s="1"/>
  <c r="E146" i="11"/>
  <c r="F146" i="11" s="1"/>
  <c r="G145" i="11"/>
  <c r="J145" i="11" s="1"/>
  <c r="E292" i="11"/>
  <c r="F292" i="11" s="1"/>
  <c r="G291" i="11"/>
  <c r="J291" i="11" s="1"/>
  <c r="E17" i="11"/>
  <c r="F17" i="11" s="1"/>
  <c r="G16" i="11"/>
  <c r="E25" i="11"/>
  <c r="F25" i="11" s="1"/>
  <c r="G24" i="11"/>
  <c r="J24" i="11" s="1"/>
  <c r="E610" i="11" l="1"/>
  <c r="F610" i="11" s="1"/>
  <c r="G609" i="11"/>
  <c r="J609" i="11" s="1"/>
  <c r="G335" i="11"/>
  <c r="J335" i="11" s="1"/>
  <c r="E336" i="11"/>
  <c r="F336" i="11" s="1"/>
  <c r="E520" i="11"/>
  <c r="F520" i="11" s="1"/>
  <c r="G519" i="11"/>
  <c r="J519" i="11" s="1"/>
  <c r="E591" i="11"/>
  <c r="F591" i="11" s="1"/>
  <c r="G590" i="11"/>
  <c r="J590" i="11" s="1"/>
  <c r="G426" i="11"/>
  <c r="J426" i="11" s="1"/>
  <c r="E427" i="11"/>
  <c r="F427" i="11" s="1"/>
  <c r="E636" i="11"/>
  <c r="F636" i="11" s="1"/>
  <c r="G635" i="11"/>
  <c r="J635" i="11" s="1"/>
  <c r="E361" i="11"/>
  <c r="F361" i="11" s="1"/>
  <c r="G360" i="11"/>
  <c r="J360" i="11" s="1"/>
  <c r="E342" i="11"/>
  <c r="F342" i="11" s="1"/>
  <c r="G341" i="11"/>
  <c r="J341" i="11" s="1"/>
  <c r="E485" i="11"/>
  <c r="F485" i="11" s="1"/>
  <c r="G484" i="11"/>
  <c r="E463" i="11"/>
  <c r="F463" i="11" s="1"/>
  <c r="G462" i="11"/>
  <c r="J462" i="11" s="1"/>
  <c r="G146" i="11"/>
  <c r="J146" i="11" s="1"/>
  <c r="E147" i="11"/>
  <c r="F147" i="11" s="1"/>
  <c r="E42" i="11"/>
  <c r="F42" i="11" s="1"/>
  <c r="G41" i="11"/>
  <c r="J41" i="11" s="1"/>
  <c r="E110" i="11"/>
  <c r="F110" i="11" s="1"/>
  <c r="G109" i="11"/>
  <c r="J109" i="11" s="1"/>
  <c r="E26" i="11"/>
  <c r="F26" i="11" s="1"/>
  <c r="G25" i="11"/>
  <c r="J25" i="11" s="1"/>
  <c r="J16" i="11"/>
  <c r="E293" i="11"/>
  <c r="F293" i="11" s="1"/>
  <c r="G292" i="11"/>
  <c r="J292" i="11" s="1"/>
  <c r="E203" i="11"/>
  <c r="F203" i="11" s="1"/>
  <c r="G202" i="11"/>
  <c r="J202" i="11" s="1"/>
  <c r="G272" i="11"/>
  <c r="J272" i="11" s="1"/>
  <c r="E273" i="11"/>
  <c r="F273" i="11" s="1"/>
  <c r="E18" i="11"/>
  <c r="F18" i="11" s="1"/>
  <c r="G17" i="11"/>
  <c r="J17" i="11" s="1"/>
  <c r="E168" i="11"/>
  <c r="F168" i="11" s="1"/>
  <c r="G167" i="11"/>
  <c r="E611" i="11" l="1"/>
  <c r="F611" i="11" s="1"/>
  <c r="G610" i="11"/>
  <c r="J610" i="11" s="1"/>
  <c r="E337" i="11"/>
  <c r="F337" i="11" s="1"/>
  <c r="G337" i="11" s="1"/>
  <c r="J337" i="11" s="1"/>
  <c r="G336" i="11"/>
  <c r="G361" i="11"/>
  <c r="J361" i="11" s="1"/>
  <c r="E362" i="11"/>
  <c r="F362" i="11" s="1"/>
  <c r="G520" i="11"/>
  <c r="J520" i="11" s="1"/>
  <c r="E521" i="11"/>
  <c r="F521" i="11" s="1"/>
  <c r="E464" i="11"/>
  <c r="F464" i="11" s="1"/>
  <c r="G463" i="11"/>
  <c r="J463" i="11" s="1"/>
  <c r="E343" i="11"/>
  <c r="F343" i="11" s="1"/>
  <c r="G342" i="11"/>
  <c r="J342" i="11" s="1"/>
  <c r="E637" i="11"/>
  <c r="F637" i="11" s="1"/>
  <c r="G636" i="11"/>
  <c r="J636" i="11" s="1"/>
  <c r="E592" i="11"/>
  <c r="F592" i="11" s="1"/>
  <c r="G591" i="11"/>
  <c r="J591" i="11" s="1"/>
  <c r="E486" i="11"/>
  <c r="F486" i="11" s="1"/>
  <c r="G485" i="11"/>
  <c r="E428" i="11"/>
  <c r="F428" i="11" s="1"/>
  <c r="G427" i="11"/>
  <c r="J427" i="11" s="1"/>
  <c r="E204" i="11"/>
  <c r="F204" i="11" s="1"/>
  <c r="G203" i="11"/>
  <c r="J203" i="11" s="1"/>
  <c r="E274" i="11"/>
  <c r="F274" i="11" s="1"/>
  <c r="G273" i="11"/>
  <c r="J273" i="11" s="1"/>
  <c r="E19" i="11"/>
  <c r="F19" i="11" s="1"/>
  <c r="G18" i="11"/>
  <c r="J18" i="11" s="1"/>
  <c r="E169" i="11"/>
  <c r="F169" i="11" s="1"/>
  <c r="G168" i="11"/>
  <c r="G293" i="11"/>
  <c r="J293" i="11" s="1"/>
  <c r="E294" i="11"/>
  <c r="F294" i="11" s="1"/>
  <c r="E27" i="11"/>
  <c r="F27" i="11" s="1"/>
  <c r="G26" i="11"/>
  <c r="J26" i="11" s="1"/>
  <c r="G42" i="11"/>
  <c r="J42" i="11" s="1"/>
  <c r="E43" i="11"/>
  <c r="F43" i="11" s="1"/>
  <c r="E148" i="11"/>
  <c r="F148" i="11" s="1"/>
  <c r="G147" i="11"/>
  <c r="J147" i="11" s="1"/>
  <c r="E111" i="11"/>
  <c r="F111" i="11" s="1"/>
  <c r="G110" i="11"/>
  <c r="J110" i="11" s="1"/>
  <c r="E612" i="11" l="1"/>
  <c r="F612" i="11" s="1"/>
  <c r="G611" i="11"/>
  <c r="J611" i="11" s="1"/>
  <c r="J336" i="11"/>
  <c r="E429" i="11"/>
  <c r="F429" i="11" s="1"/>
  <c r="G428" i="11"/>
  <c r="J428" i="11" s="1"/>
  <c r="E638" i="11"/>
  <c r="F638" i="11" s="1"/>
  <c r="G637" i="11"/>
  <c r="J637" i="11" s="1"/>
  <c r="G521" i="11"/>
  <c r="J521" i="11" s="1"/>
  <c r="E522" i="11"/>
  <c r="F522" i="11" s="1"/>
  <c r="E593" i="11"/>
  <c r="F593" i="11" s="1"/>
  <c r="G592" i="11"/>
  <c r="J592" i="11" s="1"/>
  <c r="G343" i="11"/>
  <c r="J343" i="11" s="1"/>
  <c r="E344" i="11"/>
  <c r="F344" i="11" s="1"/>
  <c r="E487" i="11"/>
  <c r="F487" i="11" s="1"/>
  <c r="G486" i="11"/>
  <c r="G362" i="11"/>
  <c r="J362" i="11" s="1"/>
  <c r="E363" i="11"/>
  <c r="F363" i="11" s="1"/>
  <c r="G464" i="11"/>
  <c r="J464" i="11" s="1"/>
  <c r="E465" i="11"/>
  <c r="F465" i="11" s="1"/>
  <c r="E112" i="11"/>
  <c r="F112" i="11" s="1"/>
  <c r="G111" i="11"/>
  <c r="J111" i="11" s="1"/>
  <c r="E149" i="11"/>
  <c r="F149" i="11" s="1"/>
  <c r="G148" i="11"/>
  <c r="J148" i="11" s="1"/>
  <c r="G27" i="11"/>
  <c r="J27" i="11" s="1"/>
  <c r="E28" i="11"/>
  <c r="F28" i="11" s="1"/>
  <c r="E170" i="11"/>
  <c r="F170" i="11" s="1"/>
  <c r="G169" i="11"/>
  <c r="E275" i="11"/>
  <c r="F275" i="11" s="1"/>
  <c r="G274" i="11"/>
  <c r="J274" i="11" s="1"/>
  <c r="E44" i="11"/>
  <c r="F44" i="11" s="1"/>
  <c r="G43" i="11"/>
  <c r="J43" i="11" s="1"/>
  <c r="E295" i="11"/>
  <c r="F295" i="11" s="1"/>
  <c r="G294" i="11"/>
  <c r="J294" i="11" s="1"/>
  <c r="E20" i="11"/>
  <c r="F20" i="11" s="1"/>
  <c r="G20" i="11" s="1"/>
  <c r="J20" i="11" s="1"/>
  <c r="G19" i="11"/>
  <c r="J19" i="11" s="1"/>
  <c r="E205" i="11"/>
  <c r="F205" i="11" s="1"/>
  <c r="G204" i="11"/>
  <c r="J204" i="11" s="1"/>
  <c r="E613" i="11" l="1"/>
  <c r="F613" i="11" s="1"/>
  <c r="G612" i="11"/>
  <c r="J612" i="11" s="1"/>
  <c r="E523" i="11"/>
  <c r="F523" i="11" s="1"/>
  <c r="G522" i="11"/>
  <c r="J522" i="11" s="1"/>
  <c r="E430" i="11"/>
  <c r="F430" i="11" s="1"/>
  <c r="G429" i="11"/>
  <c r="J429" i="11" s="1"/>
  <c r="E466" i="11"/>
  <c r="F466" i="11" s="1"/>
  <c r="G465" i="11"/>
  <c r="J465" i="11" s="1"/>
  <c r="E639" i="11"/>
  <c r="F639" i="11" s="1"/>
  <c r="G639" i="11" s="1"/>
  <c r="G638" i="11"/>
  <c r="J638" i="11" s="1"/>
  <c r="E488" i="11"/>
  <c r="F488" i="11" s="1"/>
  <c r="G487" i="11"/>
  <c r="E594" i="11"/>
  <c r="F594" i="11" s="1"/>
  <c r="G593" i="11"/>
  <c r="J593" i="11" s="1"/>
  <c r="E364" i="11"/>
  <c r="F364" i="11" s="1"/>
  <c r="G363" i="11"/>
  <c r="J363" i="11" s="1"/>
  <c r="E345" i="11"/>
  <c r="F345" i="11" s="1"/>
  <c r="G344" i="11"/>
  <c r="J344" i="11" s="1"/>
  <c r="E45" i="11"/>
  <c r="F45" i="11" s="1"/>
  <c r="G44" i="11"/>
  <c r="J44" i="11" s="1"/>
  <c r="E171" i="11"/>
  <c r="F171" i="11" s="1"/>
  <c r="G170" i="11"/>
  <c r="E150" i="11"/>
  <c r="F150" i="11" s="1"/>
  <c r="G149" i="11"/>
  <c r="J149" i="11" s="1"/>
  <c r="E29" i="11"/>
  <c r="F29" i="11" s="1"/>
  <c r="G28" i="11"/>
  <c r="J28" i="11" s="1"/>
  <c r="E206" i="11"/>
  <c r="F206" i="11" s="1"/>
  <c r="G205" i="11"/>
  <c r="J205" i="11" s="1"/>
  <c r="G295" i="11"/>
  <c r="J295" i="11" s="1"/>
  <c r="E296" i="11"/>
  <c r="F296" i="11" s="1"/>
  <c r="E276" i="11"/>
  <c r="F276" i="11" s="1"/>
  <c r="G275" i="11"/>
  <c r="J275" i="11" s="1"/>
  <c r="G112" i="11"/>
  <c r="J112" i="11" s="1"/>
  <c r="E113" i="11"/>
  <c r="F113" i="11" s="1"/>
  <c r="G613" i="11" l="1"/>
  <c r="J613" i="11" s="1"/>
  <c r="E614" i="11"/>
  <c r="F614" i="11" s="1"/>
  <c r="E346" i="11"/>
  <c r="F346" i="11" s="1"/>
  <c r="G345" i="11"/>
  <c r="J345" i="11" s="1"/>
  <c r="E595" i="11"/>
  <c r="F595" i="11" s="1"/>
  <c r="G594" i="11"/>
  <c r="J594" i="11" s="1"/>
  <c r="J639" i="11"/>
  <c r="G430" i="11"/>
  <c r="J430" i="11" s="1"/>
  <c r="E431" i="11"/>
  <c r="F431" i="11" s="1"/>
  <c r="E365" i="11"/>
  <c r="F365" i="11" s="1"/>
  <c r="G364" i="11"/>
  <c r="J364" i="11" s="1"/>
  <c r="E489" i="11"/>
  <c r="F489" i="11" s="1"/>
  <c r="G488" i="11"/>
  <c r="E467" i="11"/>
  <c r="F467" i="11" s="1"/>
  <c r="G466" i="11"/>
  <c r="J466" i="11" s="1"/>
  <c r="E524" i="11"/>
  <c r="F524" i="11" s="1"/>
  <c r="G523" i="11"/>
  <c r="J523" i="11" s="1"/>
  <c r="E297" i="11"/>
  <c r="F297" i="11" s="1"/>
  <c r="G296" i="11"/>
  <c r="J296" i="11" s="1"/>
  <c r="G276" i="11"/>
  <c r="J276" i="11" s="1"/>
  <c r="E277" i="11"/>
  <c r="F277" i="11" s="1"/>
  <c r="E30" i="11"/>
  <c r="F30" i="11" s="1"/>
  <c r="G29" i="11"/>
  <c r="J29" i="11" s="1"/>
  <c r="E172" i="11"/>
  <c r="F172" i="11" s="1"/>
  <c r="G171" i="11"/>
  <c r="E114" i="11"/>
  <c r="F114" i="11" s="1"/>
  <c r="G113" i="11"/>
  <c r="J113" i="11" s="1"/>
  <c r="E207" i="11"/>
  <c r="F207" i="11" s="1"/>
  <c r="G206" i="11"/>
  <c r="J206" i="11" s="1"/>
  <c r="G150" i="11"/>
  <c r="J150" i="11" s="1"/>
  <c r="E151" i="11"/>
  <c r="F151" i="11" s="1"/>
  <c r="E46" i="11"/>
  <c r="F46" i="11" s="1"/>
  <c r="G45" i="11"/>
  <c r="J45" i="11" s="1"/>
  <c r="E615" i="11" l="1"/>
  <c r="F615" i="11" s="1"/>
  <c r="G614" i="11"/>
  <c r="J614" i="11" s="1"/>
  <c r="E432" i="11"/>
  <c r="F432" i="11" s="1"/>
  <c r="G431" i="11"/>
  <c r="J431" i="11" s="1"/>
  <c r="E468" i="11"/>
  <c r="F468" i="11" s="1"/>
  <c r="G467" i="11"/>
  <c r="J467" i="11" s="1"/>
  <c r="E366" i="11"/>
  <c r="F366" i="11" s="1"/>
  <c r="G365" i="11"/>
  <c r="J365" i="11" s="1"/>
  <c r="E596" i="11"/>
  <c r="F596" i="11" s="1"/>
  <c r="G595" i="11"/>
  <c r="J595" i="11" s="1"/>
  <c r="G524" i="11"/>
  <c r="J524" i="11" s="1"/>
  <c r="E525" i="11"/>
  <c r="F525" i="11" s="1"/>
  <c r="E490" i="11"/>
  <c r="F490" i="11" s="1"/>
  <c r="G489" i="11"/>
  <c r="E347" i="11"/>
  <c r="F347" i="11" s="1"/>
  <c r="G346" i="11"/>
  <c r="G46" i="11"/>
  <c r="J46" i="11" s="1"/>
  <c r="E47" i="11"/>
  <c r="F47" i="11" s="1"/>
  <c r="E208" i="11"/>
  <c r="F208" i="11" s="1"/>
  <c r="G207" i="11"/>
  <c r="J207" i="11" s="1"/>
  <c r="E278" i="11"/>
  <c r="F278" i="11" s="1"/>
  <c r="G277" i="11"/>
  <c r="J277" i="11" s="1"/>
  <c r="E152" i="11"/>
  <c r="F152" i="11" s="1"/>
  <c r="G151" i="11"/>
  <c r="J151" i="11" s="1"/>
  <c r="E173" i="11"/>
  <c r="F173" i="11" s="1"/>
  <c r="G172" i="11"/>
  <c r="E115" i="11"/>
  <c r="F115" i="11" s="1"/>
  <c r="G114" i="11"/>
  <c r="J114" i="11" s="1"/>
  <c r="E31" i="11"/>
  <c r="F31" i="11" s="1"/>
  <c r="G30" i="11"/>
  <c r="J30" i="11" s="1"/>
  <c r="G297" i="11"/>
  <c r="J297" i="11" s="1"/>
  <c r="E298" i="11"/>
  <c r="F298" i="11" s="1"/>
  <c r="G615" i="11" l="1"/>
  <c r="J615" i="11" s="1"/>
  <c r="E616" i="11"/>
  <c r="F616" i="11" s="1"/>
  <c r="E491" i="11"/>
  <c r="F491" i="11" s="1"/>
  <c r="G490" i="11"/>
  <c r="E597" i="11"/>
  <c r="F597" i="11" s="1"/>
  <c r="G596" i="11"/>
  <c r="J596" i="11" s="1"/>
  <c r="G468" i="11"/>
  <c r="J468" i="11" s="1"/>
  <c r="E469" i="11"/>
  <c r="F469" i="11" s="1"/>
  <c r="J346" i="11"/>
  <c r="G525" i="11"/>
  <c r="J525" i="11" s="1"/>
  <c r="E526" i="11"/>
  <c r="F526" i="11" s="1"/>
  <c r="G347" i="11"/>
  <c r="E348" i="11"/>
  <c r="F348" i="11" s="1"/>
  <c r="G366" i="11"/>
  <c r="J366" i="11" s="1"/>
  <c r="E367" i="11"/>
  <c r="F367" i="11" s="1"/>
  <c r="E433" i="11"/>
  <c r="F433" i="11" s="1"/>
  <c r="G432" i="11"/>
  <c r="J432" i="11" s="1"/>
  <c r="G31" i="11"/>
  <c r="J31" i="11" s="1"/>
  <c r="E32" i="11"/>
  <c r="F32" i="11" s="1"/>
  <c r="G152" i="11"/>
  <c r="E153" i="11"/>
  <c r="F153" i="11" s="1"/>
  <c r="E209" i="11"/>
  <c r="F209" i="11" s="1"/>
  <c r="G208" i="11"/>
  <c r="J208" i="11" s="1"/>
  <c r="E299" i="11"/>
  <c r="F299" i="11" s="1"/>
  <c r="G298" i="11"/>
  <c r="J298" i="11" s="1"/>
  <c r="E48" i="11"/>
  <c r="F48" i="11" s="1"/>
  <c r="G47" i="11"/>
  <c r="J47" i="11" s="1"/>
  <c r="E116" i="11"/>
  <c r="F116" i="11" s="1"/>
  <c r="G115" i="11"/>
  <c r="J115" i="11" s="1"/>
  <c r="E174" i="11"/>
  <c r="F174" i="11" s="1"/>
  <c r="G173" i="11"/>
  <c r="G278" i="11"/>
  <c r="J278" i="11" s="1"/>
  <c r="E279" i="11"/>
  <c r="F279" i="11" s="1"/>
  <c r="E617" i="11" l="1"/>
  <c r="F617" i="11" s="1"/>
  <c r="G616" i="11"/>
  <c r="J616" i="11" s="1"/>
  <c r="J347" i="11"/>
  <c r="E434" i="11"/>
  <c r="F434" i="11" s="1"/>
  <c r="G433" i="11"/>
  <c r="J433" i="11" s="1"/>
  <c r="E492" i="11"/>
  <c r="F492" i="11" s="1"/>
  <c r="G491" i="11"/>
  <c r="E368" i="11"/>
  <c r="F368" i="11" s="1"/>
  <c r="G367" i="11"/>
  <c r="J367" i="11" s="1"/>
  <c r="E349" i="11"/>
  <c r="F349" i="11" s="1"/>
  <c r="G348" i="11"/>
  <c r="E598" i="11"/>
  <c r="F598" i="11" s="1"/>
  <c r="G597" i="11"/>
  <c r="J597" i="11" s="1"/>
  <c r="E527" i="11"/>
  <c r="F527" i="11" s="1"/>
  <c r="G526" i="11"/>
  <c r="J526" i="11" s="1"/>
  <c r="E470" i="11"/>
  <c r="F470" i="11" s="1"/>
  <c r="G469" i="11"/>
  <c r="E280" i="11"/>
  <c r="F280" i="11" s="1"/>
  <c r="G279" i="11"/>
  <c r="J279" i="11" s="1"/>
  <c r="E154" i="11"/>
  <c r="F154" i="11" s="1"/>
  <c r="G153" i="11"/>
  <c r="J153" i="11" s="1"/>
  <c r="G116" i="11"/>
  <c r="J116" i="11" s="1"/>
  <c r="E117" i="11"/>
  <c r="F117" i="11" s="1"/>
  <c r="E300" i="11"/>
  <c r="F300" i="11" s="1"/>
  <c r="G299" i="11"/>
  <c r="J299" i="11" s="1"/>
  <c r="E33" i="11"/>
  <c r="F33" i="11" s="1"/>
  <c r="G32" i="11"/>
  <c r="J32" i="11" s="1"/>
  <c r="E175" i="11"/>
  <c r="F175" i="11" s="1"/>
  <c r="G174" i="11"/>
  <c r="E49" i="11"/>
  <c r="F49" i="11" s="1"/>
  <c r="G48" i="11"/>
  <c r="J48" i="11" s="1"/>
  <c r="E210" i="11"/>
  <c r="F210" i="11" s="1"/>
  <c r="G209" i="11"/>
  <c r="J209" i="11" s="1"/>
  <c r="E618" i="11" l="1"/>
  <c r="F618" i="11" s="1"/>
  <c r="G617" i="11"/>
  <c r="J617" i="11" s="1"/>
  <c r="G470" i="11"/>
  <c r="J470" i="11" s="1"/>
  <c r="E471" i="11"/>
  <c r="F471" i="11" s="1"/>
  <c r="E599" i="11"/>
  <c r="F599" i="11" s="1"/>
  <c r="G598" i="11"/>
  <c r="J598" i="11" s="1"/>
  <c r="E350" i="11"/>
  <c r="F350" i="11" s="1"/>
  <c r="G349" i="11"/>
  <c r="E493" i="11"/>
  <c r="F493" i="11" s="1"/>
  <c r="G492" i="11"/>
  <c r="G434" i="11"/>
  <c r="J434" i="11" s="1"/>
  <c r="E435" i="11"/>
  <c r="F435" i="11" s="1"/>
  <c r="E528" i="11"/>
  <c r="F528" i="11" s="1"/>
  <c r="G527" i="11"/>
  <c r="J527" i="11" s="1"/>
  <c r="E369" i="11"/>
  <c r="F369" i="11" s="1"/>
  <c r="G368" i="11"/>
  <c r="J368" i="11" s="1"/>
  <c r="J348" i="11"/>
  <c r="E211" i="11"/>
  <c r="F211" i="11" s="1"/>
  <c r="G210" i="11"/>
  <c r="J210" i="11" s="1"/>
  <c r="E176" i="11"/>
  <c r="F176" i="11" s="1"/>
  <c r="G175" i="11"/>
  <c r="E301" i="11"/>
  <c r="F301" i="11" s="1"/>
  <c r="G300" i="11"/>
  <c r="J300" i="11" s="1"/>
  <c r="E155" i="11"/>
  <c r="F155" i="11" s="1"/>
  <c r="G154" i="11"/>
  <c r="J154" i="11" s="1"/>
  <c r="E118" i="11"/>
  <c r="F118" i="11" s="1"/>
  <c r="G117" i="11"/>
  <c r="J117" i="11" s="1"/>
  <c r="E50" i="11"/>
  <c r="F50" i="11" s="1"/>
  <c r="G49" i="11"/>
  <c r="J49" i="11" s="1"/>
  <c r="E34" i="11"/>
  <c r="F34" i="11" s="1"/>
  <c r="G33" i="11"/>
  <c r="J33" i="11" s="1"/>
  <c r="G280" i="11"/>
  <c r="J280" i="11" s="1"/>
  <c r="E281" i="11"/>
  <c r="F281" i="11" s="1"/>
  <c r="E619" i="11" l="1"/>
  <c r="F619" i="11" s="1"/>
  <c r="G618" i="11"/>
  <c r="J618" i="11" s="1"/>
  <c r="J349" i="11"/>
  <c r="G528" i="11"/>
  <c r="J528" i="11" s="1"/>
  <c r="E529" i="11"/>
  <c r="F529" i="11" s="1"/>
  <c r="E494" i="11"/>
  <c r="F494" i="11" s="1"/>
  <c r="G493" i="11"/>
  <c r="E600" i="11"/>
  <c r="F600" i="11" s="1"/>
  <c r="G599" i="11"/>
  <c r="J599" i="11" s="1"/>
  <c r="G369" i="11"/>
  <c r="J369" i="11" s="1"/>
  <c r="E370" i="11"/>
  <c r="F370" i="11" s="1"/>
  <c r="E436" i="11"/>
  <c r="F436" i="11" s="1"/>
  <c r="G435" i="11"/>
  <c r="J435" i="11" s="1"/>
  <c r="E472" i="11"/>
  <c r="F472" i="11" s="1"/>
  <c r="G471" i="11"/>
  <c r="J471" i="11" s="1"/>
  <c r="E351" i="11"/>
  <c r="F351" i="11" s="1"/>
  <c r="G350" i="11"/>
  <c r="E119" i="11"/>
  <c r="F119" i="11" s="1"/>
  <c r="G118" i="11"/>
  <c r="J118" i="11" s="1"/>
  <c r="E282" i="11"/>
  <c r="F282" i="11" s="1"/>
  <c r="G281" i="11"/>
  <c r="J281" i="11" s="1"/>
  <c r="E35" i="11"/>
  <c r="F35" i="11" s="1"/>
  <c r="G34" i="11"/>
  <c r="J34" i="11" s="1"/>
  <c r="G301" i="11"/>
  <c r="J301" i="11" s="1"/>
  <c r="E302" i="11"/>
  <c r="F302" i="11" s="1"/>
  <c r="G50" i="11"/>
  <c r="J50" i="11" s="1"/>
  <c r="E51" i="11"/>
  <c r="F51" i="11" s="1"/>
  <c r="E156" i="11"/>
  <c r="F156" i="11" s="1"/>
  <c r="G155" i="11"/>
  <c r="J155" i="11" s="1"/>
  <c r="E177" i="11"/>
  <c r="F177" i="11" s="1"/>
  <c r="G176" i="11"/>
  <c r="E212" i="11"/>
  <c r="F212" i="11" s="1"/>
  <c r="G211" i="11"/>
  <c r="J211" i="11" s="1"/>
  <c r="E620" i="11" l="1"/>
  <c r="F620" i="11" s="1"/>
  <c r="G619" i="11"/>
  <c r="J619" i="11" s="1"/>
  <c r="J350" i="11"/>
  <c r="G351" i="11"/>
  <c r="J351" i="11" s="1"/>
  <c r="E352" i="11"/>
  <c r="F352" i="11" s="1"/>
  <c r="G494" i="11"/>
  <c r="E495" i="11"/>
  <c r="F495" i="11" s="1"/>
  <c r="G370" i="11"/>
  <c r="J370" i="11" s="1"/>
  <c r="E371" i="11"/>
  <c r="F371" i="11" s="1"/>
  <c r="G529" i="11"/>
  <c r="J529" i="11" s="1"/>
  <c r="E530" i="11"/>
  <c r="F530" i="11" s="1"/>
  <c r="E473" i="11"/>
  <c r="F473" i="11" s="1"/>
  <c r="G472" i="11"/>
  <c r="J472" i="11" s="1"/>
  <c r="E601" i="11"/>
  <c r="F601" i="11" s="1"/>
  <c r="G600" i="11"/>
  <c r="J600" i="11" s="1"/>
  <c r="E437" i="11"/>
  <c r="F437" i="11" s="1"/>
  <c r="G436" i="11"/>
  <c r="J436" i="11" s="1"/>
  <c r="E303" i="11"/>
  <c r="F303" i="11" s="1"/>
  <c r="G302" i="11"/>
  <c r="J302" i="11" s="1"/>
  <c r="E213" i="11"/>
  <c r="F213" i="11" s="1"/>
  <c r="G212" i="11"/>
  <c r="J212" i="11" s="1"/>
  <c r="G156" i="11"/>
  <c r="J156" i="11" s="1"/>
  <c r="E157" i="11"/>
  <c r="F157" i="11" s="1"/>
  <c r="E283" i="11"/>
  <c r="F283" i="11" s="1"/>
  <c r="G282" i="11"/>
  <c r="J282" i="11" s="1"/>
  <c r="E52" i="11"/>
  <c r="F52" i="11" s="1"/>
  <c r="G51" i="11"/>
  <c r="J51" i="11" s="1"/>
  <c r="E178" i="11"/>
  <c r="F178" i="11" s="1"/>
  <c r="G177" i="11"/>
  <c r="G35" i="11"/>
  <c r="J35" i="11" s="1"/>
  <c r="E36" i="11"/>
  <c r="F36" i="11" s="1"/>
  <c r="E120" i="11"/>
  <c r="F120" i="11" s="1"/>
  <c r="G119" i="11"/>
  <c r="J119" i="11" s="1"/>
  <c r="G620" i="11" l="1"/>
  <c r="J620" i="11" s="1"/>
  <c r="E621" i="11"/>
  <c r="F621" i="11" s="1"/>
  <c r="E438" i="11"/>
  <c r="F438" i="11" s="1"/>
  <c r="G437" i="11"/>
  <c r="J437" i="11" s="1"/>
  <c r="E474" i="11"/>
  <c r="F474" i="11" s="1"/>
  <c r="G473" i="11"/>
  <c r="J473" i="11" s="1"/>
  <c r="E372" i="11"/>
  <c r="F372" i="11" s="1"/>
  <c r="G371" i="11"/>
  <c r="J371" i="11" s="1"/>
  <c r="E353" i="11"/>
  <c r="F353" i="11" s="1"/>
  <c r="G352" i="11"/>
  <c r="E602" i="11"/>
  <c r="F602" i="11" s="1"/>
  <c r="G601" i="11"/>
  <c r="J601" i="11" s="1"/>
  <c r="E531" i="11"/>
  <c r="F531" i="11" s="1"/>
  <c r="G530" i="11"/>
  <c r="J530" i="11" s="1"/>
  <c r="G495" i="11"/>
  <c r="E496" i="11"/>
  <c r="F496" i="11" s="1"/>
  <c r="G120" i="11"/>
  <c r="J120" i="11" s="1"/>
  <c r="E121" i="11"/>
  <c r="F121" i="11" s="1"/>
  <c r="E179" i="11"/>
  <c r="F179" i="11" s="1"/>
  <c r="G178" i="11"/>
  <c r="E284" i="11"/>
  <c r="F284" i="11" s="1"/>
  <c r="G283" i="11"/>
  <c r="J283" i="11" s="1"/>
  <c r="E214" i="11"/>
  <c r="F214" i="11" s="1"/>
  <c r="G213" i="11"/>
  <c r="J213" i="11" s="1"/>
  <c r="E37" i="11"/>
  <c r="F37" i="11" s="1"/>
  <c r="G37" i="11" s="1"/>
  <c r="J37" i="11" s="1"/>
  <c r="G36" i="11"/>
  <c r="J36" i="11" s="1"/>
  <c r="E158" i="11"/>
  <c r="F158" i="11" s="1"/>
  <c r="G157" i="11"/>
  <c r="J157" i="11" s="1"/>
  <c r="E53" i="11"/>
  <c r="F53" i="11" s="1"/>
  <c r="G52" i="11"/>
  <c r="J52" i="11" s="1"/>
  <c r="G303" i="11"/>
  <c r="J303" i="11" s="1"/>
  <c r="E304" i="11"/>
  <c r="F304" i="11" s="1"/>
  <c r="E622" i="11" l="1"/>
  <c r="F622" i="11" s="1"/>
  <c r="G621" i="11"/>
  <c r="J621" i="11" s="1"/>
  <c r="J352" i="11"/>
  <c r="E354" i="11"/>
  <c r="F354" i="11" s="1"/>
  <c r="G354" i="11" s="1"/>
  <c r="J354" i="11" s="1"/>
  <c r="G353" i="11"/>
  <c r="J353" i="11" s="1"/>
  <c r="G496" i="11"/>
  <c r="E497" i="11"/>
  <c r="F497" i="11" s="1"/>
  <c r="E532" i="11"/>
  <c r="F532" i="11" s="1"/>
  <c r="G531" i="11"/>
  <c r="J531" i="11" s="1"/>
  <c r="G474" i="11"/>
  <c r="J474" i="11" s="1"/>
  <c r="E475" i="11"/>
  <c r="F475" i="11" s="1"/>
  <c r="E603" i="11"/>
  <c r="F603" i="11" s="1"/>
  <c r="G602" i="11"/>
  <c r="J602" i="11" s="1"/>
  <c r="E373" i="11"/>
  <c r="F373" i="11" s="1"/>
  <c r="G372" i="11"/>
  <c r="J372" i="11" s="1"/>
  <c r="G438" i="11"/>
  <c r="J438" i="11" s="1"/>
  <c r="E439" i="11"/>
  <c r="F439" i="11" s="1"/>
  <c r="E305" i="11"/>
  <c r="F305" i="11" s="1"/>
  <c r="G304" i="11"/>
  <c r="J304" i="11" s="1"/>
  <c r="E159" i="11"/>
  <c r="F159" i="11" s="1"/>
  <c r="G158" i="11"/>
  <c r="J158" i="11" s="1"/>
  <c r="E215" i="11"/>
  <c r="F215" i="11" s="1"/>
  <c r="G214" i="11"/>
  <c r="J214" i="11" s="1"/>
  <c r="E180" i="11"/>
  <c r="F180" i="11" s="1"/>
  <c r="G179" i="11"/>
  <c r="E122" i="11"/>
  <c r="F122" i="11" s="1"/>
  <c r="G121" i="11"/>
  <c r="J121" i="11" s="1"/>
  <c r="E54" i="11"/>
  <c r="F54" i="11" s="1"/>
  <c r="G53" i="11"/>
  <c r="J53" i="11" s="1"/>
  <c r="G284" i="11"/>
  <c r="J284" i="11" s="1"/>
  <c r="E285" i="11"/>
  <c r="F285" i="11" s="1"/>
  <c r="G622" i="11" l="1"/>
  <c r="J622" i="11" s="1"/>
  <c r="E623" i="11"/>
  <c r="F623" i="11" s="1"/>
  <c r="G497" i="11"/>
  <c r="E498" i="11"/>
  <c r="F498" i="11" s="1"/>
  <c r="E440" i="11"/>
  <c r="F440" i="11" s="1"/>
  <c r="G439" i="11"/>
  <c r="J439" i="11" s="1"/>
  <c r="E476" i="11"/>
  <c r="F476" i="11" s="1"/>
  <c r="G475" i="11"/>
  <c r="J475" i="11" s="1"/>
  <c r="E604" i="11"/>
  <c r="F604" i="11" s="1"/>
  <c r="G603" i="11"/>
  <c r="J603" i="11" s="1"/>
  <c r="G532" i="11"/>
  <c r="J532" i="11" s="1"/>
  <c r="E533" i="11"/>
  <c r="F533" i="11" s="1"/>
  <c r="G373" i="11"/>
  <c r="J373" i="11" s="1"/>
  <c r="E374" i="11"/>
  <c r="F374" i="11" s="1"/>
  <c r="E216" i="11"/>
  <c r="F216" i="11" s="1"/>
  <c r="G215" i="11"/>
  <c r="J215" i="11" s="1"/>
  <c r="G305" i="11"/>
  <c r="J305" i="11" s="1"/>
  <c r="E306" i="11"/>
  <c r="F306" i="11" s="1"/>
  <c r="G54" i="11"/>
  <c r="J54" i="11" s="1"/>
  <c r="E55" i="11"/>
  <c r="F55" i="11" s="1"/>
  <c r="E181" i="11"/>
  <c r="F181" i="11" s="1"/>
  <c r="G180" i="11"/>
  <c r="E160" i="11"/>
  <c r="F160" i="11" s="1"/>
  <c r="G159" i="11"/>
  <c r="J159" i="11" s="1"/>
  <c r="E123" i="11"/>
  <c r="F123" i="11" s="1"/>
  <c r="G122" i="11"/>
  <c r="J122" i="11" s="1"/>
  <c r="E286" i="11"/>
  <c r="F286" i="11" s="1"/>
  <c r="G285" i="11"/>
  <c r="J285" i="11" s="1"/>
  <c r="E624" i="11" l="1"/>
  <c r="F624" i="11" s="1"/>
  <c r="G623" i="11"/>
  <c r="J623" i="11" s="1"/>
  <c r="G533" i="11"/>
  <c r="J533" i="11" s="1"/>
  <c r="E534" i="11"/>
  <c r="F534" i="11" s="1"/>
  <c r="E477" i="11"/>
  <c r="F477" i="11" s="1"/>
  <c r="G476" i="11"/>
  <c r="J476" i="11" s="1"/>
  <c r="G374" i="11"/>
  <c r="J374" i="11" s="1"/>
  <c r="E375" i="11"/>
  <c r="F375" i="11" s="1"/>
  <c r="E499" i="11"/>
  <c r="F499" i="11" s="1"/>
  <c r="G498" i="11"/>
  <c r="E605" i="11"/>
  <c r="F605" i="11" s="1"/>
  <c r="G605" i="11" s="1"/>
  <c r="J605" i="11" s="1"/>
  <c r="G604" i="11"/>
  <c r="J604" i="11" s="1"/>
  <c r="E441" i="11"/>
  <c r="F441" i="11" s="1"/>
  <c r="G440" i="11"/>
  <c r="J440" i="11" s="1"/>
  <c r="E182" i="11"/>
  <c r="F182" i="11" s="1"/>
  <c r="G181" i="11"/>
  <c r="E56" i="11"/>
  <c r="F56" i="11" s="1"/>
  <c r="G55" i="11"/>
  <c r="J55" i="11" s="1"/>
  <c r="E307" i="11"/>
  <c r="F307" i="11" s="1"/>
  <c r="G306" i="11"/>
  <c r="J306" i="11" s="1"/>
  <c r="E124" i="11"/>
  <c r="F124" i="11" s="1"/>
  <c r="G123" i="11"/>
  <c r="J123" i="11" s="1"/>
  <c r="G286" i="11"/>
  <c r="J286" i="11" s="1"/>
  <c r="E287" i="11"/>
  <c r="F287" i="11" s="1"/>
  <c r="G160" i="11"/>
  <c r="J160" i="11" s="1"/>
  <c r="E161" i="11"/>
  <c r="F161" i="11" s="1"/>
  <c r="E217" i="11"/>
  <c r="F217" i="11" s="1"/>
  <c r="G216" i="11"/>
  <c r="J216" i="11" s="1"/>
  <c r="E625" i="11" l="1"/>
  <c r="F625" i="11" s="1"/>
  <c r="G624" i="11"/>
  <c r="J624" i="11" s="1"/>
  <c r="E442" i="11"/>
  <c r="F442" i="11" s="1"/>
  <c r="G441" i="11"/>
  <c r="J441" i="11" s="1"/>
  <c r="E500" i="11"/>
  <c r="F500" i="11" s="1"/>
  <c r="G499" i="11"/>
  <c r="E376" i="11"/>
  <c r="F376" i="11" s="1"/>
  <c r="G375" i="11"/>
  <c r="J375" i="11" s="1"/>
  <c r="E478" i="11"/>
  <c r="F478" i="11" s="1"/>
  <c r="G477" i="11"/>
  <c r="J477" i="11" s="1"/>
  <c r="E535" i="11"/>
  <c r="F535" i="11" s="1"/>
  <c r="G534" i="11"/>
  <c r="J534" i="11" s="1"/>
  <c r="G124" i="11"/>
  <c r="J124" i="11" s="1"/>
  <c r="E125" i="11"/>
  <c r="F125" i="11" s="1"/>
  <c r="E57" i="11"/>
  <c r="F57" i="11" s="1"/>
  <c r="G56" i="11"/>
  <c r="J56" i="11" s="1"/>
  <c r="E288" i="11"/>
  <c r="F288" i="11" s="1"/>
  <c r="G288" i="11" s="1"/>
  <c r="J288" i="11" s="1"/>
  <c r="G287" i="11"/>
  <c r="J287" i="11" s="1"/>
  <c r="E162" i="11"/>
  <c r="F162" i="11" s="1"/>
  <c r="G162" i="11" s="1"/>
  <c r="J162" i="11" s="1"/>
  <c r="G161" i="11"/>
  <c r="J161" i="11" s="1"/>
  <c r="G217" i="11"/>
  <c r="J217" i="11" s="1"/>
  <c r="E218" i="11"/>
  <c r="F218" i="11" s="1"/>
  <c r="E308" i="11"/>
  <c r="F308" i="11" s="1"/>
  <c r="G307" i="11"/>
  <c r="J307" i="11" s="1"/>
  <c r="E183" i="11"/>
  <c r="F183" i="11" s="1"/>
  <c r="G182" i="11"/>
  <c r="G625" i="11" l="1"/>
  <c r="J625" i="11" s="1"/>
  <c r="E626" i="11"/>
  <c r="F626" i="11" s="1"/>
  <c r="G478" i="11"/>
  <c r="J478" i="11" s="1"/>
  <c r="E479" i="11"/>
  <c r="F479" i="11" s="1"/>
  <c r="G479" i="11" s="1"/>
  <c r="J479" i="11" s="1"/>
  <c r="E377" i="11"/>
  <c r="F377" i="11" s="1"/>
  <c r="G376" i="11"/>
  <c r="J376" i="11" s="1"/>
  <c r="E501" i="11"/>
  <c r="F501" i="11" s="1"/>
  <c r="G500" i="11"/>
  <c r="E536" i="11"/>
  <c r="F536" i="11" s="1"/>
  <c r="G535" i="11"/>
  <c r="J535" i="11" s="1"/>
  <c r="G442" i="11"/>
  <c r="J442" i="11" s="1"/>
  <c r="E443" i="11"/>
  <c r="F443" i="11" s="1"/>
  <c r="E58" i="11"/>
  <c r="F58" i="11" s="1"/>
  <c r="G57" i="11"/>
  <c r="J57" i="11" s="1"/>
  <c r="E309" i="11"/>
  <c r="F309" i="11" s="1"/>
  <c r="G308" i="11"/>
  <c r="J308" i="11" s="1"/>
  <c r="G218" i="11"/>
  <c r="J218" i="11" s="1"/>
  <c r="E219" i="11"/>
  <c r="F219" i="11" s="1"/>
  <c r="E126" i="11"/>
  <c r="F126" i="11" s="1"/>
  <c r="G125" i="11"/>
  <c r="J125" i="11" s="1"/>
  <c r="E184" i="11"/>
  <c r="F184" i="11" s="1"/>
  <c r="G183" i="11"/>
  <c r="G626" i="11" l="1"/>
  <c r="J626" i="11" s="1"/>
  <c r="E627" i="11"/>
  <c r="F627" i="11" s="1"/>
  <c r="G501" i="11"/>
  <c r="E502" i="11"/>
  <c r="F502" i="11" s="1"/>
  <c r="E444" i="11"/>
  <c r="F444" i="11" s="1"/>
  <c r="G443" i="11"/>
  <c r="J443" i="11" s="1"/>
  <c r="G536" i="11"/>
  <c r="J536" i="11" s="1"/>
  <c r="E537" i="11"/>
  <c r="F537" i="11" s="1"/>
  <c r="G377" i="11"/>
  <c r="J377" i="11" s="1"/>
  <c r="E378" i="11"/>
  <c r="F378" i="11" s="1"/>
  <c r="G309" i="11"/>
  <c r="J309" i="11" s="1"/>
  <c r="E310" i="11"/>
  <c r="F310" i="11" s="1"/>
  <c r="E127" i="11"/>
  <c r="F127" i="11" s="1"/>
  <c r="G126" i="11"/>
  <c r="J126" i="11" s="1"/>
  <c r="G219" i="11"/>
  <c r="J219" i="11" s="1"/>
  <c r="E220" i="11"/>
  <c r="F220" i="11" s="1"/>
  <c r="E185" i="11"/>
  <c r="F185" i="11" s="1"/>
  <c r="G184" i="11"/>
  <c r="G58" i="11"/>
  <c r="J58" i="11" s="1"/>
  <c r="E59" i="11"/>
  <c r="F59" i="11" s="1"/>
  <c r="G627" i="11" l="1"/>
  <c r="J627" i="11" s="1"/>
  <c r="E628" i="11"/>
  <c r="F628" i="11" s="1"/>
  <c r="E445" i="11"/>
  <c r="F445" i="11" s="1"/>
  <c r="G444" i="11"/>
  <c r="J444" i="11" s="1"/>
  <c r="G537" i="11"/>
  <c r="J537" i="11" s="1"/>
  <c r="E538" i="11"/>
  <c r="F538" i="11" s="1"/>
  <c r="E503" i="11"/>
  <c r="F503" i="11" s="1"/>
  <c r="G502" i="11"/>
  <c r="G378" i="11"/>
  <c r="J378" i="11" s="1"/>
  <c r="E379" i="11"/>
  <c r="F379" i="11" s="1"/>
  <c r="E128" i="11"/>
  <c r="F128" i="11" s="1"/>
  <c r="G127" i="11"/>
  <c r="J127" i="11" s="1"/>
  <c r="E186" i="11"/>
  <c r="F186" i="11" s="1"/>
  <c r="G185" i="11"/>
  <c r="E60" i="11"/>
  <c r="F60" i="11" s="1"/>
  <c r="G59" i="11"/>
  <c r="J59" i="11" s="1"/>
  <c r="E221" i="11"/>
  <c r="F221" i="11" s="1"/>
  <c r="G220" i="11"/>
  <c r="J220" i="11" s="1"/>
  <c r="E311" i="11"/>
  <c r="F311" i="11" s="1"/>
  <c r="G310" i="11"/>
  <c r="J310" i="11" s="1"/>
  <c r="E629" i="11" l="1"/>
  <c r="F629" i="11" s="1"/>
  <c r="G628" i="11"/>
  <c r="J628" i="11" s="1"/>
  <c r="E446" i="11"/>
  <c r="F446" i="11" s="1"/>
  <c r="G445" i="11"/>
  <c r="J445" i="11" s="1"/>
  <c r="E504" i="11"/>
  <c r="F504" i="11" s="1"/>
  <c r="G503" i="11"/>
  <c r="E380" i="11"/>
  <c r="F380" i="11" s="1"/>
  <c r="G379" i="11"/>
  <c r="J379" i="11" s="1"/>
  <c r="E539" i="11"/>
  <c r="F539" i="11" s="1"/>
  <c r="G538" i="11"/>
  <c r="J538" i="11" s="1"/>
  <c r="E222" i="11"/>
  <c r="F222" i="11" s="1"/>
  <c r="G221" i="11"/>
  <c r="J221" i="11" s="1"/>
  <c r="E187" i="11"/>
  <c r="F187" i="11" s="1"/>
  <c r="G186" i="11"/>
  <c r="G311" i="11"/>
  <c r="J311" i="11" s="1"/>
  <c r="E312" i="11"/>
  <c r="F312" i="11" s="1"/>
  <c r="E61" i="11"/>
  <c r="F61" i="11" s="1"/>
  <c r="G60" i="11"/>
  <c r="J60" i="11" s="1"/>
  <c r="G128" i="11"/>
  <c r="J128" i="11" s="1"/>
  <c r="E129" i="11"/>
  <c r="F129" i="11" s="1"/>
  <c r="E630" i="11" l="1"/>
  <c r="F630" i="11" s="1"/>
  <c r="G629" i="11"/>
  <c r="J629" i="11" s="1"/>
  <c r="E540" i="11"/>
  <c r="F540" i="11" s="1"/>
  <c r="G539" i="11"/>
  <c r="J539" i="11" s="1"/>
  <c r="G446" i="11"/>
  <c r="J446" i="11" s="1"/>
  <c r="E447" i="11"/>
  <c r="F447" i="11" s="1"/>
  <c r="E381" i="11"/>
  <c r="F381" i="11" s="1"/>
  <c r="G380" i="11"/>
  <c r="J380" i="11" s="1"/>
  <c r="E505" i="11"/>
  <c r="F505" i="11" s="1"/>
  <c r="G504" i="11"/>
  <c r="E62" i="11"/>
  <c r="F62" i="11" s="1"/>
  <c r="G61" i="11"/>
  <c r="J61" i="11" s="1"/>
  <c r="E130" i="11"/>
  <c r="F130" i="11" s="1"/>
  <c r="G129" i="11"/>
  <c r="J129" i="11" s="1"/>
  <c r="E188" i="11"/>
  <c r="F188" i="11" s="1"/>
  <c r="G187" i="11"/>
  <c r="E313" i="11"/>
  <c r="F313" i="11" s="1"/>
  <c r="G312" i="11"/>
  <c r="J312" i="11" s="1"/>
  <c r="G222" i="11"/>
  <c r="J222" i="11" s="1"/>
  <c r="E223" i="11"/>
  <c r="F223" i="11" s="1"/>
  <c r="E631" i="11" l="1"/>
  <c r="F631" i="11" s="1"/>
  <c r="G631" i="11" s="1"/>
  <c r="J631" i="11" s="1"/>
  <c r="G630" i="11"/>
  <c r="J630" i="11" s="1"/>
  <c r="G540" i="11"/>
  <c r="J540" i="11" s="1"/>
  <c r="E541" i="11"/>
  <c r="F541" i="11" s="1"/>
  <c r="G505" i="11"/>
  <c r="E506" i="11"/>
  <c r="F506" i="11" s="1"/>
  <c r="G381" i="11"/>
  <c r="J381" i="11" s="1"/>
  <c r="E382" i="11"/>
  <c r="F382" i="11" s="1"/>
  <c r="E448" i="11"/>
  <c r="F448" i="11" s="1"/>
  <c r="G447" i="11"/>
  <c r="J447" i="11" s="1"/>
  <c r="E131" i="11"/>
  <c r="F131" i="11" s="1"/>
  <c r="G130" i="11"/>
  <c r="J130" i="11" s="1"/>
  <c r="G223" i="11"/>
  <c r="J223" i="11" s="1"/>
  <c r="E224" i="11"/>
  <c r="F224" i="11" s="1"/>
  <c r="G313" i="11"/>
  <c r="J313" i="11" s="1"/>
  <c r="E314" i="11"/>
  <c r="F314" i="11" s="1"/>
  <c r="G314" i="11" s="1"/>
  <c r="E189" i="11"/>
  <c r="F189" i="11" s="1"/>
  <c r="G188" i="11"/>
  <c r="G62" i="11"/>
  <c r="J62" i="11" s="1"/>
  <c r="E63" i="11"/>
  <c r="F63" i="11" s="1"/>
  <c r="G382" i="11" l="1"/>
  <c r="J382" i="11" s="1"/>
  <c r="E383" i="11"/>
  <c r="F383" i="11" s="1"/>
  <c r="E449" i="11"/>
  <c r="F449" i="11" s="1"/>
  <c r="G448" i="11"/>
  <c r="J448" i="11" s="1"/>
  <c r="G541" i="11"/>
  <c r="J541" i="11" s="1"/>
  <c r="E542" i="11"/>
  <c r="F542" i="11" s="1"/>
  <c r="E507" i="11"/>
  <c r="F507" i="11" s="1"/>
  <c r="G506" i="11"/>
  <c r="G224" i="11"/>
  <c r="J224" i="11" s="1"/>
  <c r="E225" i="11"/>
  <c r="F225" i="11" s="1"/>
  <c r="E190" i="11"/>
  <c r="F190" i="11" s="1"/>
  <c r="G189" i="11"/>
  <c r="E64" i="11"/>
  <c r="F64" i="11" s="1"/>
  <c r="G63" i="11"/>
  <c r="J63" i="11" s="1"/>
  <c r="J314" i="11"/>
  <c r="E132" i="11"/>
  <c r="F132" i="11" s="1"/>
  <c r="G131" i="11"/>
  <c r="J131" i="11" s="1"/>
  <c r="E508" i="11" l="1"/>
  <c r="F508" i="11" s="1"/>
  <c r="G507" i="11"/>
  <c r="E450" i="11"/>
  <c r="F450" i="11" s="1"/>
  <c r="G449" i="11"/>
  <c r="J449" i="11" s="1"/>
  <c r="E384" i="11"/>
  <c r="F384" i="11" s="1"/>
  <c r="G383" i="11"/>
  <c r="J383" i="11" s="1"/>
  <c r="E543" i="11"/>
  <c r="F543" i="11" s="1"/>
  <c r="G542" i="11"/>
  <c r="J542" i="11" s="1"/>
  <c r="E191" i="11"/>
  <c r="F191" i="11" s="1"/>
  <c r="G190" i="11"/>
  <c r="G225" i="11"/>
  <c r="J225" i="11" s="1"/>
  <c r="E226" i="11"/>
  <c r="F226" i="11" s="1"/>
  <c r="G132" i="11"/>
  <c r="J132" i="11" s="1"/>
  <c r="E133" i="11"/>
  <c r="F133" i="11" s="1"/>
  <c r="E65" i="11"/>
  <c r="F65" i="11" s="1"/>
  <c r="G64" i="11"/>
  <c r="G450" i="11" l="1"/>
  <c r="J450" i="11" s="1"/>
  <c r="E451" i="11"/>
  <c r="F451" i="11" s="1"/>
  <c r="E385" i="11"/>
  <c r="F385" i="11" s="1"/>
  <c r="G384" i="11"/>
  <c r="E509" i="11"/>
  <c r="F509" i="11" s="1"/>
  <c r="G508" i="11"/>
  <c r="E544" i="11"/>
  <c r="F544" i="11" s="1"/>
  <c r="G543" i="11"/>
  <c r="J543" i="11" s="1"/>
  <c r="E192" i="11"/>
  <c r="F192" i="11" s="1"/>
  <c r="G191" i="11"/>
  <c r="E134" i="11"/>
  <c r="F134" i="11" s="1"/>
  <c r="G133" i="11"/>
  <c r="J133" i="11" s="1"/>
  <c r="J64" i="11"/>
  <c r="G226" i="11"/>
  <c r="J226" i="11" s="1"/>
  <c r="E227" i="11"/>
  <c r="F227" i="11" s="1"/>
  <c r="E66" i="11"/>
  <c r="F66" i="11" s="1"/>
  <c r="G65" i="11"/>
  <c r="J65" i="11" s="1"/>
  <c r="G544" i="11" l="1"/>
  <c r="J544" i="11" s="1"/>
  <c r="E545" i="11"/>
  <c r="F545" i="11" s="1"/>
  <c r="E452" i="11"/>
  <c r="F452" i="11" s="1"/>
  <c r="G451" i="11"/>
  <c r="J451" i="11" s="1"/>
  <c r="G385" i="11"/>
  <c r="J385" i="11" s="1"/>
  <c r="E386" i="11"/>
  <c r="F386" i="11" s="1"/>
  <c r="G509" i="11"/>
  <c r="E510" i="11"/>
  <c r="F510" i="11" s="1"/>
  <c r="G510" i="11" s="1"/>
  <c r="J384" i="11"/>
  <c r="E135" i="11"/>
  <c r="F135" i="11" s="1"/>
  <c r="G134" i="11"/>
  <c r="J134" i="11" s="1"/>
  <c r="G227" i="11"/>
  <c r="J227" i="11" s="1"/>
  <c r="E228" i="11"/>
  <c r="F228" i="11" s="1"/>
  <c r="G66" i="11"/>
  <c r="J66" i="11" s="1"/>
  <c r="E67" i="11"/>
  <c r="F67" i="11" s="1"/>
  <c r="E193" i="11"/>
  <c r="F193" i="11" s="1"/>
  <c r="G193" i="11" s="1"/>
  <c r="G192" i="11"/>
  <c r="E453" i="11" l="1"/>
  <c r="F453" i="11" s="1"/>
  <c r="G452" i="11"/>
  <c r="J452" i="11" s="1"/>
  <c r="G386" i="11"/>
  <c r="J386" i="11" s="1"/>
  <c r="E387" i="11"/>
  <c r="F387" i="11" s="1"/>
  <c r="E546" i="11"/>
  <c r="F546" i="11" s="1"/>
  <c r="G545" i="11"/>
  <c r="J545" i="11" s="1"/>
  <c r="E68" i="11"/>
  <c r="F68" i="11" s="1"/>
  <c r="G67" i="11"/>
  <c r="E229" i="11"/>
  <c r="F229" i="11" s="1"/>
  <c r="G228" i="11"/>
  <c r="J228" i="11" s="1"/>
  <c r="E136" i="11"/>
  <c r="F136" i="11" s="1"/>
  <c r="G135" i="11"/>
  <c r="J135" i="11" s="1"/>
  <c r="E388" i="11" l="1"/>
  <c r="F388" i="11" s="1"/>
  <c r="G387" i="11"/>
  <c r="J387" i="11" s="1"/>
  <c r="G546" i="11"/>
  <c r="J546" i="11" s="1"/>
  <c r="E547" i="11"/>
  <c r="F547" i="11" s="1"/>
  <c r="E454" i="11"/>
  <c r="F454" i="11" s="1"/>
  <c r="G453" i="11"/>
  <c r="J453" i="11" s="1"/>
  <c r="E230" i="11"/>
  <c r="F230" i="11" s="1"/>
  <c r="G229" i="11"/>
  <c r="J229" i="11" s="1"/>
  <c r="G136" i="11"/>
  <c r="J136" i="11" s="1"/>
  <c r="E137" i="11"/>
  <c r="F137" i="11" s="1"/>
  <c r="J67" i="11"/>
  <c r="E69" i="11"/>
  <c r="F69" i="11" s="1"/>
  <c r="G68" i="11"/>
  <c r="J68" i="11" s="1"/>
  <c r="E548" i="11" l="1"/>
  <c r="F548" i="11" s="1"/>
  <c r="G547" i="11"/>
  <c r="J547" i="11" s="1"/>
  <c r="G454" i="11"/>
  <c r="J454" i="11" s="1"/>
  <c r="E455" i="11"/>
  <c r="F455" i="11" s="1"/>
  <c r="E389" i="11"/>
  <c r="F389" i="11" s="1"/>
  <c r="G388" i="11"/>
  <c r="J388" i="11" s="1"/>
  <c r="E138" i="11"/>
  <c r="F138" i="11" s="1"/>
  <c r="G137" i="11"/>
  <c r="J137" i="11" s="1"/>
  <c r="E70" i="11"/>
  <c r="F70" i="11" s="1"/>
  <c r="G69" i="11"/>
  <c r="J69" i="11" s="1"/>
  <c r="G230" i="11"/>
  <c r="J230" i="11" s="1"/>
  <c r="E231" i="11"/>
  <c r="F231" i="11" s="1"/>
  <c r="E390" i="11" l="1"/>
  <c r="F390" i="11" s="1"/>
  <c r="G389" i="11"/>
  <c r="J389" i="11" s="1"/>
  <c r="G548" i="11"/>
  <c r="J548" i="11" s="1"/>
  <c r="E549" i="11"/>
  <c r="F549" i="11" s="1"/>
  <c r="E456" i="11"/>
  <c r="F456" i="11" s="1"/>
  <c r="G455" i="11"/>
  <c r="J455" i="11" s="1"/>
  <c r="G70" i="11"/>
  <c r="J70" i="11" s="1"/>
  <c r="E71" i="11"/>
  <c r="F71" i="11" s="1"/>
  <c r="G231" i="11"/>
  <c r="J231" i="11" s="1"/>
  <c r="E232" i="11"/>
  <c r="F232" i="11" s="1"/>
  <c r="E139" i="11"/>
  <c r="F139" i="11" s="1"/>
  <c r="G138" i="11"/>
  <c r="J138" i="11" s="1"/>
  <c r="G390" i="11" l="1"/>
  <c r="J390" i="11" s="1"/>
  <c r="E391" i="11"/>
  <c r="F391" i="11" s="1"/>
  <c r="E550" i="11"/>
  <c r="F550" i="11" s="1"/>
  <c r="G549" i="11"/>
  <c r="J549" i="11" s="1"/>
  <c r="E457" i="11"/>
  <c r="F457" i="11" s="1"/>
  <c r="G456" i="11"/>
  <c r="J456" i="11" s="1"/>
  <c r="E72" i="11"/>
  <c r="F72" i="11" s="1"/>
  <c r="G71" i="11"/>
  <c r="J71" i="11" s="1"/>
  <c r="E140" i="11"/>
  <c r="F140" i="11" s="1"/>
  <c r="G139" i="11"/>
  <c r="J139" i="11" s="1"/>
  <c r="G232" i="11"/>
  <c r="J232" i="11" s="1"/>
  <c r="E233" i="11"/>
  <c r="F233" i="11" s="1"/>
  <c r="E392" i="11" l="1"/>
  <c r="F392" i="11" s="1"/>
  <c r="G391" i="11"/>
  <c r="J391" i="11" s="1"/>
  <c r="E458" i="11"/>
  <c r="F458" i="11" s="1"/>
  <c r="G458" i="11" s="1"/>
  <c r="J458" i="11" s="1"/>
  <c r="G457" i="11"/>
  <c r="J457" i="11" s="1"/>
  <c r="G550" i="11"/>
  <c r="J550" i="11" s="1"/>
  <c r="E551" i="11"/>
  <c r="F551" i="11" s="1"/>
  <c r="G233" i="11"/>
  <c r="J233" i="11" s="1"/>
  <c r="E234" i="11"/>
  <c r="F234" i="11" s="1"/>
  <c r="G140" i="11"/>
  <c r="J140" i="11" s="1"/>
  <c r="E141" i="11"/>
  <c r="F141" i="11" s="1"/>
  <c r="G141" i="11" s="1"/>
  <c r="J141" i="11" s="1"/>
  <c r="E73" i="11"/>
  <c r="F73" i="11" s="1"/>
  <c r="G72" i="11"/>
  <c r="J72" i="11" s="1"/>
  <c r="E393" i="11" l="1"/>
  <c r="F393" i="11" s="1"/>
  <c r="G392" i="11"/>
  <c r="J392" i="11" s="1"/>
  <c r="E552" i="11"/>
  <c r="F552" i="11" s="1"/>
  <c r="G551" i="11"/>
  <c r="J551" i="11" s="1"/>
  <c r="G234" i="11"/>
  <c r="J234" i="11" s="1"/>
  <c r="E235" i="11"/>
  <c r="F235" i="11" s="1"/>
  <c r="E74" i="11"/>
  <c r="F74" i="11" s="1"/>
  <c r="G73" i="11"/>
  <c r="J73" i="11" s="1"/>
  <c r="E394" i="11" l="1"/>
  <c r="F394" i="11" s="1"/>
  <c r="G393" i="11"/>
  <c r="J393" i="11" s="1"/>
  <c r="G552" i="11"/>
  <c r="J552" i="11" s="1"/>
  <c r="E553" i="11"/>
  <c r="F553" i="11" s="1"/>
  <c r="G235" i="11"/>
  <c r="J235" i="11" s="1"/>
  <c r="E236" i="11"/>
  <c r="F236" i="11" s="1"/>
  <c r="G74" i="11"/>
  <c r="J74" i="11" s="1"/>
  <c r="E75" i="11"/>
  <c r="F75" i="11" s="1"/>
  <c r="G394" i="11" l="1"/>
  <c r="J394" i="11" s="1"/>
  <c r="E395" i="11"/>
  <c r="F395" i="11" s="1"/>
  <c r="E554" i="11"/>
  <c r="F554" i="11" s="1"/>
  <c r="G553" i="11"/>
  <c r="J553" i="11" s="1"/>
  <c r="E237" i="11"/>
  <c r="F237" i="11" s="1"/>
  <c r="G236" i="11"/>
  <c r="J236" i="11" s="1"/>
  <c r="E76" i="11"/>
  <c r="F76" i="11" s="1"/>
  <c r="G75" i="11"/>
  <c r="J75" i="11" s="1"/>
  <c r="E396" i="11" l="1"/>
  <c r="F396" i="11" s="1"/>
  <c r="G395" i="11"/>
  <c r="J395" i="11" s="1"/>
  <c r="G554" i="11"/>
  <c r="J554" i="11" s="1"/>
  <c r="E555" i="11"/>
  <c r="F555" i="11" s="1"/>
  <c r="E77" i="11"/>
  <c r="F77" i="11" s="1"/>
  <c r="G76" i="11"/>
  <c r="J76" i="11" s="1"/>
  <c r="E238" i="11"/>
  <c r="F238" i="11" s="1"/>
  <c r="G237" i="11"/>
  <c r="J237" i="11" s="1"/>
  <c r="G396" i="11" l="1"/>
  <c r="J396" i="11" s="1"/>
  <c r="E397" i="11"/>
  <c r="F397" i="11" s="1"/>
  <c r="E556" i="11"/>
  <c r="F556" i="11" s="1"/>
  <c r="G555" i="11"/>
  <c r="J555" i="11" s="1"/>
  <c r="G238" i="11"/>
  <c r="J238" i="11" s="1"/>
  <c r="E239" i="11"/>
  <c r="F239" i="11" s="1"/>
  <c r="E78" i="11"/>
  <c r="F78" i="11" s="1"/>
  <c r="G77" i="11"/>
  <c r="J77" i="11" s="1"/>
  <c r="E398" i="11" l="1"/>
  <c r="F398" i="11" s="1"/>
  <c r="G397" i="11"/>
  <c r="J397" i="11" s="1"/>
  <c r="G556" i="11"/>
  <c r="J556" i="11" s="1"/>
  <c r="E557" i="11"/>
  <c r="F557" i="11" s="1"/>
  <c r="G78" i="11"/>
  <c r="J78" i="11" s="1"/>
  <c r="E79" i="11"/>
  <c r="F79" i="11" s="1"/>
  <c r="G239" i="11"/>
  <c r="J239" i="11" s="1"/>
  <c r="E240" i="11"/>
  <c r="F240" i="11" s="1"/>
  <c r="G398" i="11" l="1"/>
  <c r="J398" i="11" s="1"/>
  <c r="E399" i="11"/>
  <c r="F399" i="11" s="1"/>
  <c r="E558" i="11"/>
  <c r="F558" i="11" s="1"/>
  <c r="G557" i="11"/>
  <c r="J557" i="11" s="1"/>
  <c r="G240" i="11"/>
  <c r="J240" i="11" s="1"/>
  <c r="E241" i="11"/>
  <c r="F241" i="11" s="1"/>
  <c r="E80" i="11"/>
  <c r="F80" i="11" s="1"/>
  <c r="G79" i="11"/>
  <c r="J79" i="11" s="1"/>
  <c r="G558" i="11" l="1"/>
  <c r="J558" i="11" s="1"/>
  <c r="E559" i="11"/>
  <c r="F559" i="11" s="1"/>
  <c r="E400" i="11"/>
  <c r="F400" i="11" s="1"/>
  <c r="G399" i="11"/>
  <c r="J399" i="11" s="1"/>
  <c r="E81" i="11"/>
  <c r="F81" i="11" s="1"/>
  <c r="G80" i="11"/>
  <c r="J80" i="11" s="1"/>
  <c r="G241" i="11"/>
  <c r="J241" i="11" s="1"/>
  <c r="E242" i="11"/>
  <c r="F242" i="11" s="1"/>
  <c r="G400" i="11" l="1"/>
  <c r="J400" i="11" s="1"/>
  <c r="E401" i="11"/>
  <c r="F401" i="11" s="1"/>
  <c r="E560" i="11"/>
  <c r="F560" i="11" s="1"/>
  <c r="G559" i="11"/>
  <c r="J559" i="11" s="1"/>
  <c r="G242" i="11"/>
  <c r="J242" i="11" s="1"/>
  <c r="E243" i="11"/>
  <c r="F243" i="11" s="1"/>
  <c r="E82" i="11"/>
  <c r="F82" i="11" s="1"/>
  <c r="G81" i="11"/>
  <c r="J81" i="11" s="1"/>
  <c r="E561" i="11" l="1"/>
  <c r="F561" i="11" s="1"/>
  <c r="G560" i="11"/>
  <c r="J560" i="11" s="1"/>
  <c r="E402" i="11"/>
  <c r="F402" i="11" s="1"/>
  <c r="G401" i="11"/>
  <c r="J401" i="11" s="1"/>
  <c r="G82" i="11"/>
  <c r="J82" i="11" s="1"/>
  <c r="E83" i="11"/>
  <c r="F83" i="11" s="1"/>
  <c r="G243" i="11"/>
  <c r="J243" i="11" s="1"/>
  <c r="E244" i="11"/>
  <c r="F244" i="11" s="1"/>
  <c r="G402" i="11" l="1"/>
  <c r="J402" i="11" s="1"/>
  <c r="E403" i="11"/>
  <c r="F403" i="11" s="1"/>
  <c r="E562" i="11"/>
  <c r="F562" i="11" s="1"/>
  <c r="G561" i="11"/>
  <c r="J561" i="11" s="1"/>
  <c r="E245" i="11"/>
  <c r="F245" i="11" s="1"/>
  <c r="G244" i="11"/>
  <c r="J244" i="11" s="1"/>
  <c r="E84" i="11"/>
  <c r="F84" i="11" s="1"/>
  <c r="G83" i="11"/>
  <c r="J83" i="11" s="1"/>
  <c r="E563" i="11" l="1"/>
  <c r="F563" i="11" s="1"/>
  <c r="G562" i="11"/>
  <c r="J562" i="11" s="1"/>
  <c r="E404" i="11"/>
  <c r="F404" i="11" s="1"/>
  <c r="G403" i="11"/>
  <c r="J403" i="11" s="1"/>
  <c r="E85" i="11"/>
  <c r="F85" i="11" s="1"/>
  <c r="G84" i="11"/>
  <c r="J84" i="11" s="1"/>
  <c r="G245" i="11"/>
  <c r="J245" i="11" s="1"/>
  <c r="E246" i="11"/>
  <c r="F246" i="11" s="1"/>
  <c r="G404" i="11" l="1"/>
  <c r="J404" i="11" s="1"/>
  <c r="E405" i="11"/>
  <c r="F405" i="11" s="1"/>
  <c r="E564" i="11"/>
  <c r="F564" i="11" s="1"/>
  <c r="G563" i="11"/>
  <c r="J563" i="11" s="1"/>
  <c r="E86" i="11"/>
  <c r="F86" i="11" s="1"/>
  <c r="G85" i="11"/>
  <c r="J85" i="11" s="1"/>
  <c r="E247" i="11"/>
  <c r="F247" i="11" s="1"/>
  <c r="G246" i="11"/>
  <c r="J246" i="11" s="1"/>
  <c r="E565" i="11" l="1"/>
  <c r="F565" i="11" s="1"/>
  <c r="G564" i="11"/>
  <c r="J564" i="11" s="1"/>
  <c r="E406" i="11"/>
  <c r="F406" i="11" s="1"/>
  <c r="G405" i="11"/>
  <c r="J405" i="11" s="1"/>
  <c r="G86" i="11"/>
  <c r="J86" i="11" s="1"/>
  <c r="E87" i="11"/>
  <c r="F87" i="11" s="1"/>
  <c r="E248" i="11"/>
  <c r="F248" i="11" s="1"/>
  <c r="G247" i="11"/>
  <c r="J247" i="11" s="1"/>
  <c r="G406" i="11" l="1"/>
  <c r="J406" i="11" s="1"/>
  <c r="E407" i="11"/>
  <c r="F407" i="11" s="1"/>
  <c r="E566" i="11"/>
  <c r="F566" i="11" s="1"/>
  <c r="G565" i="11"/>
  <c r="J565" i="11" s="1"/>
  <c r="E88" i="11"/>
  <c r="F88" i="11" s="1"/>
  <c r="G87" i="11"/>
  <c r="J87" i="11" s="1"/>
  <c r="E249" i="11"/>
  <c r="F249" i="11" s="1"/>
  <c r="G248" i="11"/>
  <c r="J248" i="11" s="1"/>
  <c r="E567" i="11" l="1"/>
  <c r="F567" i="11" s="1"/>
  <c r="G566" i="11"/>
  <c r="J566" i="11" s="1"/>
  <c r="E408" i="11"/>
  <c r="F408" i="11" s="1"/>
  <c r="G407" i="11"/>
  <c r="J407" i="11" s="1"/>
  <c r="G249" i="11"/>
  <c r="J249" i="11" s="1"/>
  <c r="E250" i="11"/>
  <c r="F250" i="11" s="1"/>
  <c r="E89" i="11"/>
  <c r="F89" i="11" s="1"/>
  <c r="G88" i="11"/>
  <c r="J88" i="11" s="1"/>
  <c r="G408" i="11" l="1"/>
  <c r="J408" i="11" s="1"/>
  <c r="E409" i="11"/>
  <c r="F409" i="11" s="1"/>
  <c r="E568" i="11"/>
  <c r="F568" i="11" s="1"/>
  <c r="G567" i="11"/>
  <c r="J567" i="11" s="1"/>
  <c r="E90" i="11"/>
  <c r="F90" i="11" s="1"/>
  <c r="G89" i="11"/>
  <c r="J89" i="11" s="1"/>
  <c r="E251" i="11"/>
  <c r="F251" i="11" s="1"/>
  <c r="G250" i="11"/>
  <c r="J250" i="11" s="1"/>
  <c r="E569" i="11" l="1"/>
  <c r="F569" i="11" s="1"/>
  <c r="G568" i="11"/>
  <c r="J568" i="11" s="1"/>
  <c r="E410" i="11"/>
  <c r="F410" i="11" s="1"/>
  <c r="G409" i="11"/>
  <c r="J409" i="11" s="1"/>
  <c r="G251" i="11"/>
  <c r="J251" i="11" s="1"/>
  <c r="E252" i="11"/>
  <c r="F252" i="11" s="1"/>
  <c r="G90" i="11"/>
  <c r="J90" i="11" s="1"/>
  <c r="E91" i="11"/>
  <c r="F91" i="11" s="1"/>
  <c r="G410" i="11" l="1"/>
  <c r="J410" i="11" s="1"/>
  <c r="E411" i="11"/>
  <c r="F411" i="11" s="1"/>
  <c r="G569" i="11"/>
  <c r="J569" i="11" s="1"/>
  <c r="E570" i="11"/>
  <c r="F570" i="11" s="1"/>
  <c r="E92" i="11"/>
  <c r="F92" i="11" s="1"/>
  <c r="G91" i="11"/>
  <c r="J91" i="11" s="1"/>
  <c r="E253" i="11"/>
  <c r="F253" i="11" s="1"/>
  <c r="G252" i="11"/>
  <c r="J252" i="11" s="1"/>
  <c r="E571" i="11" l="1"/>
  <c r="F571" i="11" s="1"/>
  <c r="G571" i="11" s="1"/>
  <c r="G570" i="11"/>
  <c r="J570" i="11" s="1"/>
  <c r="G411" i="11"/>
  <c r="J411" i="11" s="1"/>
  <c r="E412" i="11"/>
  <c r="F412" i="11" s="1"/>
  <c r="E93" i="11"/>
  <c r="F93" i="11" s="1"/>
  <c r="G92" i="11"/>
  <c r="J92" i="11" s="1"/>
  <c r="G253" i="11"/>
  <c r="J253" i="11" s="1"/>
  <c r="E254" i="11"/>
  <c r="F254" i="11" s="1"/>
  <c r="G254" i="11" s="1"/>
  <c r="G412" i="11" l="1"/>
  <c r="J412" i="11" s="1"/>
  <c r="E413" i="11"/>
  <c r="F413" i="11" s="1"/>
  <c r="J571" i="11"/>
  <c r="J254" i="11"/>
  <c r="E94" i="11"/>
  <c r="F94" i="11" s="1"/>
  <c r="G93" i="11"/>
  <c r="J93" i="11" s="1"/>
  <c r="E414" i="11" l="1"/>
  <c r="F414" i="11" s="1"/>
  <c r="G413" i="11"/>
  <c r="G94" i="11"/>
  <c r="E95" i="11"/>
  <c r="F95" i="11" s="1"/>
  <c r="J413" i="11" l="1"/>
  <c r="G414" i="11"/>
  <c r="E415" i="11"/>
  <c r="F415" i="11" s="1"/>
  <c r="J94" i="11"/>
  <c r="E96" i="11"/>
  <c r="F96" i="11" s="1"/>
  <c r="G95" i="11"/>
  <c r="J95" i="11" s="1"/>
  <c r="J414" i="11" l="1"/>
  <c r="G415" i="11"/>
  <c r="E416" i="11"/>
  <c r="F416" i="11" s="1"/>
  <c r="E97" i="11"/>
  <c r="F97" i="11" s="1"/>
  <c r="G96" i="11"/>
  <c r="G416" i="11" l="1"/>
  <c r="J416" i="11" s="1"/>
  <c r="E417" i="11"/>
  <c r="F417" i="11" s="1"/>
  <c r="J415" i="11"/>
  <c r="E98" i="11"/>
  <c r="F98" i="11" s="1"/>
  <c r="G97" i="11"/>
  <c r="J97" i="11" s="1"/>
  <c r="J96" i="11"/>
  <c r="E418" i="11" l="1"/>
  <c r="F418" i="11" s="1"/>
  <c r="G417" i="11"/>
  <c r="G98" i="11"/>
  <c r="E99" i="11"/>
  <c r="F99" i="11" s="1"/>
  <c r="J417" i="11" l="1"/>
  <c r="G418" i="11"/>
  <c r="J418" i="11" s="1"/>
  <c r="E419" i="11"/>
  <c r="F419" i="11" s="1"/>
  <c r="E100" i="11"/>
  <c r="F100" i="11" s="1"/>
  <c r="G99" i="11"/>
  <c r="J99" i="11" s="1"/>
  <c r="J98" i="11"/>
  <c r="G419" i="11" l="1"/>
  <c r="E420" i="11"/>
  <c r="F420" i="11" s="1"/>
  <c r="E101" i="11"/>
  <c r="F101" i="11" s="1"/>
  <c r="G100" i="11"/>
  <c r="J100" i="11" s="1"/>
  <c r="G420" i="11" l="1"/>
  <c r="J420" i="11" s="1"/>
  <c r="E421" i="11"/>
  <c r="F421" i="11" s="1"/>
  <c r="G421" i="11" s="1"/>
  <c r="J419" i="11"/>
  <c r="E102" i="11"/>
  <c r="F102" i="11" s="1"/>
  <c r="G101" i="11"/>
  <c r="J101" i="11" s="1"/>
  <c r="J421" i="11" l="1"/>
  <c r="G641" i="11"/>
  <c r="G102" i="11"/>
  <c r="J102" i="11" s="1"/>
  <c r="E103" i="11"/>
  <c r="F103" i="11" s="1"/>
  <c r="J641" i="11" l="1"/>
  <c r="N421" i="11" s="1"/>
  <c r="E104" i="11"/>
  <c r="F104" i="11" s="1"/>
  <c r="G104" i="11" s="1"/>
  <c r="G103" i="11"/>
  <c r="J103" i="11" s="1"/>
  <c r="N632" i="11" l="1"/>
  <c r="N504" i="11"/>
  <c r="N496" i="11"/>
  <c r="N494" i="11"/>
  <c r="N492" i="11"/>
  <c r="N490" i="11"/>
  <c r="N488" i="11"/>
  <c r="N486" i="11"/>
  <c r="N484" i="11"/>
  <c r="N482" i="11"/>
  <c r="N480" i="11"/>
  <c r="N508" i="11"/>
  <c r="N500" i="11"/>
  <c r="N495" i="11"/>
  <c r="N493" i="11"/>
  <c r="N491" i="11"/>
  <c r="N489" i="11"/>
  <c r="N487" i="11"/>
  <c r="N485" i="11"/>
  <c r="N483" i="11"/>
  <c r="N481" i="11"/>
  <c r="N469" i="11"/>
  <c r="N498" i="11"/>
  <c r="N502" i="11"/>
  <c r="N510" i="11"/>
  <c r="N506" i="11"/>
  <c r="N512" i="11"/>
  <c r="N497" i="11"/>
  <c r="N505" i="11"/>
  <c r="N513" i="11"/>
  <c r="N514" i="11"/>
  <c r="N606" i="11"/>
  <c r="N499" i="11"/>
  <c r="N507" i="11"/>
  <c r="N607" i="11"/>
  <c r="N501" i="11"/>
  <c r="N509" i="11"/>
  <c r="N578" i="11"/>
  <c r="N576" i="11"/>
  <c r="N608" i="11"/>
  <c r="N577" i="11"/>
  <c r="N585" i="11"/>
  <c r="N355" i="11"/>
  <c r="N330" i="11"/>
  <c r="N503" i="11"/>
  <c r="N511" i="11"/>
  <c r="N586" i="11"/>
  <c r="N584" i="11"/>
  <c r="N579" i="11"/>
  <c r="N587" i="11"/>
  <c r="N573" i="11"/>
  <c r="N583" i="11"/>
  <c r="N580" i="11"/>
  <c r="N459" i="11"/>
  <c r="N356" i="11"/>
  <c r="N581" i="11"/>
  <c r="N423" i="11"/>
  <c r="N331" i="11"/>
  <c r="N515" i="11"/>
  <c r="N582" i="11"/>
  <c r="N338" i="11"/>
  <c r="N327" i="11"/>
  <c r="N572" i="11"/>
  <c r="N332" i="11"/>
  <c r="N422" i="11"/>
  <c r="N357" i="11"/>
  <c r="N516" i="11"/>
  <c r="N326" i="11"/>
  <c r="N609" i="11"/>
  <c r="N575" i="11"/>
  <c r="N333" i="11"/>
  <c r="N460" i="11"/>
  <c r="N517" i="11"/>
  <c r="N339" i="11"/>
  <c r="N574" i="11"/>
  <c r="N328" i="11"/>
  <c r="N358" i="11"/>
  <c r="N329" i="11"/>
  <c r="N633" i="11"/>
  <c r="N588" i="11"/>
  <c r="N424" i="11"/>
  <c r="N589" i="11"/>
  <c r="N359" i="11"/>
  <c r="N518" i="11"/>
  <c r="N334" i="11"/>
  <c r="N634" i="11"/>
  <c r="N425" i="11"/>
  <c r="N340" i="11"/>
  <c r="N610" i="11"/>
  <c r="N461" i="11"/>
  <c r="N635" i="11"/>
  <c r="N519" i="11"/>
  <c r="N590" i="11"/>
  <c r="N611" i="11"/>
  <c r="N462" i="11"/>
  <c r="N341" i="11"/>
  <c r="N335" i="11"/>
  <c r="N360" i="11"/>
  <c r="N426" i="11"/>
  <c r="N636" i="11"/>
  <c r="N342" i="11"/>
  <c r="N520" i="11"/>
  <c r="N427" i="11"/>
  <c r="N591" i="11"/>
  <c r="N337" i="11"/>
  <c r="N463" i="11"/>
  <c r="N361" i="11"/>
  <c r="N612" i="11"/>
  <c r="N336" i="11"/>
  <c r="N637" i="11"/>
  <c r="N521" i="11"/>
  <c r="N613" i="11"/>
  <c r="N464" i="11"/>
  <c r="N428" i="11"/>
  <c r="N592" i="11"/>
  <c r="N362" i="11"/>
  <c r="N343" i="11"/>
  <c r="N465" i="11"/>
  <c r="N344" i="11"/>
  <c r="N614" i="11"/>
  <c r="N638" i="11"/>
  <c r="N363" i="11"/>
  <c r="N593" i="11"/>
  <c r="N522" i="11"/>
  <c r="N429" i="11"/>
  <c r="N615" i="11"/>
  <c r="N430" i="11"/>
  <c r="N523" i="11"/>
  <c r="N594" i="11"/>
  <c r="N639" i="11"/>
  <c r="N466" i="11"/>
  <c r="N345" i="11"/>
  <c r="N364" i="11"/>
  <c r="N365" i="11"/>
  <c r="N467" i="11"/>
  <c r="N524" i="11"/>
  <c r="N616" i="11"/>
  <c r="N431" i="11"/>
  <c r="N595" i="11"/>
  <c r="N468" i="11"/>
  <c r="N617" i="11"/>
  <c r="N366" i="11"/>
  <c r="N346" i="11"/>
  <c r="N432" i="11"/>
  <c r="N525" i="11"/>
  <c r="N596" i="11"/>
  <c r="N526" i="11"/>
  <c r="N347" i="11"/>
  <c r="N597" i="11"/>
  <c r="N367" i="11"/>
  <c r="N618" i="11"/>
  <c r="N433" i="11"/>
  <c r="N434" i="11"/>
  <c r="N368" i="11"/>
  <c r="N598" i="11"/>
  <c r="N348" i="11"/>
  <c r="N619" i="11"/>
  <c r="N527" i="11"/>
  <c r="N470" i="11"/>
  <c r="N435" i="11"/>
  <c r="N471" i="11"/>
  <c r="N369" i="11"/>
  <c r="N599" i="11"/>
  <c r="N620" i="11"/>
  <c r="N349" i="11"/>
  <c r="N528" i="11"/>
  <c r="N621" i="11"/>
  <c r="N351" i="11"/>
  <c r="N350" i="11"/>
  <c r="N370" i="11"/>
  <c r="N436" i="11"/>
  <c r="N529" i="11"/>
  <c r="N600" i="11"/>
  <c r="N472" i="11"/>
  <c r="N530" i="11"/>
  <c r="N601" i="11"/>
  <c r="N473" i="11"/>
  <c r="N371" i="11"/>
  <c r="N437" i="11"/>
  <c r="N622" i="11"/>
  <c r="N438" i="11"/>
  <c r="N623" i="11"/>
  <c r="N474" i="11"/>
  <c r="N602" i="11"/>
  <c r="N354" i="11"/>
  <c r="N372" i="11"/>
  <c r="N531" i="11"/>
  <c r="N352" i="11"/>
  <c r="N353" i="11"/>
  <c r="N624" i="11"/>
  <c r="N603" i="11"/>
  <c r="N439" i="11"/>
  <c r="N532" i="11"/>
  <c r="N475" i="11"/>
  <c r="N373" i="11"/>
  <c r="N533" i="11"/>
  <c r="N605" i="11"/>
  <c r="N440" i="11"/>
  <c r="N604" i="11"/>
  <c r="N374" i="11"/>
  <c r="N625" i="11"/>
  <c r="N476" i="11"/>
  <c r="N441" i="11"/>
  <c r="N375" i="11"/>
  <c r="N477" i="11"/>
  <c r="N626" i="11"/>
  <c r="N534" i="11"/>
  <c r="N442" i="11"/>
  <c r="N535" i="11"/>
  <c r="N478" i="11"/>
  <c r="N376" i="11"/>
  <c r="N627" i="11"/>
  <c r="N479" i="11"/>
  <c r="N628" i="11"/>
  <c r="N443" i="11"/>
  <c r="N377" i="11"/>
  <c r="N536" i="11"/>
  <c r="N629" i="11"/>
  <c r="N378" i="11"/>
  <c r="N444" i="11"/>
  <c r="N537" i="11"/>
  <c r="N630" i="11"/>
  <c r="N445" i="11"/>
  <c r="N379" i="11"/>
  <c r="N538" i="11"/>
  <c r="N380" i="11"/>
  <c r="N446" i="11"/>
  <c r="N631" i="11"/>
  <c r="N539" i="11"/>
  <c r="N447" i="11"/>
  <c r="N381" i="11"/>
  <c r="N540" i="11"/>
  <c r="N541" i="11"/>
  <c r="N448" i="11"/>
  <c r="N382" i="11"/>
  <c r="N383" i="11"/>
  <c r="N542" i="11"/>
  <c r="N449" i="11"/>
  <c r="N543" i="11"/>
  <c r="N450" i="11"/>
  <c r="N385" i="11"/>
  <c r="N544" i="11"/>
  <c r="N451" i="11"/>
  <c r="N384" i="11"/>
  <c r="N452" i="11"/>
  <c r="N386" i="11"/>
  <c r="N545" i="11"/>
  <c r="N387" i="11"/>
  <c r="N546" i="11"/>
  <c r="N453" i="11"/>
  <c r="N547" i="11"/>
  <c r="N454" i="11"/>
  <c r="N388" i="11"/>
  <c r="N455" i="11"/>
  <c r="N548" i="11"/>
  <c r="N389" i="11"/>
  <c r="N456" i="11"/>
  <c r="N390" i="11"/>
  <c r="N549" i="11"/>
  <c r="N391" i="11"/>
  <c r="N550" i="11"/>
  <c r="N458" i="11"/>
  <c r="N457" i="11"/>
  <c r="N551" i="11"/>
  <c r="N392" i="11"/>
  <c r="N552" i="11"/>
  <c r="N393" i="11"/>
  <c r="N553" i="11"/>
  <c r="N394" i="11"/>
  <c r="N554" i="11"/>
  <c r="N395" i="11"/>
  <c r="N396" i="11"/>
  <c r="N555" i="11"/>
  <c r="N556" i="11"/>
  <c r="N397" i="11"/>
  <c r="N557" i="11"/>
  <c r="N398" i="11"/>
  <c r="N399" i="11"/>
  <c r="N558" i="11"/>
  <c r="N559" i="11"/>
  <c r="N400" i="11"/>
  <c r="N560" i="11"/>
  <c r="N401" i="11"/>
  <c r="N561" i="11"/>
  <c r="N402" i="11"/>
  <c r="N562" i="11"/>
  <c r="N403" i="11"/>
  <c r="N563" i="11"/>
  <c r="N404" i="11"/>
  <c r="N405" i="11"/>
  <c r="N564" i="11"/>
  <c r="N406" i="11"/>
  <c r="N565" i="11"/>
  <c r="N407" i="11"/>
  <c r="N566" i="11"/>
  <c r="N567" i="11"/>
  <c r="N408" i="11"/>
  <c r="N409" i="11"/>
  <c r="N568" i="11"/>
  <c r="N569" i="11"/>
  <c r="N410" i="11"/>
  <c r="N570" i="11"/>
  <c r="N411" i="11"/>
  <c r="N412" i="11"/>
  <c r="N571" i="11"/>
  <c r="N413" i="11"/>
  <c r="N414" i="11"/>
  <c r="N416" i="11"/>
  <c r="N415" i="11"/>
  <c r="N417" i="11"/>
  <c r="N418" i="11"/>
  <c r="N419" i="11"/>
  <c r="N420" i="11"/>
  <c r="J104" i="11"/>
  <c r="G320" i="11"/>
  <c r="J320" i="11" l="1"/>
  <c r="N641" i="11"/>
  <c r="N268" i="11" l="1"/>
  <c r="N192" i="11"/>
  <c r="N188" i="11"/>
  <c r="N184" i="11"/>
  <c r="N180" i="11"/>
  <c r="N176" i="11"/>
  <c r="N172" i="11"/>
  <c r="N168" i="11"/>
  <c r="N164" i="11"/>
  <c r="N152" i="11"/>
  <c r="N262" i="11"/>
  <c r="N193" i="11"/>
  <c r="N187" i="11"/>
  <c r="N182" i="11"/>
  <c r="N177" i="11"/>
  <c r="N171" i="11"/>
  <c r="N166" i="11"/>
  <c r="N186" i="11"/>
  <c r="N179" i="11"/>
  <c r="N173" i="11"/>
  <c r="N165" i="11"/>
  <c r="N190" i="11"/>
  <c r="N175" i="11"/>
  <c r="N191" i="11"/>
  <c r="N185" i="11"/>
  <c r="N178" i="11"/>
  <c r="N170" i="11"/>
  <c r="N163" i="11"/>
  <c r="N197" i="11"/>
  <c r="N183" i="11"/>
  <c r="N169" i="11"/>
  <c r="N259" i="11"/>
  <c r="N195" i="11"/>
  <c r="N189" i="11"/>
  <c r="N181" i="11"/>
  <c r="N174" i="11"/>
  <c r="N167" i="11"/>
  <c r="N194" i="11"/>
  <c r="N198" i="11"/>
  <c r="N267" i="11"/>
  <c r="N196" i="11"/>
  <c r="N261" i="11"/>
  <c r="N315" i="11"/>
  <c r="N38" i="11"/>
  <c r="N289" i="11"/>
  <c r="N269" i="11"/>
  <c r="N256" i="11"/>
  <c r="N21" i="11"/>
  <c r="N199" i="11"/>
  <c r="N22" i="11"/>
  <c r="N105" i="11"/>
  <c r="N266" i="11"/>
  <c r="N257" i="11"/>
  <c r="N255" i="11"/>
  <c r="N316" i="11"/>
  <c r="N9" i="11"/>
  <c r="N143" i="11"/>
  <c r="N260" i="11"/>
  <c r="N14" i="11"/>
  <c r="N258" i="11"/>
  <c r="N142" i="11"/>
  <c r="N263" i="11"/>
  <c r="N106" i="11"/>
  <c r="N13" i="11"/>
  <c r="N10" i="11"/>
  <c r="N318" i="11"/>
  <c r="N11" i="11"/>
  <c r="N12" i="11"/>
  <c r="N270" i="11"/>
  <c r="N290" i="11"/>
  <c r="N265" i="11"/>
  <c r="N23" i="11"/>
  <c r="N200" i="11"/>
  <c r="N317" i="11"/>
  <c r="N15" i="11"/>
  <c r="N144" i="11"/>
  <c r="N39" i="11"/>
  <c r="N107" i="11"/>
  <c r="N264" i="11"/>
  <c r="N145" i="11"/>
  <c r="N24" i="11"/>
  <c r="N40" i="11"/>
  <c r="N291" i="11"/>
  <c r="N108" i="11"/>
  <c r="N201" i="11"/>
  <c r="N271" i="11"/>
  <c r="N25" i="11"/>
  <c r="N16" i="11"/>
  <c r="N41" i="11"/>
  <c r="N272" i="11"/>
  <c r="N292" i="11"/>
  <c r="N109" i="11"/>
  <c r="N17" i="11"/>
  <c r="N146" i="11"/>
  <c r="N202" i="11"/>
  <c r="N147" i="11"/>
  <c r="N18" i="11"/>
  <c r="N42" i="11"/>
  <c r="N26" i="11"/>
  <c r="N203" i="11"/>
  <c r="N293" i="11"/>
  <c r="N273" i="11"/>
  <c r="N110" i="11"/>
  <c r="N204" i="11"/>
  <c r="N148" i="11"/>
  <c r="N294" i="11"/>
  <c r="N27" i="11"/>
  <c r="N20" i="11"/>
  <c r="N19" i="11"/>
  <c r="N274" i="11"/>
  <c r="N43" i="11"/>
  <c r="N111" i="11"/>
  <c r="N44" i="11"/>
  <c r="N275" i="11"/>
  <c r="N28" i="11"/>
  <c r="N295" i="11"/>
  <c r="N205" i="11"/>
  <c r="N112" i="11"/>
  <c r="N149" i="11"/>
  <c r="N150" i="11"/>
  <c r="N206" i="11"/>
  <c r="N29" i="11"/>
  <c r="N276" i="11"/>
  <c r="N296" i="11"/>
  <c r="N45" i="11"/>
  <c r="N113" i="11"/>
  <c r="N297" i="11"/>
  <c r="N114" i="11"/>
  <c r="N30" i="11"/>
  <c r="N46" i="11"/>
  <c r="N151" i="11"/>
  <c r="N277" i="11"/>
  <c r="N207" i="11"/>
  <c r="N47" i="11"/>
  <c r="N31" i="11"/>
  <c r="N115" i="11"/>
  <c r="N208" i="11"/>
  <c r="N298" i="11"/>
  <c r="N278" i="11"/>
  <c r="N209" i="11"/>
  <c r="N32" i="11"/>
  <c r="N299" i="11"/>
  <c r="N116" i="11"/>
  <c r="N153" i="11"/>
  <c r="N279" i="11"/>
  <c r="N48" i="11"/>
  <c r="N117" i="11"/>
  <c r="N49" i="11"/>
  <c r="N300" i="11"/>
  <c r="N210" i="11"/>
  <c r="N154" i="11"/>
  <c r="N280" i="11"/>
  <c r="N33" i="11"/>
  <c r="N34" i="11"/>
  <c r="N50" i="11"/>
  <c r="N118" i="11"/>
  <c r="N301" i="11"/>
  <c r="N155" i="11"/>
  <c r="N211" i="11"/>
  <c r="N281" i="11"/>
  <c r="N35" i="11"/>
  <c r="N51" i="11"/>
  <c r="N156" i="11"/>
  <c r="N119" i="11"/>
  <c r="N302" i="11"/>
  <c r="N212" i="11"/>
  <c r="N282" i="11"/>
  <c r="N283" i="11"/>
  <c r="N213" i="11"/>
  <c r="N303" i="11"/>
  <c r="N37" i="11"/>
  <c r="N52" i="11"/>
  <c r="N120" i="11"/>
  <c r="N36" i="11"/>
  <c r="N157" i="11"/>
  <c r="N284" i="11"/>
  <c r="N158" i="11"/>
  <c r="N304" i="11"/>
  <c r="N121" i="11"/>
  <c r="N53" i="11"/>
  <c r="N214" i="11"/>
  <c r="N285" i="11"/>
  <c r="N159" i="11"/>
  <c r="N54" i="11"/>
  <c r="N215" i="11"/>
  <c r="N305" i="11"/>
  <c r="N122" i="11"/>
  <c r="N216" i="11"/>
  <c r="N286" i="11"/>
  <c r="N55" i="11"/>
  <c r="N306" i="11"/>
  <c r="N123" i="11"/>
  <c r="N160" i="11"/>
  <c r="N162" i="11"/>
  <c r="N307" i="11"/>
  <c r="N287" i="11"/>
  <c r="N217" i="11"/>
  <c r="N161" i="11"/>
  <c r="N288" i="11"/>
  <c r="N56" i="11"/>
  <c r="N124" i="11"/>
  <c r="N218" i="11"/>
  <c r="N308" i="11"/>
  <c r="N57" i="11"/>
  <c r="N125" i="11"/>
  <c r="N58" i="11"/>
  <c r="N126" i="11"/>
  <c r="N309" i="11"/>
  <c r="N219" i="11"/>
  <c r="N310" i="11"/>
  <c r="N59" i="11"/>
  <c r="N127" i="11"/>
  <c r="N220" i="11"/>
  <c r="N221" i="11"/>
  <c r="N311" i="11"/>
  <c r="N60" i="11"/>
  <c r="N128" i="11"/>
  <c r="N222" i="11"/>
  <c r="N129" i="11"/>
  <c r="N61" i="11"/>
  <c r="N312" i="11"/>
  <c r="N62" i="11"/>
  <c r="N130" i="11"/>
  <c r="N313" i="11"/>
  <c r="N223" i="11"/>
  <c r="N63" i="11"/>
  <c r="N131" i="11"/>
  <c r="N314" i="11"/>
  <c r="N224" i="11"/>
  <c r="N132" i="11"/>
  <c r="N225" i="11"/>
  <c r="N64" i="11"/>
  <c r="N226" i="11"/>
  <c r="N65" i="11"/>
  <c r="N133" i="11"/>
  <c r="N227" i="11"/>
  <c r="N134" i="11"/>
  <c r="N66" i="11"/>
  <c r="N135" i="11"/>
  <c r="N228" i="11"/>
  <c r="N67" i="11"/>
  <c r="N136" i="11"/>
  <c r="N68" i="11"/>
  <c r="N229" i="11"/>
  <c r="N69" i="11"/>
  <c r="N230" i="11"/>
  <c r="N137" i="11"/>
  <c r="N231" i="11"/>
  <c r="N70" i="11"/>
  <c r="N138" i="11"/>
  <c r="N139" i="11"/>
  <c r="N71" i="11"/>
  <c r="N232" i="11"/>
  <c r="N140" i="11"/>
  <c r="N233" i="11"/>
  <c r="N72" i="11"/>
  <c r="N141" i="11"/>
  <c r="N73" i="11"/>
  <c r="N234" i="11"/>
  <c r="N74" i="11"/>
  <c r="N235" i="11"/>
  <c r="N75" i="11"/>
  <c r="N236" i="11"/>
  <c r="N237" i="11"/>
  <c r="N76" i="11"/>
  <c r="N77" i="11"/>
  <c r="N238" i="11"/>
  <c r="N239" i="11"/>
  <c r="N78" i="11"/>
  <c r="N79" i="11"/>
  <c r="N240" i="11"/>
  <c r="N241" i="11"/>
  <c r="N80" i="11"/>
  <c r="N242" i="11"/>
  <c r="N81" i="11"/>
  <c r="N243" i="11"/>
  <c r="N82" i="11"/>
  <c r="N83" i="11"/>
  <c r="N244" i="11"/>
  <c r="N245" i="11"/>
  <c r="N84" i="11"/>
  <c r="N246" i="11"/>
  <c r="N85" i="11"/>
  <c r="N247" i="11"/>
  <c r="N86" i="11"/>
  <c r="N248" i="11"/>
  <c r="N87" i="11"/>
  <c r="N88" i="11"/>
  <c r="N249" i="11"/>
  <c r="N89" i="11"/>
  <c r="N250" i="11"/>
  <c r="N251" i="11"/>
  <c r="N90" i="11"/>
  <c r="N252" i="11"/>
  <c r="N91" i="11"/>
  <c r="N253" i="11"/>
  <c r="N92" i="11"/>
  <c r="N93" i="11"/>
  <c r="N254" i="11"/>
  <c r="N95" i="11"/>
  <c r="N94" i="11"/>
  <c r="N97" i="11"/>
  <c r="N96" i="11"/>
  <c r="N98" i="11"/>
  <c r="N99" i="11"/>
  <c r="N100" i="11"/>
  <c r="N101" i="11"/>
  <c r="N102" i="11"/>
  <c r="N103" i="11"/>
  <c r="N104" i="11"/>
  <c r="N320" i="11" l="1"/>
  <c r="E33" i="15"/>
  <c r="D44" i="16"/>
  <c r="C55" i="16" l="1"/>
  <c r="C35" i="14" l="1"/>
  <c r="E35" i="14"/>
  <c r="B19" i="7" l="1"/>
  <c r="K15" i="9"/>
  <c r="J15" i="9"/>
  <c r="I15" i="9"/>
  <c r="F15" i="9"/>
  <c r="E15" i="9"/>
  <c r="H15" i="9"/>
  <c r="L15" i="9" l="1"/>
  <c r="C15" i="9"/>
  <c r="M15" i="9" l="1"/>
  <c r="D15" i="9"/>
  <c r="I7" i="4" l="1"/>
  <c r="H7" i="4"/>
  <c r="F35" i="14" l="1"/>
  <c r="D35" i="14" l="1"/>
  <c r="E49" i="4"/>
  <c r="I49" i="4" l="1"/>
  <c r="D54" i="3" l="1"/>
  <c r="B29" i="15" l="1"/>
  <c r="D85" i="14" l="1"/>
  <c r="D91" i="14" s="1"/>
  <c r="C85" i="14"/>
  <c r="C91" i="14" s="1"/>
  <c r="C101" i="14" s="1"/>
  <c r="C111" i="14" s="1"/>
  <c r="C123" i="14" s="1"/>
  <c r="C135" i="14" l="1"/>
  <c r="C144" i="14" s="1"/>
  <c r="C87" i="14" l="1"/>
  <c r="C11" i="16" l="1"/>
  <c r="C18" i="16" s="1"/>
  <c r="C27" i="16" s="1"/>
  <c r="C39" i="16" s="1"/>
  <c r="D11" i="16"/>
  <c r="D18" i="16" s="1"/>
  <c r="D27" i="16" s="1"/>
  <c r="D39" i="16" s="1"/>
  <c r="D70" i="16" s="1"/>
  <c r="D80" i="16" s="1"/>
  <c r="D88" i="16" s="1"/>
  <c r="D102" i="16" s="1"/>
  <c r="D49" i="4"/>
  <c r="H49" i="4" s="1"/>
  <c r="C60" i="16" l="1"/>
  <c r="C70" i="16" s="1"/>
  <c r="C80" i="16" s="1"/>
  <c r="C88" i="16" s="1"/>
  <c r="C102" i="16" s="1"/>
  <c r="B15" i="9" s="1"/>
  <c r="B10" i="21" s="1"/>
  <c r="C85" i="16" l="1"/>
  <c r="D101" i="14"/>
  <c r="B16" i="9" s="1"/>
  <c r="B11" i="21" s="1"/>
  <c r="D87" i="14"/>
  <c r="D111" i="14" l="1"/>
  <c r="D123" i="14" s="1"/>
  <c r="D135" i="14" l="1"/>
  <c r="D144" i="14" s="1"/>
  <c r="D50" i="3"/>
  <c r="G64" i="3" l="1"/>
  <c r="H63" i="3" s="1"/>
  <c r="D63" i="3"/>
  <c r="D62" i="3"/>
  <c r="D61" i="3"/>
  <c r="D60" i="3"/>
  <c r="F60" i="3" s="1"/>
  <c r="D59" i="3"/>
  <c r="F59" i="3" s="1"/>
  <c r="G55" i="3"/>
  <c r="H54" i="3" s="1"/>
  <c r="D53" i="3"/>
  <c r="D52" i="3"/>
  <c r="D51" i="3"/>
  <c r="F51" i="3" s="1"/>
  <c r="F50" i="3"/>
  <c r="F55" i="3" l="1"/>
  <c r="H60" i="3"/>
  <c r="H61" i="3"/>
  <c r="H62" i="3"/>
  <c r="H59" i="3"/>
  <c r="H51" i="3"/>
  <c r="H52" i="3"/>
  <c r="D55" i="3"/>
  <c r="H53" i="3"/>
  <c r="F64" i="3"/>
  <c r="H50" i="3"/>
  <c r="D64" i="3"/>
  <c r="H64" i="3" l="1"/>
  <c r="H55" i="3"/>
</calcChain>
</file>

<file path=xl/sharedStrings.xml><?xml version="1.0" encoding="utf-8"?>
<sst xmlns="http://schemas.openxmlformats.org/spreadsheetml/2006/main" count="1897" uniqueCount="695">
  <si>
    <t>INDICE</t>
  </si>
  <si>
    <t>INFORMACIÓN GENERAL DE LA ENTIDAD</t>
  </si>
  <si>
    <t>01</t>
  </si>
  <si>
    <t>BALANCE GENERAL</t>
  </si>
  <si>
    <t>02</t>
  </si>
  <si>
    <t>ESTADO DE RESULTADO</t>
  </si>
  <si>
    <t>03</t>
  </si>
  <si>
    <t>04</t>
  </si>
  <si>
    <t>EVOLUCIÓN DEL PATRIMONIO NETO</t>
  </si>
  <si>
    <t>05</t>
  </si>
  <si>
    <t>06</t>
  </si>
  <si>
    <t>07</t>
  </si>
  <si>
    <t>NOTAS A LOS ESTADOS CONTABLES NOTA 5 (INCISO J)</t>
  </si>
  <si>
    <t>08</t>
  </si>
  <si>
    <t>09</t>
  </si>
  <si>
    <t>10</t>
  </si>
  <si>
    <t>11</t>
  </si>
  <si>
    <t>12</t>
  </si>
  <si>
    <t>13</t>
  </si>
  <si>
    <t>1.            IDENTIFICACIÓN</t>
  </si>
  <si>
    <t>Razón Social:</t>
  </si>
  <si>
    <t>Registro CNV:</t>
  </si>
  <si>
    <t>N° 017 según Res. N° 754/04</t>
  </si>
  <si>
    <t>Código Bolsa:</t>
  </si>
  <si>
    <t>N° 017 según Res N° 524/04</t>
  </si>
  <si>
    <t>Dirección Oficina Principal:</t>
  </si>
  <si>
    <t>Quesada N° 4926 Edif. Atlas Center Piso 6i</t>
  </si>
  <si>
    <t>Teléfono:</t>
  </si>
  <si>
    <t>(021) 610-720</t>
  </si>
  <si>
    <t>E-mail:</t>
  </si>
  <si>
    <t>cadiem@cadiem.com.py</t>
  </si>
  <si>
    <t>Sitio Página Web:</t>
  </si>
  <si>
    <t>www.cadiem.com.py</t>
  </si>
  <si>
    <t>Domicilio Legal:</t>
  </si>
  <si>
    <t>2.            ANTECEDENTES DE CONSTITUCIÓN DE LA SOCIEDAD</t>
  </si>
  <si>
    <t>Escritura N°: 334 Fecha: 12/11/2003 Inscripción en Registro Público: N° 03, Serie C, Folio 28 y sgtes. Sección Contratos Fecha: 07/01/2004; Escritura N°: 001 Fecha: 02/01/2007 Inscripción en Registro Público: N° 291, Serie E, Folio 2581 y sgtes. Sección Contratos Fecha: 17/04/2007; Escritura N°: 878 Fecha: 24/10/211 Inscripción en Registro Público: N° 28, Serie F, Folio 220 y sgtes. Fecha: 06/04/2012; Escritura N°: 1486 Fecha: 28/11/2014 Inscripción en Registro Público: N° 164. Serie I, Folio 2153 Fecha: 16/02/2015; Escritura N°: 455 Fecha: 02/06/2017 Inscripción en Registro Público: N° 1. Serie Comercial, Folio 1/15 Fecha: 17/08/2017, reingreso 19/09/2017.</t>
  </si>
  <si>
    <t>3.            Administración</t>
  </si>
  <si>
    <t>CARGO</t>
  </si>
  <si>
    <t>NOMBRE Y APELLIDO</t>
  </si>
  <si>
    <t>Representantes Legales</t>
  </si>
  <si>
    <t>Presidente</t>
  </si>
  <si>
    <t>Elías Miguel Gelay</t>
  </si>
  <si>
    <t>Vice-presidente</t>
  </si>
  <si>
    <t>César Paredes Franco</t>
  </si>
  <si>
    <t>Director</t>
  </si>
  <si>
    <t>Gloria Ayala Person</t>
  </si>
  <si>
    <t>Plana Ejecutiva</t>
  </si>
  <si>
    <t>Gerente Administrativo</t>
  </si>
  <si>
    <t>Myriam Celeste Silva</t>
  </si>
  <si>
    <t>Gerente Comercial</t>
  </si>
  <si>
    <t>Natalia Trinidad</t>
  </si>
  <si>
    <t>Viviana Cabrera</t>
  </si>
  <si>
    <t>Gerente de Tecnología de la Información</t>
  </si>
  <si>
    <t>Roberto Acosta</t>
  </si>
  <si>
    <t>Contador</t>
  </si>
  <si>
    <t>4.            CAPITAL Y PROPIEDAD</t>
  </si>
  <si>
    <t>Capital Emitido</t>
  </si>
  <si>
    <t>Capital Suscripto</t>
  </si>
  <si>
    <t>Capital Integrado</t>
  </si>
  <si>
    <t>Valor Nominal de las Acciones</t>
  </si>
  <si>
    <t>Gs. 1.000.000</t>
  </si>
  <si>
    <t>Cuadro de Capital Integrado</t>
  </si>
  <si>
    <t>N°</t>
  </si>
  <si>
    <t>Accionista</t>
  </si>
  <si>
    <t>Cantidad de Acciones</t>
  </si>
  <si>
    <t xml:space="preserve">Clase </t>
  </si>
  <si>
    <t>Voto</t>
  </si>
  <si>
    <t>Monto</t>
  </si>
  <si>
    <t>% de participación en capital integrado</t>
  </si>
  <si>
    <t>Nominativa</t>
  </si>
  <si>
    <t>OVM</t>
  </si>
  <si>
    <t>OS</t>
  </si>
  <si>
    <t>Preferida A</t>
  </si>
  <si>
    <t>Preferida B</t>
  </si>
  <si>
    <t>Preferida C</t>
  </si>
  <si>
    <t>TOTAL</t>
  </si>
  <si>
    <t>Cuadro de Capital Suscripto</t>
  </si>
  <si>
    <t>% de participación en capital suscripto</t>
  </si>
  <si>
    <t>5.            AUDITOR EXTERNO INDEPENDIENTE</t>
  </si>
  <si>
    <t>Nombre:</t>
  </si>
  <si>
    <t>Amaral &amp; Asociados</t>
  </si>
  <si>
    <t>AE 023</t>
  </si>
  <si>
    <t>Dirección:</t>
  </si>
  <si>
    <t>25 de Mayo N° 1894 esq. Gral. Aquino</t>
  </si>
  <si>
    <t>202-760</t>
  </si>
  <si>
    <t>6.            PERSONAS Y EMPRESAS VINCULADAS</t>
  </si>
  <si>
    <t>Denominación:</t>
  </si>
  <si>
    <t>Cadiem A.F.P.I.S.A.</t>
  </si>
  <si>
    <t>Actividad Principal:</t>
  </si>
  <si>
    <t>Administradora de Fondos de Inversión</t>
  </si>
  <si>
    <t>Participación dentro del Capital:</t>
  </si>
  <si>
    <t>Votos:</t>
  </si>
  <si>
    <t>Elías Miguel Gelay:</t>
  </si>
  <si>
    <t>César Paredes Franco:</t>
  </si>
  <si>
    <t>Gloria Ayala Person:</t>
  </si>
  <si>
    <t>Juana Pabla Galeano:</t>
  </si>
  <si>
    <t>Síndico</t>
  </si>
  <si>
    <t>Myriam Celeste Silva:</t>
  </si>
  <si>
    <t>Gte. Administrativo</t>
  </si>
  <si>
    <t>Gte. Comercial</t>
  </si>
  <si>
    <t>Gte. Tecnología de la Información</t>
  </si>
  <si>
    <t>Gte. Estructuraciones</t>
  </si>
  <si>
    <t>Jessica Pamela Díaz:</t>
  </si>
  <si>
    <t>Auditor Interno</t>
  </si>
  <si>
    <t>CADIEM CASA DE BOLSA S.A.</t>
  </si>
  <si>
    <t>EN GUARANIES</t>
  </si>
  <si>
    <t>ACTIVO</t>
  </si>
  <si>
    <t>Nota</t>
  </si>
  <si>
    <t>PASIVO</t>
  </si>
  <si>
    <t>Activo Corriente</t>
  </si>
  <si>
    <t>Pasivo Corriente</t>
  </si>
  <si>
    <t>Disponibilidades</t>
  </si>
  <si>
    <t>5.D</t>
  </si>
  <si>
    <t>Documentos y Cuentas por Pagar</t>
  </si>
  <si>
    <t>Caja</t>
  </si>
  <si>
    <t>Acreedores por Intermediación</t>
  </si>
  <si>
    <t>5.L</t>
  </si>
  <si>
    <t>Acreedores Varios</t>
  </si>
  <si>
    <t>Bancos</t>
  </si>
  <si>
    <t>Cuenta a Pagar a Personas y Empresas Relacionadas</t>
  </si>
  <si>
    <t>Inversiones Temporarias</t>
  </si>
  <si>
    <t>Títulos de Renta Fija</t>
  </si>
  <si>
    <t>Préstamos Financieros</t>
  </si>
  <si>
    <t>Títulos de Renta Fija en Reporto</t>
  </si>
  <si>
    <t>Préstamos en Bancos</t>
  </si>
  <si>
    <t>Créditos</t>
  </si>
  <si>
    <t>Deudores por Intermediación</t>
  </si>
  <si>
    <t>5.E</t>
  </si>
  <si>
    <t>Operaciones en Reporto</t>
  </si>
  <si>
    <t>5.J</t>
  </si>
  <si>
    <t>Documentos y Cuentas por Cobrar</t>
  </si>
  <si>
    <t>Deudores Varios</t>
  </si>
  <si>
    <t>Provisiones</t>
  </si>
  <si>
    <t>Cuentas por Cobrar a Personas y Empresas Relacionadas</t>
  </si>
  <si>
    <t>Retenciones de Impuestos</t>
  </si>
  <si>
    <t>Otros Pasivos</t>
  </si>
  <si>
    <t>Otros Activos</t>
  </si>
  <si>
    <t>Otros Activos Corrientes</t>
  </si>
  <si>
    <t>Otros Pasivos Corrientes</t>
  </si>
  <si>
    <t>TOTAL ACTIVO CORRIENTE</t>
  </si>
  <si>
    <t>TOTAL PASIVO CORRIENTE</t>
  </si>
  <si>
    <t>ACTIVO NO CORRIENTE</t>
  </si>
  <si>
    <t>Inversiones Permanentes</t>
  </si>
  <si>
    <t>Títulos Renta Variable</t>
  </si>
  <si>
    <t>Acción de la Bolsa de Valores</t>
  </si>
  <si>
    <t>Bienes de Uso</t>
  </si>
  <si>
    <t>(Depreciación Acumulada)</t>
  </si>
  <si>
    <t>TOTAL PASIVO</t>
  </si>
  <si>
    <t>Activos Intangibles y Cargos Diferidos</t>
  </si>
  <si>
    <t>Licencia</t>
  </si>
  <si>
    <t>PATRIMONIO NETO</t>
  </si>
  <si>
    <t>Capital</t>
  </si>
  <si>
    <t>(Amortización Acumulada)</t>
  </si>
  <si>
    <t>Reserva Legal</t>
  </si>
  <si>
    <t>Reserva de Revalúo</t>
  </si>
  <si>
    <t>Otros Activos No Corrientes</t>
  </si>
  <si>
    <t>Resultado Acumulado</t>
  </si>
  <si>
    <t>Gastos no Devengados</t>
  </si>
  <si>
    <t>Resultado del Ejercicio</t>
  </si>
  <si>
    <t>TOTAL ACTIVO NO CORRIENTE</t>
  </si>
  <si>
    <t>Total Patrimonio Neto</t>
  </si>
  <si>
    <t>TOTAL ACTIVO</t>
  </si>
  <si>
    <t>TOTAL PASIVO Y PATRIMONIO NETO</t>
  </si>
  <si>
    <t>CONCEPTO</t>
  </si>
  <si>
    <t>Ingresos por Operaciones y Servicios a Personas Relacionadas</t>
  </si>
  <si>
    <t>Otros Ingresos Operativos</t>
  </si>
  <si>
    <t>Otros Gastos Operativos</t>
  </si>
  <si>
    <t>Otros Gastos de Comercialización</t>
  </si>
  <si>
    <t>Otros Gastos de Administración</t>
  </si>
  <si>
    <t>Otros Ingresos</t>
  </si>
  <si>
    <t>Otros Egresos</t>
  </si>
  <si>
    <t>Intereses Cobrados</t>
  </si>
  <si>
    <t>ESTADO DE VARIACIÓN DEL PATRIMONIO NETO</t>
  </si>
  <si>
    <t>Movimientos</t>
  </si>
  <si>
    <t>CAPITAL</t>
  </si>
  <si>
    <t>RESERVAS</t>
  </si>
  <si>
    <t>RESULTADOS</t>
  </si>
  <si>
    <t>Suscripto</t>
  </si>
  <si>
    <t>A Integrar</t>
  </si>
  <si>
    <t>Integrado</t>
  </si>
  <si>
    <t>Legal</t>
  </si>
  <si>
    <t>Facultativa</t>
  </si>
  <si>
    <t>Revalúo</t>
  </si>
  <si>
    <t>Acumulados</t>
  </si>
  <si>
    <t>Del Ejercicio</t>
  </si>
  <si>
    <t>Saldo al Inicio</t>
  </si>
  <si>
    <t>Movimientos Subsecuentes</t>
  </si>
  <si>
    <t>Dividendos a Pagar</t>
  </si>
  <si>
    <t>Valuación Acc BVPASA</t>
  </si>
  <si>
    <t>Nota 1 – Consideración de los Estados Contables.</t>
  </si>
  <si>
    <t>Nota 2 - Información básica de la empresa</t>
  </si>
  <si>
    <t>2.1 Naturaleza Jurídica de las actividades de la sociedad</t>
  </si>
  <si>
    <t>2.2. Participación en otras empresas</t>
  </si>
  <si>
    <t>Nombre</t>
  </si>
  <si>
    <t>Monto de Participación</t>
  </si>
  <si>
    <t>% Participación en Capital de la Otra Empresa</t>
  </si>
  <si>
    <t>Factor de Vinculación</t>
  </si>
  <si>
    <t>Cadiem Administradora de Fondos Patrimoniales de Inversión S.A.</t>
  </si>
  <si>
    <t>Controlante</t>
  </si>
  <si>
    <t>Nota 3 - Principales políticas y prácticas contables aplicadas</t>
  </si>
  <si>
    <t>3.1 Base de Preparación de los Estados Contables</t>
  </si>
  <si>
    <t>3.2 Criterio de Valuación</t>
  </si>
  <si>
    <t>Los estados financieros fueron preparados utilizando como principal criterio de valuación el costo histórico, con las excepciones que se mencionan en los siguientes numerales de esta nota.</t>
  </si>
  <si>
    <t>3.3 Política de Constitución de Previsiones</t>
  </si>
  <si>
    <t>La entidad aplica el principio de lo devengado para el reconocimiento de los ingresos y la imputación de costos y gastos.
Los ingresos operativos representan el importe de los bienes y servicios suministrados a terceros y son reconocidos en el Estado de Resultados cuando los riesgos y beneficios significativos asociados a la propiedad de estos han sido transferidos al comprador.
La amortización de los bienes de uso es calculada según los criterios indicados en la Nota 3.4</t>
  </si>
  <si>
    <t>3.6 Definición de Fondos Adoptada para la Preparación del Estado de Flujo de Efectivo</t>
  </si>
  <si>
    <t>Para la preparación del Estado de Flujos de Efectivo se definió como fondos a las disponibilidades.</t>
  </si>
  <si>
    <t>Nota 4 – Cambios de Políticas y Procedimientos de Contabilidad</t>
  </si>
  <si>
    <t>Nota 5 – Criterios específicos de valuación</t>
  </si>
  <si>
    <t>A) Valuación en Moneda Extranjera</t>
  </si>
  <si>
    <t>Concepto</t>
  </si>
  <si>
    <t>DETALLE</t>
  </si>
  <si>
    <t>Moneda Extranjera Clase</t>
  </si>
  <si>
    <t>Moneda Extranjera Monto</t>
  </si>
  <si>
    <t>USD</t>
  </si>
  <si>
    <t>Inversiones</t>
  </si>
  <si>
    <t>Deudas Diversas</t>
  </si>
  <si>
    <t>Deudas Financieras</t>
  </si>
  <si>
    <t>C) Diferencia de Cambio en Moneda Extranjera</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</si>
  <si>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</si>
  <si>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</si>
  <si>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</si>
  <si>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</si>
  <si>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Bancos Varios Gs.</t>
  </si>
  <si>
    <t>Bancos Varios USD</t>
  </si>
  <si>
    <t>TOTAL DISPONIBILIDADES</t>
  </si>
  <si>
    <t>E) Créditos</t>
  </si>
  <si>
    <t>Intermediación Negociación de Títulos.</t>
  </si>
  <si>
    <t xml:space="preserve">TOTAL  </t>
  </si>
  <si>
    <t>Comisión Colocación de Títulos</t>
  </si>
  <si>
    <t>Gestión Adm. y Reestructuración</t>
  </si>
  <si>
    <t>Representación Obligacionista</t>
  </si>
  <si>
    <t>Servicios Financieros</t>
  </si>
  <si>
    <t>Adelanto de Vto.</t>
  </si>
  <si>
    <t>OTROS ACTIVOS CORRIENTES</t>
  </si>
  <si>
    <t>Anticipo Proveedores</t>
  </si>
  <si>
    <t>OTROS ACTIVOS NO CORRIENTES</t>
  </si>
  <si>
    <t>I) Préstamos Financieros (corto y largo plazo)</t>
  </si>
  <si>
    <t>Fecha Op.</t>
  </si>
  <si>
    <t>Cod. Negociación</t>
  </si>
  <si>
    <t>Moneda</t>
  </si>
  <si>
    <t>Monto Inicial</t>
  </si>
  <si>
    <t>Plazo</t>
  </si>
  <si>
    <t>Fecha de Vencimiento</t>
  </si>
  <si>
    <t>K) Documentos y Cuentas por Pagar (corto y largo plazo)</t>
  </si>
  <si>
    <t>Intermediación Negociación de Títulos</t>
  </si>
  <si>
    <t>N) Cuentas por Pagar a Personas y Empresas Relacionadas (corto y largo plazo)</t>
  </si>
  <si>
    <t xml:space="preserve">NOMBRE </t>
  </si>
  <si>
    <t>Myriam Silva</t>
  </si>
  <si>
    <t>TOTALES</t>
  </si>
  <si>
    <t>Tarjeta de Crédito</t>
  </si>
  <si>
    <t>Anticipo de Cliente</t>
  </si>
  <si>
    <t>Juana Pabla Galeano</t>
  </si>
  <si>
    <t>Lucia Emilia Ayala Person</t>
  </si>
  <si>
    <t>S) Patrimonio</t>
  </si>
  <si>
    <t>SALDO AL INICIO</t>
  </si>
  <si>
    <t>AUMENTOS</t>
  </si>
  <si>
    <t>DISMINUCIÓN</t>
  </si>
  <si>
    <t>SALDO AL CIERRE</t>
  </si>
  <si>
    <t>Aporte no Capitalizado</t>
  </si>
  <si>
    <t>Reservas</t>
  </si>
  <si>
    <t>Ingresos Varios por Asesoría.</t>
  </si>
  <si>
    <t>Servicios de Representación</t>
  </si>
  <si>
    <t>Ingresos Operativos Varios</t>
  </si>
  <si>
    <t>V) Otros Gastos Operativos, de Comercialización y de Administración</t>
  </si>
  <si>
    <t>Intereses y Gastos de Financiación</t>
  </si>
  <si>
    <t>Gastos Bursátiles</t>
  </si>
  <si>
    <t>Aranceles CNV-SEPRELAD</t>
  </si>
  <si>
    <t>Fidelización</t>
  </si>
  <si>
    <t>Gastos Varios de Comercialización</t>
  </si>
  <si>
    <t>Gastos de Consumición</t>
  </si>
  <si>
    <t>Manejo de Archivos</t>
  </si>
  <si>
    <t>Gastos Varios de Administración</t>
  </si>
  <si>
    <t>Gastos Varios</t>
  </si>
  <si>
    <t>Gastos al Personal</t>
  </si>
  <si>
    <t>W) Otros Ingresos y Egresos</t>
  </si>
  <si>
    <t>Ingresos Varios</t>
  </si>
  <si>
    <t>Nota 6 – Información Referente a Contingencias y Compromisos</t>
  </si>
  <si>
    <t>Nota 7 – Hechos posteriores al Cierre del Ejercicio:</t>
  </si>
  <si>
    <t>Nota 8 – Limitación a la libre disponibilidad de los activos o del patrimonio y cualquier restricción al derecho de propiedad.</t>
  </si>
  <si>
    <t>La empresa no cuenta con ningún tipo de limitación a libre disposición de los activos o de patrimonio, tampoco existe restricciones al derecho de la propiedad.</t>
  </si>
  <si>
    <t>Nota 9 – Cambios Contables</t>
  </si>
  <si>
    <t>Nota 10 – Restricciones para distribución de Utilidades</t>
  </si>
  <si>
    <t>Nota 11 – Sanciones</t>
  </si>
  <si>
    <t>La empresa no cuenta con ningún tipo de sanciones a la fecha del presente informe.</t>
  </si>
  <si>
    <t>Nota 12 – Cuentas de Orden</t>
  </si>
  <si>
    <t>INFIRMACIÓN SOBRE EL DOCUMENTO Y EMISOR</t>
  </si>
  <si>
    <t>EMISOR</t>
  </si>
  <si>
    <t>TIPO DE TÍTULO</t>
  </si>
  <si>
    <t>CANTIDAD DE TÍTULOS</t>
  </si>
  <si>
    <t>VALOR NOMINAL UNITARIO</t>
  </si>
  <si>
    <t>VALOR CONTABLE</t>
  </si>
  <si>
    <t>RESULTADO</t>
  </si>
  <si>
    <t>Bono</t>
  </si>
  <si>
    <t>SUB TOTAL GS</t>
  </si>
  <si>
    <t>SUB TOTAL USD</t>
  </si>
  <si>
    <t>TIPO DE CAMBIO</t>
  </si>
  <si>
    <t>SUB TOTAL EN GS</t>
  </si>
  <si>
    <t>CUENTAS</t>
  </si>
  <si>
    <t>VALOR DE COSTO</t>
  </si>
  <si>
    <t>VALOR DE COTIZACIÓN</t>
  </si>
  <si>
    <t>Inversiones Corrientes</t>
  </si>
  <si>
    <t>Inversiones No Corrientes</t>
  </si>
  <si>
    <t xml:space="preserve">R U B R O </t>
  </si>
  <si>
    <t>VALORES ORIGINALES</t>
  </si>
  <si>
    <t>DEPRECIACIONES</t>
  </si>
  <si>
    <t>NETO RESULTANTE</t>
  </si>
  <si>
    <t>Valores al inicio</t>
  </si>
  <si>
    <t>Altas</t>
  </si>
  <si>
    <t>Bajas</t>
  </si>
  <si>
    <t>Valores al Cierre</t>
  </si>
  <si>
    <t>Acumuladas al inicio</t>
  </si>
  <si>
    <t>Acumuladas al Cierre</t>
  </si>
  <si>
    <t>Bienes de uso e intangible</t>
  </si>
  <si>
    <t>Muebles y Útiles</t>
  </si>
  <si>
    <t>Equipos de Oficina</t>
  </si>
  <si>
    <t>Equipos de Informática</t>
  </si>
  <si>
    <t>Instalaciones</t>
  </si>
  <si>
    <t>Mejoras en Predio Ajeno</t>
  </si>
  <si>
    <t>Maquinarias y Equipos</t>
  </si>
  <si>
    <t>CAPITAL INTEGRADO</t>
  </si>
  <si>
    <t>Accionistas</t>
  </si>
  <si>
    <t>Serie</t>
  </si>
  <si>
    <t>N° de Acciones</t>
  </si>
  <si>
    <t>Clase</t>
  </si>
  <si>
    <t>Votos por Acción</t>
  </si>
  <si>
    <t>Votos</t>
  </si>
  <si>
    <t>Valor Nominal</t>
  </si>
  <si>
    <t>% Participación en el Capital Integrado</t>
  </si>
  <si>
    <t>(%) Votos</t>
  </si>
  <si>
    <t>del</t>
  </si>
  <si>
    <t>al</t>
  </si>
  <si>
    <t>Liliana Yolanda Meza</t>
  </si>
  <si>
    <t>Jaime Hitoshi Kurosu Ishigaki</t>
  </si>
  <si>
    <t>MADIBA S.A.</t>
  </si>
  <si>
    <t>Marcos Aurelio Mañotti Gonzalez</t>
  </si>
  <si>
    <t>James Edward Clifton Spalding Hellmer</t>
  </si>
  <si>
    <t>Erasmo Luis Aguilar Delvalle</t>
  </si>
  <si>
    <t>Hugo Cesar Recalde Benitez</t>
  </si>
  <si>
    <t>Roberto Jose Blumenfeld</t>
  </si>
  <si>
    <t>Francisco Yanagida Ishikawa</t>
  </si>
  <si>
    <t>Osvaldo Serafini</t>
  </si>
  <si>
    <t>Alejandro Omar Codas Laterza</t>
  </si>
  <si>
    <t>Julio Ruben Sykora Frich</t>
  </si>
  <si>
    <t>Carlos Roberto Díaz Rossi</t>
  </si>
  <si>
    <t>Miriam Concepcion Ayala Vda. De Contreras</t>
  </si>
  <si>
    <t xml:space="preserve">Verónica Contreras Ayala </t>
  </si>
  <si>
    <t>RAS S.A.</t>
  </si>
  <si>
    <t>Federico Knaudt Orro</t>
  </si>
  <si>
    <t>A</t>
  </si>
  <si>
    <t xml:space="preserve">Jorge Luis Roman Zaracho </t>
  </si>
  <si>
    <t xml:space="preserve">Jose Maria Mañotti Gonzalez </t>
  </si>
  <si>
    <t>Emilio Samuel Hirschkorn Skliar</t>
  </si>
  <si>
    <t>AGB Constructora S.A.</t>
  </si>
  <si>
    <t xml:space="preserve">Victor Ignacio Gonzalez Acosta </t>
  </si>
  <si>
    <t>Marcelo Andres Diaz de Vivar  Kroug</t>
  </si>
  <si>
    <t xml:space="preserve">Carmelo Wigberto Blasco Martinez </t>
  </si>
  <si>
    <t>B</t>
  </si>
  <si>
    <t>Roberto Fabian Elías Díaz</t>
  </si>
  <si>
    <t>Cimar S.A.</t>
  </si>
  <si>
    <t>Maria Lourdes Gamarra Marin</t>
  </si>
  <si>
    <t>C</t>
  </si>
  <si>
    <t>Hugo Teodoro Berkemeyer Rodriguez</t>
  </si>
  <si>
    <t>Marcelo Emilio Ayala Person</t>
  </si>
  <si>
    <t>CAPITAL SUSCRIPTO</t>
  </si>
  <si>
    <t>NOTAS A LOS ESTADOS CONTABLES NOTA 5 (INCISO A a I)</t>
  </si>
  <si>
    <t>NOTAS A LOS ESTADOS CONTABLES NOTA 5 (INCISO K a W)</t>
  </si>
  <si>
    <t>NOTAS A LOS ESTADOS CONTABLES (NOTA 1 a NOTA 4)</t>
  </si>
  <si>
    <t>CUENTA DE ORDEN</t>
  </si>
  <si>
    <t>Cuenta de Orden</t>
  </si>
  <si>
    <t>Gerente de Estructuraciones</t>
  </si>
  <si>
    <t>Auditoría Interna</t>
  </si>
  <si>
    <t>Cuadro s/ Res. 1/19 expresado en el Anexo de Capital</t>
  </si>
  <si>
    <t>B) Posición en Moneda Extranjera</t>
  </si>
  <si>
    <t>Cadiem Casa de Bolsa S.A.</t>
  </si>
  <si>
    <t>Acciones Ordinarias</t>
  </si>
  <si>
    <t>Sindico</t>
  </si>
  <si>
    <t>Las previsiones para cuentas de dudoso cobro se determinan anualmente sobre la base del estudio de la cartera de clientes realizado con el objeto de determinar la porción no recuperable de las cuentas por cobrar.</t>
  </si>
  <si>
    <t>3.4 Política de Bienes de Uso</t>
  </si>
  <si>
    <t>3.5 Política de Reconocimiento de Ingresos y Egresos</t>
  </si>
  <si>
    <t>ANEXO I</t>
  </si>
  <si>
    <t>COMPOSICIÓN ACCIONARIA - ANEXO DE CAPITAL</t>
  </si>
  <si>
    <t>BIENES DE USO - ANEXO II</t>
  </si>
  <si>
    <t>CARTERA DE INVERSIONES - ANEXO I</t>
  </si>
  <si>
    <t>ANEXO II</t>
  </si>
  <si>
    <t>ANEXO DE CAPITAL</t>
  </si>
  <si>
    <r>
      <t>Acreedores Varios:</t>
    </r>
    <r>
      <rPr>
        <sz val="11"/>
        <color theme="1"/>
        <rFont val="Museo Sans 100"/>
        <family val="3"/>
      </rPr>
      <t xml:space="preserve"> La composición es la siguiente</t>
    </r>
  </si>
  <si>
    <r>
      <t>L) Acreedores por Intermediación (Corto y Largo Plazo):</t>
    </r>
    <r>
      <rPr>
        <sz val="11"/>
        <color theme="1"/>
        <rFont val="Museo Sans 100"/>
        <family val="3"/>
      </rPr>
      <t xml:space="preserve"> La composición es la siguiente</t>
    </r>
  </si>
  <si>
    <r>
      <t>M) Administración de Cartera:</t>
    </r>
    <r>
      <rPr>
        <sz val="11"/>
        <color theme="1"/>
        <rFont val="Museo Sans 100"/>
        <family val="3"/>
      </rPr>
      <t xml:space="preserve"> La entidad no cuenta con obligaciones a la fecha</t>
    </r>
  </si>
  <si>
    <r>
      <t>O) Obligaciones por Contrato de Underwriting (Corto y Largo Plazo):</t>
    </r>
    <r>
      <rPr>
        <sz val="11"/>
        <color theme="1"/>
        <rFont val="Museo Sans 100"/>
        <family val="3"/>
      </rPr>
      <t xml:space="preserve"> La entidad no cuenta obligaciones al respecto</t>
    </r>
  </si>
  <si>
    <r>
      <t>P) Otros Pasivos Corrientes y No Corrientes:</t>
    </r>
    <r>
      <rPr>
        <sz val="11"/>
        <color theme="1"/>
        <rFont val="Museo Sans 100"/>
        <family val="3"/>
      </rPr>
      <t xml:space="preserve"> La composición es la siguiente</t>
    </r>
  </si>
  <si>
    <r>
      <t>T) Previsiones:</t>
    </r>
    <r>
      <rPr>
        <sz val="11"/>
        <color theme="1"/>
        <rFont val="Museo Sans 100"/>
        <family val="3"/>
      </rPr>
      <t xml:space="preserve"> La entidad no considera necesario realizar previsiones</t>
    </r>
  </si>
  <si>
    <r>
      <t xml:space="preserve">J) Operación en Reporto: </t>
    </r>
    <r>
      <rPr>
        <sz val="11"/>
        <color theme="1"/>
        <rFont val="Museo Sans 100"/>
        <family val="3"/>
      </rPr>
      <t>Las operaciones Reportadas activas a la fecha son las siguientes</t>
    </r>
  </si>
  <si>
    <r>
      <t>Deudores por Intermediación:</t>
    </r>
    <r>
      <rPr>
        <sz val="11"/>
        <color theme="1"/>
        <rFont val="Museo Sans 100"/>
        <family val="3"/>
      </rPr>
      <t xml:space="preserve"> La composición es la siguiente</t>
    </r>
  </si>
  <si>
    <r>
      <t>Documentos y Cuentas por Cobrar:</t>
    </r>
    <r>
      <rPr>
        <sz val="11"/>
        <color theme="1"/>
        <rFont val="Museo Sans 100"/>
        <family val="3"/>
      </rPr>
      <t xml:space="preserve"> La composición es la siguiente</t>
    </r>
  </si>
  <si>
    <r>
      <t>Deudores Varios:</t>
    </r>
    <r>
      <rPr>
        <sz val="11"/>
        <color theme="1"/>
        <rFont val="Museo Sans 100"/>
        <family val="3"/>
      </rPr>
      <t xml:space="preserve"> La composición es la siguiente</t>
    </r>
  </si>
  <si>
    <r>
      <t>Derechos Sobre Títulos por Contrato de Underwriting:</t>
    </r>
    <r>
      <rPr>
        <sz val="11"/>
        <color theme="1"/>
        <rFont val="Museo Sans 100"/>
        <family val="3"/>
      </rPr>
      <t xml:space="preserve"> A la fecha del presente informe la empresa no cuenta con contratos por dicho concepto.</t>
    </r>
  </si>
  <si>
    <r>
      <t>Cuentas Por Cobrar a Personas y Empresas Relacionadas:</t>
    </r>
    <r>
      <rPr>
        <sz val="11"/>
        <color theme="1"/>
        <rFont val="Museo Sans 100"/>
        <family val="3"/>
      </rPr>
      <t xml:space="preserve"> La composición es la siguiente</t>
    </r>
  </si>
  <si>
    <r>
      <t>F) Cargos Diferidos:</t>
    </r>
    <r>
      <rPr>
        <sz val="11"/>
        <color theme="1"/>
        <rFont val="Museo Sans 100"/>
        <family val="3"/>
      </rPr>
      <t xml:space="preserve"> A la fecha del presente informe la entidad no tiene datos que informar en esta nota</t>
    </r>
  </si>
  <si>
    <r>
      <t>H) Otros Activos Corrientes y No Corrientes:</t>
    </r>
    <r>
      <rPr>
        <sz val="11"/>
        <color theme="1"/>
        <rFont val="Museo Sans 100"/>
        <family val="3"/>
      </rPr>
      <t xml:space="preserve"> La composición es la siguiente</t>
    </r>
  </si>
  <si>
    <r>
      <t>Préstamos Financieros:</t>
    </r>
    <r>
      <rPr>
        <sz val="11"/>
        <color theme="1"/>
        <rFont val="Museo Sans 100"/>
        <family val="3"/>
      </rPr>
      <t xml:space="preserve"> Préstamos a Corto Plazo</t>
    </r>
  </si>
  <si>
    <r>
      <t xml:space="preserve">6.1         </t>
    </r>
    <r>
      <rPr>
        <b/>
        <u/>
        <sz val="11"/>
        <color theme="1"/>
        <rFont val="Museo Sans 100"/>
        <family val="3"/>
      </rPr>
      <t>Vinculada Controlante</t>
    </r>
  </si>
  <si>
    <r>
      <t xml:space="preserve">6.2         </t>
    </r>
    <r>
      <rPr>
        <b/>
        <u/>
        <sz val="11"/>
        <color theme="1"/>
        <rFont val="Museo Sans 100"/>
        <family val="3"/>
      </rPr>
      <t>Personas Vinculadas</t>
    </r>
  </si>
  <si>
    <t>3.7 Política de Valuación de las Inversiones de Largo Plazo</t>
  </si>
  <si>
    <r>
      <t xml:space="preserve">B) Contingencias Legales: </t>
    </r>
    <r>
      <rPr>
        <sz val="11"/>
        <color theme="1"/>
        <rFont val="Museo Sans 100"/>
        <family val="3"/>
      </rPr>
      <t>La empresa no cuenta con juicios ni otras acciones que comprometa a la libre disponibilidad de sus bienes ni al libre desarrollo de sus actividades comerciales.</t>
    </r>
  </si>
  <si>
    <t>Revaluó</t>
  </si>
  <si>
    <t>Prov. p/ Pago de Gratificaciones</t>
  </si>
  <si>
    <t>Licencias</t>
  </si>
  <si>
    <t>CDA</t>
  </si>
  <si>
    <t>Entre la fecha de cierre del trimestre y la fecha de emisión de estos estados financieros, no han ocurrido otros hechos significativos de carácter financiero o de otra índole que afecten la situación patrimonial y financiera o los resultados de la Sociedad.</t>
  </si>
  <si>
    <t>Deudores Crédito Gs.</t>
  </si>
  <si>
    <t>Deudores Crédito USD</t>
  </si>
  <si>
    <t>Acreedor Gs.</t>
  </si>
  <si>
    <t>Acreedor USD</t>
  </si>
  <si>
    <t>% Participación en el Capital Propio</t>
  </si>
  <si>
    <t>ESTADO DE FLUJO DE EFECTIVO</t>
  </si>
  <si>
    <t>1.</t>
  </si>
  <si>
    <t xml:space="preserve">FLUJO DE EFECTIVO POR LAS ACTIVIDADES OPERATIVAS </t>
  </si>
  <si>
    <t>Ingresos en Efectivo por comisiones y otros</t>
  </si>
  <si>
    <t>Efectivo pagado a empleados</t>
  </si>
  <si>
    <t>Total de Efectivo de las Actividades operativas antes de cambios en los activos de operación</t>
  </si>
  <si>
    <t>Aumento (Disminución) en pasivos operativos</t>
  </si>
  <si>
    <t>Pagos a Proveedores</t>
  </si>
  <si>
    <t xml:space="preserve">Efectivo Neto provisto de Actividades de Operación </t>
  </si>
  <si>
    <t>2.</t>
  </si>
  <si>
    <t>FLUJO DE EFECTIVO EN ACTIVIDADES DE INVERSIÓN</t>
  </si>
  <si>
    <t>Compra de Propiedad, planta y equipo</t>
  </si>
  <si>
    <t>Dividendos percibidos</t>
  </si>
  <si>
    <t xml:space="preserve">Efectivo Neto en Actividades de Inversión </t>
  </si>
  <si>
    <t>3.</t>
  </si>
  <si>
    <t>Proveniente de préstamos y otras deudas</t>
  </si>
  <si>
    <t>Dividendos Pagados</t>
  </si>
  <si>
    <t>Intereses Pagados</t>
  </si>
  <si>
    <t>Efecto de las variaciones en tipo de cambio</t>
  </si>
  <si>
    <t xml:space="preserve">Efectivo Neto en Actividades de Financiamiento </t>
  </si>
  <si>
    <t>Aumento (o disminución) neto de efectivo y sus equivalentes</t>
  </si>
  <si>
    <t>Efectivo y equivalentes al efectivo al comienzo del período</t>
  </si>
  <si>
    <t>Efectivo y equivalentes al efectivo al cierre del período</t>
  </si>
  <si>
    <t>INGRESOS OPERATIVOS</t>
  </si>
  <si>
    <t>Comisiones por Operación en Rueda</t>
  </si>
  <si>
    <t>Por Intermediación Acción en Rueda</t>
  </si>
  <si>
    <t>Por Intermediación Renta Fija en Rueda</t>
  </si>
  <si>
    <t>Comisión por Contratos de Colocación Primaria</t>
  </si>
  <si>
    <t>Ingresos por Asesoría Financiera</t>
  </si>
  <si>
    <t>Ingresos por Intereses y Dividendos de Cartera Propia</t>
  </si>
  <si>
    <t>Ingresos por Venta de Cartera Propia</t>
  </si>
  <si>
    <t>GASTOS OPERATIVOS</t>
  </si>
  <si>
    <t>Gastos por Comisiones y Servicios</t>
  </si>
  <si>
    <t>Aranceles por Negociación Bolsa de Valores</t>
  </si>
  <si>
    <t>5.V</t>
  </si>
  <si>
    <t>RESULTADO OPERATIVO BRUTO</t>
  </si>
  <si>
    <t>GASTOS DE COMERCIALIZACIÓN</t>
  </si>
  <si>
    <t>Publicidad</t>
  </si>
  <si>
    <t>GASTOS DE ADMINISTRACIÓN</t>
  </si>
  <si>
    <t>Servicios Personales</t>
  </si>
  <si>
    <t>Previsión, Amortización y Depreciaciones</t>
  </si>
  <si>
    <t>Mantenimiento</t>
  </si>
  <si>
    <t>Alquileres</t>
  </si>
  <si>
    <t>Gastos Generales</t>
  </si>
  <si>
    <t>Seguros</t>
  </si>
  <si>
    <t>Multas</t>
  </si>
  <si>
    <t>Impuestos, Tasas y Contribuciones</t>
  </si>
  <si>
    <t>RESULTADO OPERATIVO NETO</t>
  </si>
  <si>
    <t>OTROS INGRESOS Y EGRESOS</t>
  </si>
  <si>
    <t>5.W</t>
  </si>
  <si>
    <t>RESULTADOS FINANCIEROS</t>
  </si>
  <si>
    <t>Generados por Activos</t>
  </si>
  <si>
    <t>Diferencia de Cambio</t>
  </si>
  <si>
    <t>Generados por Pasivos</t>
  </si>
  <si>
    <t>Diferencia de Cambio.</t>
  </si>
  <si>
    <t>AJUSTE DE RESULTADO DE EJERCICIOS ANTERIORES</t>
  </si>
  <si>
    <t>Ingresos</t>
  </si>
  <si>
    <t>Egresos</t>
  </si>
  <si>
    <t>UTILIDAD O (PERDIDA)</t>
  </si>
  <si>
    <t>IMPUESTO A LA RENTA</t>
  </si>
  <si>
    <t>RESULTADO DEL EJERCICIO</t>
  </si>
  <si>
    <t>5.I</t>
  </si>
  <si>
    <t>Comisión por Operaciones Fuera de Rueda</t>
  </si>
  <si>
    <t>Por Intermediación Acción Fuera de Rueda</t>
  </si>
  <si>
    <t>Por Intermediación Renta Fija Fuera de Rueda</t>
  </si>
  <si>
    <t>Comisiones por Contratos de Colocación Primaria de Acciones</t>
  </si>
  <si>
    <t>Comisiones por Contratos de Colocación Primaria en Renta Fija</t>
  </si>
  <si>
    <t>Ingresos por Administración de Cartera</t>
  </si>
  <si>
    <t>Ingresos por Custodia de Valores</t>
  </si>
  <si>
    <t>Ingresos por Venta de Cartera Propia a Personas y Empresas Relacionadas</t>
  </si>
  <si>
    <t>Ingresos por Operaciones y Servicios Extrabursátiles</t>
  </si>
  <si>
    <t>Folletos e Impresiones</t>
  </si>
  <si>
    <t>RESULTADO EXTRAORDINARIO</t>
  </si>
  <si>
    <t>Ingresos Extraordinarios</t>
  </si>
  <si>
    <t>Egresos Extraordinarios</t>
  </si>
  <si>
    <t xml:space="preserve">Efectivo Generado (usado) por otras actividades </t>
  </si>
  <si>
    <t>(Aumento) Disminución en los activos de operación</t>
  </si>
  <si>
    <t>Fondos Colocados a corto plazo</t>
  </si>
  <si>
    <t>Efectivo neto de Actividades de Operación antes de impuestos</t>
  </si>
  <si>
    <t>Impuesto a la renta</t>
  </si>
  <si>
    <t xml:space="preserve">Inversiones en Otras Empresas </t>
  </si>
  <si>
    <t>Fondo con destino especial</t>
  </si>
  <si>
    <t>Adquisición de  Acciones y Títulos de Deuda (Cartera Propia)</t>
  </si>
  <si>
    <t>Intereses percibidos</t>
  </si>
  <si>
    <t>Aportes de Capital</t>
  </si>
  <si>
    <t>Donaciones</t>
  </si>
  <si>
    <t>Contratos Forward - Valor USD</t>
  </si>
  <si>
    <t>Impuesto a la Renta a Pagar</t>
  </si>
  <si>
    <t>Aporte y Retenciones a Pagar</t>
  </si>
  <si>
    <t>Pagaré</t>
  </si>
  <si>
    <t>Retención IDU</t>
  </si>
  <si>
    <t>Gastos de Viaje</t>
  </si>
  <si>
    <t>Honorarios</t>
  </si>
  <si>
    <t>Índice</t>
  </si>
  <si>
    <t>Valuación Acción
BVPASA</t>
  </si>
  <si>
    <t>Gastos a Devengar</t>
  </si>
  <si>
    <t>Ingresos a Devengar</t>
  </si>
  <si>
    <t>NOTAS A LOS ESTADOS CONTABLES (NOTA 6 a NOTA 12)</t>
  </si>
  <si>
    <t>Dividendos Cobrados</t>
  </si>
  <si>
    <t>FLUJO DE EFECTIVO</t>
  </si>
  <si>
    <t>Al 31 de diciembre de 2019 los bienes de uso se exponen a su costo histórico revaluado a partir del año siguiente al de su incorporación, de acuerdo con lo establecido en el artículo 12 de la Ley Nº 125/91, menos la correspondiente depreciación acumulada. El incremento neto por revaluación se acredita a la cuenta Reserva de Revalúo del patrimonio neto. La depreciación de los bienes de uso es calculada por el método de línea recta a partir del año siguiente de su incorporación, aplicando las tasas anuales determinadas con base en la vida útil de los bienes.
A partir del ejercicio 2020, los bienes de uso se exponen a su costo histórico, revaluado hasta el 31 de diciembre de 2019, menos la correspondiente depreciación acumulada de acuerdo con lo establecido en la Ley 6.380/19. La cuota de depreciación es calculada por el método de línea recta sobre el valor neto contable menos el valor residual de los bienes al 31 de diciembre de 2019, lo que implica un cambio en la base de cálculo de la depreciación respecto al ejercicio anterior. El valor residual es calculado sobre el valor neto contable de los bienes al 31 de diciembre de 2019.
De acuerdo con lo establecido por la Ley 6.380/19, el Poder Ejecutivo podrá establecer el revalúo obligatorio de los bienes del activo fijo, cuando la variación del Índice de Precios al Consumo determinado por el Banco Central del Paraguay alcance al menos el 20% acumulado a partir del ejercicio 2019. El reconocimiento del revalúo obligatorio formará parte de una reserva patrimonial cuyo único destino podrá ser la capitalización.</t>
  </si>
  <si>
    <t>14</t>
  </si>
  <si>
    <t>INTAGIBLES - ANEXO III</t>
  </si>
  <si>
    <t>ANEXO III</t>
  </si>
  <si>
    <r>
      <t>Las 12 notas -</t>
    </r>
    <r>
      <rPr>
        <i/>
        <sz val="10"/>
        <color rgb="FFFF0000"/>
        <rFont val="Museo Sans 100"/>
        <family val="3"/>
      </rPr>
      <t xml:space="preserve"> </t>
    </r>
    <r>
      <rPr>
        <i/>
        <sz val="10"/>
        <color theme="1"/>
        <rFont val="Museo Sans 100"/>
        <family val="3"/>
      </rPr>
      <t>Anexo I - Anexo II - Anexo III - Anexo de Capital que acompañan forman parte integral de los estados financieros.</t>
    </r>
  </si>
  <si>
    <t>Las 12 notas - Anexo I - Anexo II - Anexo III - Anexo de Capital que acompañan forman parte integral de los estados financieros.</t>
  </si>
  <si>
    <t>La empresa, una vez aprobada por asamblea y retenido el Impuesto a los Dividendos y Utilidades (IDU) según esta reglamentada en el Título II de la Ley 6380/19, distribuye sin ninguna restricción las utilidades disponibles al cierre de cada periodo.</t>
  </si>
  <si>
    <t>Capitalización de Utilidades</t>
  </si>
  <si>
    <t>Integración de Acciones</t>
  </si>
  <si>
    <t>Tipo de cambio comprador</t>
  </si>
  <si>
    <t xml:space="preserve">Tipo de cambio vendedor       </t>
  </si>
  <si>
    <t>Banco Itaú Paraguay S.A.</t>
  </si>
  <si>
    <t>CANTIDAD</t>
  </si>
  <si>
    <t>VALOR NOMINAL</t>
  </si>
  <si>
    <t>(En Guaraníes)</t>
  </si>
  <si>
    <r>
      <t xml:space="preserve">D) Disponibilidades: </t>
    </r>
    <r>
      <rPr>
        <sz val="11"/>
        <color theme="1"/>
        <rFont val="Museo Sans 100"/>
        <family val="3"/>
      </rPr>
      <t>La cuenta disponibilidades está compuesta por valores de Cuenta Propia y valores de Cuentas Compensadoras, que se detallan a continuación.</t>
    </r>
  </si>
  <si>
    <t>Revalúo del Período</t>
  </si>
  <si>
    <t>Depreciación del Período</t>
  </si>
  <si>
    <t>Natalia Raquel Trinidad</t>
  </si>
  <si>
    <t>Viviana Mabel Cabrera</t>
  </si>
  <si>
    <t>Roberto Rufino Acosta</t>
  </si>
  <si>
    <t>Jessica Pamela Díaz</t>
  </si>
  <si>
    <t>Jorge Ramón Ugarte</t>
  </si>
  <si>
    <r>
      <t xml:space="preserve">CADIEM Casa de Bolsa S.A. tiene por objeto efectuar todas las actividades, operaciones y servicios que sean compatibles con la actividad de intermediación en el mercado de valores y cualquier otra actividad permitida que previamente, de manera general, lo autorice la Comisión Nacional de Valores.
Fue constituida por Escritura Pública Nro. 334, de fecha 12.11.2003, pasada ante la Escribana Pública Katia Ayala Ratti, e inscripta en los Registros Públicos de Personas Jurídicas y Asociaciones, en fecha 23.12.2003. Modificación de Estatutos: Primera modificación: En el Registro Público de Comercio No.291, Serie E, Folio 2581 y sgtes, por Escritura Pública No. 1 del 02.01.2007, Folio 2 y sgtes, pasada por el Escribano Luis Enrique Peroni. Segunda modificación: En el Registro Público de Comercio Número 688, Serie G, folio 5942 del 23/12/2011. Tercera modificación: </t>
    </r>
    <r>
      <rPr>
        <sz val="11"/>
        <rFont val="Museo Sans 100"/>
        <family val="3"/>
      </rPr>
      <t>En el Registro Público de Comercio Número 147, Serie E, folio 1652 y sgtes de fecha 16/02/2015</t>
    </r>
    <r>
      <rPr>
        <sz val="11"/>
        <color theme="1"/>
        <rFont val="Museo Sans 100"/>
        <family val="3"/>
      </rPr>
      <t>. Cuarta modificación: En el Registro Público de Comercio Número 1, Serie Comercial, folio 1/15 de fecha 17/08/2017, reingreso 19/09/2017.
Habilitada por la Comisión Nacional de Valores para operar como Intermediaria en el Mercado de Valores, llevando la Nomenclatura CB (Casa de Bolsa) seguido de la numeración 017, por Resolución No. 754/04 Acta No. 04/04 de fecha 19.01.2004, e igualmente inscripta en la Bolsa de Valores y Productos de Asunción S.A. por Resolución No. 524/04 de fecha 26.01.2004.</t>
    </r>
  </si>
  <si>
    <t>PYTNA01F8731</t>
  </si>
  <si>
    <t>PYG</t>
  </si>
  <si>
    <t>Monto Contable</t>
  </si>
  <si>
    <t>Liliana Yolanda Meza:</t>
  </si>
  <si>
    <t>Natalia Raquel Trinidad:</t>
  </si>
  <si>
    <t>Roberto Rufino Acosta:</t>
  </si>
  <si>
    <t>Viviana Mabel Cabrera:</t>
  </si>
  <si>
    <t>Gastos a Devengar.</t>
  </si>
  <si>
    <t>No se incurrió a ningún cambio de procedimiento en la aplicación contable y/o estimación contable en refencia a los estados contables anteriores al presente.</t>
  </si>
  <si>
    <r>
      <rPr>
        <b/>
        <sz val="16"/>
        <color theme="1"/>
        <rFont val="Museo Sans 100"/>
        <family val="3"/>
      </rPr>
      <t xml:space="preserve">ESTADOS FINANCIEROS
CADIEM CASA DE BOLSA S.A.
</t>
    </r>
    <r>
      <rPr>
        <u/>
        <sz val="14"/>
        <color theme="1"/>
        <rFont val="Museo Sans 100"/>
        <family val="3"/>
      </rPr>
      <t>s/ Res. N° 30/2021</t>
    </r>
    <r>
      <rPr>
        <sz val="11"/>
        <color theme="1"/>
        <rFont val="Museo Sans 100"/>
        <family val="3"/>
      </rPr>
      <t xml:space="preserve">
Título III Anexo F</t>
    </r>
  </si>
  <si>
    <t>Las inversiones a largo plazo se evalúan según su costo histórico más lo que resultare del VPP, exceptuando las acciones de la BVPASA que se valoriza según último valor negociado.</t>
  </si>
  <si>
    <t>SALDO
AL</t>
  </si>
  <si>
    <t>Tipo
de
Cambio</t>
  </si>
  <si>
    <t>Monto
Ajustado</t>
  </si>
  <si>
    <t>Beneficios</t>
  </si>
  <si>
    <r>
      <t xml:space="preserve">A) Compromisos Directos: </t>
    </r>
    <r>
      <rPr>
        <sz val="11"/>
        <color theme="1"/>
        <rFont val="Museo Sans 100"/>
        <family val="3"/>
      </rPr>
      <t>A la fecha del informe no existen compromisos directos relevantes que informar o detallar en la presente nota.</t>
    </r>
  </si>
  <si>
    <t>Rodrigo Garcia</t>
  </si>
  <si>
    <t>5.T</t>
  </si>
  <si>
    <t>FLUJO DE EFECTIVO POR ACTIVIDADES DE FINANCIACIAMIENTO</t>
  </si>
  <si>
    <t>AUTOMOTORES Y MAQUINARIA S.A.E.C.A.</t>
  </si>
  <si>
    <t>BIOTEC DEL PARAGUAY S.A.</t>
  </si>
  <si>
    <t>ELECTROBAN S.A.E.C.A.</t>
  </si>
  <si>
    <t>GRUPO VAZQUEZ S.A.E.</t>
  </si>
  <si>
    <t>IZAGUIRRE BARRAIL INVERSORA S.A.E.C.A.</t>
  </si>
  <si>
    <t>LCR S.A.E.C.A.</t>
  </si>
  <si>
    <t>BANCO ITAU PARAGUAY SA</t>
  </si>
  <si>
    <t>DEUDA PRIVADA</t>
  </si>
  <si>
    <t>TOTAL AL 31/12/2021</t>
  </si>
  <si>
    <t>CADIEM AFPISA</t>
  </si>
  <si>
    <t>CAJA DE VALORES DEL PARAGUAY</t>
  </si>
  <si>
    <t>VALUACION ACCION AFPISA</t>
  </si>
  <si>
    <t>LCC BRIDGE SEARCH CAPITAL</t>
  </si>
  <si>
    <t>VALOR LIBRO DE ACCIÓN</t>
  </si>
  <si>
    <t>VALOR ÚLTIMO REMATE</t>
  </si>
  <si>
    <t>Bienes de Uso - Costo Revaluado</t>
  </si>
  <si>
    <t>IVA a Pagar</t>
  </si>
  <si>
    <t>Fondos Mutuos</t>
  </si>
  <si>
    <t>Dividendos a Pagar en Efectivo</t>
  </si>
  <si>
    <t>Presidente con el 21,56% de los Votos - 12,21% del Capital</t>
  </si>
  <si>
    <t>Vice-Presidente con el 21,56% de los Votos – 12,21% del Capital</t>
  </si>
  <si>
    <t>Director con el 21,56% de los Votos – 12,34 % del Capital</t>
  </si>
  <si>
    <t>Cadiem AFPISA - Controlada</t>
  </si>
  <si>
    <t>Créditos con Gerentes - Directores</t>
  </si>
  <si>
    <t>Banco GNB Fusión</t>
  </si>
  <si>
    <t>Garantía de Alquiler</t>
  </si>
  <si>
    <t>TOTAL OPERACIÓN EN REPORTO Gs</t>
  </si>
  <si>
    <t xml:space="preserve">Bono </t>
  </si>
  <si>
    <t>VISION BANCO S.A.E.C.A.</t>
  </si>
  <si>
    <t>Cupón</t>
  </si>
  <si>
    <t xml:space="preserve">BANCO REGIONAL SAECA </t>
  </si>
  <si>
    <t>Hugo Fernando Martínez Fernandez</t>
  </si>
  <si>
    <t>El capital social se fija en Gs. 60.000.000.000 según Acta de Asamblea N° 34 de fecha 25/03/2022, distribuido en 60.000 acciones nominativas con Valor Nominal Gs. 1.000.000, de Clase Ordinaria Voto Múltiple (OVM) Ordinaria Simple (OS) y Preferidas.</t>
  </si>
  <si>
    <t>Gs. 60.000.000.000</t>
  </si>
  <si>
    <t>Gs. 44.797.000.000</t>
  </si>
  <si>
    <t>Gs. 35.629.000.000</t>
  </si>
  <si>
    <t>Las Políticas y Procedimientos de Contabilidad con relación al año anterior no sufrieron cambios a la fecha de este informe.</t>
  </si>
  <si>
    <t>Los estados financieros se han preparado de acuerdo con normas contables emitidos por el Consejo de Contadores Públicos del Paraguya y criterios de valuación dictados por la Comisión Nacional de Valores.
La moneda funcional y de presentación de los estados financieros de la entidad es el Guaraní, la moneda local de Paraguay.
Dado que la inflación acumulada en los últimos tres años, calculada a base del Índice de Precios al Consumidor emitido por el Banco Central del Paraguay, ha sido inferior al 100%, los estados financieros se presentan en unidad de medida heterogénea. Consecuentemente los estados financieros no fueron expresados en moneda homogénea de poder adquisitivo constante.</t>
  </si>
  <si>
    <t>Directores y Gerentes</t>
  </si>
  <si>
    <t>INFORMACIÓN SOBRE EL EMISOR AL FECHA DE LA ÚLTIMA INFORMACIÓN DISPONIBLE</t>
  </si>
  <si>
    <t>Acreedores por Vto. Título</t>
  </si>
  <si>
    <t xml:space="preserve">SUDAMERIS BANK </t>
  </si>
  <si>
    <t xml:space="preserve">FINANCIERA FINEXPAR </t>
  </si>
  <si>
    <t>Terrenos e Inmuebles</t>
  </si>
  <si>
    <t>TERRENOS</t>
  </si>
  <si>
    <t>Titulo</t>
  </si>
  <si>
    <t>Información al 30/09/2022</t>
  </si>
  <si>
    <t>Correspondiente al 30/09/2022, presentado en forma comparativa con el ejercicio cerrado al 31/12/2021</t>
  </si>
  <si>
    <t>Correspondiente al 30/09/2022, presentado en forma comparativa con el ejercicio cerrado al 30/09/2021</t>
  </si>
  <si>
    <t>Corresponde al 30/09/2022 presentado de forma comparativa al 30/09/2021</t>
  </si>
  <si>
    <t>Notas a los Estados Contables al 30 de setiembre de 2022</t>
  </si>
  <si>
    <t>Notas a los Estados Contables al 30 de septiembre de 2022</t>
  </si>
  <si>
    <r>
      <t xml:space="preserve">C) Garantías Constituidas: </t>
    </r>
    <r>
      <rPr>
        <sz val="11"/>
        <rFont val="Museo Sans 100"/>
        <family val="3"/>
      </rPr>
      <t>La empresa cuenta con un Seguro de Caución “Desempeño de una Actividad o Profesión”, Póliza N°.: 007.1514.002210/000 con la Consolidada S.A. de Seguros vigente desde 05/07/2022 al 05/07/2023, por valor de Gs. 637.576.750-</t>
    </r>
  </si>
  <si>
    <t>Cartera de Inversiones al 30/09/2022 comparativo al 31/12/2021</t>
  </si>
  <si>
    <t>TOTAL AL 30/09/2022</t>
  </si>
  <si>
    <t>Cuadro de Intangibles por al 30 de setiembre del 2022</t>
  </si>
  <si>
    <t>Composición Accionaria al 30/09/2022</t>
  </si>
  <si>
    <t>Accionista con el 21,52% de los Votos – 12,25 % del Capital</t>
  </si>
  <si>
    <r>
      <t xml:space="preserve">Inmueble </t>
    </r>
    <r>
      <rPr>
        <b/>
        <sz val="8"/>
        <color theme="1"/>
        <rFont val="Museo Sans 100"/>
        <family val="3"/>
      </rPr>
      <t>(*)</t>
    </r>
  </si>
  <si>
    <r>
      <rPr>
        <b/>
        <sz val="9"/>
        <color theme="1"/>
        <rFont val="Museo Sans 100"/>
        <family val="3"/>
      </rPr>
      <t>(*)</t>
    </r>
    <r>
      <rPr>
        <sz val="9"/>
        <color theme="1"/>
        <rFont val="Museo Sans 100"/>
        <family val="3"/>
      </rPr>
      <t xml:space="preserve"> El inmueble con N° de C.C.C. 15-055-13 se encuentra disponible para la venta.</t>
    </r>
  </si>
  <si>
    <t>Los estados contables fueron aprobados por Acta de Directorio N° 201 de fecha 03/10/2022 sin ninguna observación que mencionar.</t>
  </si>
  <si>
    <t>SACI H. PETERSEN</t>
  </si>
  <si>
    <t>LCR S.A.E.C.A. (Credicentro SAECA)</t>
  </si>
  <si>
    <t>FRIGORIFICO CONCEPCION S.A.</t>
  </si>
  <si>
    <t>MINISTERIO DE HACIENDA</t>
  </si>
  <si>
    <t>BANCO NACIONAL DE FOMENTO</t>
  </si>
  <si>
    <t>BANCO BASA S.A.</t>
  </si>
  <si>
    <t xml:space="preserve">FINANCIERA EL COMERCIO </t>
  </si>
  <si>
    <t>B.V.A. S.A.</t>
  </si>
  <si>
    <t>Sobregiro en Cuenta Corriente</t>
  </si>
  <si>
    <t>POSICIÓN NETA</t>
  </si>
  <si>
    <t>Total Pasivo</t>
  </si>
  <si>
    <t>Total Activo</t>
  </si>
  <si>
    <t>Banco Itaú Paraguay S.A. Gs.</t>
  </si>
  <si>
    <t>Banco Itaú Paraguay S.A. USD</t>
  </si>
  <si>
    <t>Bancos Cuenta Propia Gs.</t>
  </si>
  <si>
    <t>Bancop S.A.</t>
  </si>
  <si>
    <t>Banco GNB Paraguay S.A.</t>
  </si>
  <si>
    <t>Banco BASA S.A.</t>
  </si>
  <si>
    <t>Financiera UENO S.A.E.C.A.</t>
  </si>
  <si>
    <t>Banco Continental S.A.E.C.A.</t>
  </si>
  <si>
    <t>Banco Atlas S.A.</t>
  </si>
  <si>
    <t>Sub-Total</t>
  </si>
  <si>
    <t>Bancos Cuenta Propia USD</t>
  </si>
  <si>
    <t>Banco Familiar S.A.E.C.A.</t>
  </si>
  <si>
    <t>Sudameris Bank S.A.E.C.A..</t>
  </si>
  <si>
    <t>Visión Banco S.A.E.C.A..</t>
  </si>
  <si>
    <t>Solar Ahorro y Finanzas S.A.E.C.A..</t>
  </si>
  <si>
    <t>Financiera UENO S.A.E.C.A..</t>
  </si>
  <si>
    <t>Banco GNB Paraguay S.A..</t>
  </si>
  <si>
    <t>Banco Atlas S.A..</t>
  </si>
  <si>
    <t>Interfisa Banco S.A.E.C.A.</t>
  </si>
  <si>
    <t>Banco Itaú Paraguay S.A..</t>
  </si>
  <si>
    <t>Banco Nacional de Fomento</t>
  </si>
  <si>
    <t>Banco BASA S.A..</t>
  </si>
  <si>
    <t>Banco Continental S.A.E.C.A..</t>
  </si>
  <si>
    <t>Bancos Cuenta Compensadora</t>
  </si>
  <si>
    <t>Cupón GVA</t>
  </si>
  <si>
    <t>Otras Deudas</t>
  </si>
  <si>
    <t>Créditos al Personal</t>
  </si>
  <si>
    <t>Crédito Fiscal</t>
  </si>
  <si>
    <t>Servicios a Pagar Gs.</t>
  </si>
  <si>
    <t>Servicios a Pagar USD</t>
  </si>
  <si>
    <t>Otros</t>
  </si>
  <si>
    <t>PYCAT04F3062</t>
  </si>
  <si>
    <t>Guaraní</t>
  </si>
  <si>
    <t>PYTNA02F1255</t>
  </si>
  <si>
    <t>SUB-TOTAL OPERACIÓN EN REPORTO USD</t>
  </si>
  <si>
    <t>T.C. SET</t>
  </si>
  <si>
    <t>TOTAL OPERACIÓN EN REPORTO</t>
  </si>
  <si>
    <t>PYBAM01F2487</t>
  </si>
  <si>
    <t>PYSUD01F2204</t>
  </si>
  <si>
    <t>Operación en Reporto</t>
  </si>
  <si>
    <t>Gastos de Tarjeta</t>
  </si>
  <si>
    <t>Movilidad y Viático</t>
  </si>
  <si>
    <t>Alquileres Cobrados</t>
  </si>
  <si>
    <t>Gestión de Cobranza</t>
  </si>
  <si>
    <t>Ingresos Varios Administrativos</t>
  </si>
  <si>
    <t>Préstamos Gs</t>
  </si>
  <si>
    <t>Línea de Sobregiro</t>
  </si>
  <si>
    <t>Banco Familiar</t>
  </si>
  <si>
    <t>Banco Basa S.A.</t>
  </si>
  <si>
    <t>Interfisa Banco</t>
  </si>
  <si>
    <t>Sub-total</t>
  </si>
  <si>
    <t>Préstamo USD</t>
  </si>
  <si>
    <t>Banco RIO SAECA</t>
  </si>
  <si>
    <t>TOTAL BANCOS</t>
  </si>
  <si>
    <t>Valuación Acción BVA</t>
  </si>
  <si>
    <r>
      <rPr>
        <b/>
        <sz val="8"/>
        <color theme="1"/>
        <rFont val="Museo Sans 100"/>
        <family val="3"/>
      </rPr>
      <t>(*)</t>
    </r>
    <r>
      <rPr>
        <b/>
        <sz val="9"/>
        <color theme="1"/>
        <rFont val="Museo Sans 100"/>
        <family val="3"/>
      </rPr>
      <t xml:space="preserve"> </t>
    </r>
    <r>
      <rPr>
        <sz val="9"/>
        <color theme="1"/>
        <rFont val="Museo Sans 100"/>
        <family val="3"/>
      </rPr>
      <t>Se expone el periodo comparativo 2021 en un formato distinto para una mejor exposición en relación al periodo actual</t>
    </r>
  </si>
  <si>
    <t>Cuadro de Bienes de Uso al 30 de Septiembre del 2022</t>
  </si>
  <si>
    <t>5.H</t>
  </si>
  <si>
    <t>5.K</t>
  </si>
  <si>
    <t>5.N</t>
  </si>
  <si>
    <t>5.P</t>
  </si>
  <si>
    <t>VPN</t>
  </si>
  <si>
    <t>ANEXO A</t>
  </si>
  <si>
    <r>
      <t xml:space="preserve">Los montos expuestos de las cuentas de orden como parte de la información de los estados contables corresponden a:
</t>
    </r>
    <r>
      <rPr>
        <b/>
        <sz val="11"/>
        <rFont val="Museo Sans 100"/>
        <family val="3"/>
      </rPr>
      <t>-</t>
    </r>
    <r>
      <rPr>
        <sz val="11"/>
        <rFont val="Museo Sans 100"/>
        <family val="3"/>
      </rPr>
      <t>Títulos de Capital y Cupones de Intereses de Certificados de Depósitos de Ahorro, Acciones y Pagarés. Estos valores se encuentran resguardados en la caja fuerte de una entidad bancaria.
-Forward por Dólares Americanos 2.100.000 con el Sudameris Bank S.AE.C.A. con fecha inicio 05/09/2022 y fin 30/09/2022 a un tipo de cambio final de Gs 6.934,00 cada USD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</si>
</sst>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64" formatCode="_-* #,##0_-;\-* #,##0_-;_-* &quot;-&quot;_-;_-@_-"/>
    <numFmt numFmtId="165" formatCode="_-* #,##0\ _€_-;\-* #,##0\ _€_-;_-* &quot;-&quot;\ _€_-;_-@_-"/>
    <numFmt numFmtId="166" formatCode="_(* #,##0_);_(* \(#,##0\);_(* &quot;-&quot;_);_(@_)"/>
    <numFmt numFmtId="167" formatCode="#,##0_);\(#,##0\);\ &quot;-&quot;_)"/>
    <numFmt numFmtId="168" formatCode="_(* #,##0.00_);_(* \(#,##0.00\);_(* &quot;-&quot;_);_(@_)"/>
    <numFmt numFmtId="169" formatCode="_ * #,##0.00_ ;_ * \-#,##0.00_ ;_ * &quot;-&quot;_ ;_ @_ "/>
    <numFmt numFmtId="170" formatCode="0.0%"/>
  </numFmts>
  <fonts count="35"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10"/>
      <name val="Verdana"/>
      <family val="2"/>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u/>
      <sz val="11"/>
      <color theme="1"/>
      <name val="Museo Sans 100"/>
      <family val="3"/>
    </font>
    <font>
      <b/>
      <sz val="11"/>
      <color theme="1"/>
      <name val="Museo Sans 100"/>
      <family val="3"/>
    </font>
    <font>
      <b/>
      <sz val="10"/>
      <color theme="1"/>
      <name val="Museo Sans 100"/>
      <family val="3"/>
    </font>
    <font>
      <sz val="10"/>
      <color theme="1"/>
      <name val="Museo Sans 100"/>
      <family val="3"/>
    </font>
    <font>
      <b/>
      <sz val="11"/>
      <color rgb="FF000000"/>
      <name val="Museo Sans 100"/>
      <family val="3"/>
    </font>
    <font>
      <b/>
      <sz val="11"/>
      <name val="Museo Sans 100"/>
      <family val="3"/>
    </font>
    <font>
      <sz val="11"/>
      <name val="Museo Sans 100"/>
      <family val="3"/>
    </font>
    <font>
      <sz val="8"/>
      <color theme="1"/>
      <name val="Museo Sans 100"/>
      <family val="3"/>
    </font>
    <font>
      <b/>
      <u/>
      <sz val="10"/>
      <color theme="1"/>
      <name val="Museo Sans 100"/>
      <family val="3"/>
    </font>
    <font>
      <b/>
      <sz val="8"/>
      <color theme="1"/>
      <name val="Museo Sans 100"/>
      <family val="3"/>
    </font>
    <font>
      <b/>
      <sz val="11"/>
      <color rgb="FFFFFFFF"/>
      <name val="Museo Sans 100"/>
      <family val="3"/>
    </font>
    <font>
      <sz val="11"/>
      <color rgb="FFFFFFFF"/>
      <name val="Museo Sans 100"/>
      <family val="3"/>
    </font>
    <font>
      <i/>
      <sz val="10"/>
      <color theme="1"/>
      <name val="Museo Sans 100"/>
      <family val="3"/>
    </font>
    <font>
      <b/>
      <i/>
      <sz val="11"/>
      <name val="Museo Sans 100"/>
      <family val="3"/>
    </font>
    <font>
      <b/>
      <sz val="11"/>
      <color indexed="8"/>
      <name val="Museo Sans 100"/>
      <family val="3"/>
    </font>
    <font>
      <sz val="11"/>
      <color indexed="8"/>
      <name val="Museo Sans 100"/>
      <family val="3"/>
    </font>
    <font>
      <b/>
      <sz val="10"/>
      <color indexed="8"/>
      <name val="Museo Sans 100"/>
      <family val="3"/>
    </font>
    <font>
      <b/>
      <u/>
      <sz val="11"/>
      <name val="Museo Sans 100"/>
      <family val="3"/>
    </font>
    <font>
      <b/>
      <u/>
      <sz val="11"/>
      <color indexed="8"/>
      <name val="Museo Sans 100"/>
      <family val="3"/>
    </font>
    <font>
      <sz val="11"/>
      <color theme="0"/>
      <name val="Museo Sans 100"/>
      <family val="3"/>
    </font>
    <font>
      <i/>
      <sz val="10"/>
      <color rgb="FFFF0000"/>
      <name val="Museo Sans 100"/>
      <family val="3"/>
    </font>
    <font>
      <sz val="11"/>
      <color rgb="FFFF0000"/>
      <name val="Museo Sans 100"/>
      <family val="3"/>
    </font>
    <font>
      <u/>
      <sz val="11"/>
      <name val="Museo Sans 100"/>
      <family val="3"/>
    </font>
    <font>
      <sz val="9"/>
      <color theme="1"/>
      <name val="Museo Sans 100"/>
      <family val="3"/>
    </font>
    <font>
      <b/>
      <sz val="9"/>
      <color theme="1"/>
      <name val="Museo Sans 100"/>
      <family val="3"/>
    </font>
    <font>
      <u/>
      <sz val="11"/>
      <color theme="1"/>
      <name val="Museo Sans 100"/>
      <family val="3"/>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4" tint="0.59999389629810485"/>
        <bgColor indexed="64"/>
      </patternFill>
    </fill>
    <fill>
      <patternFill patternType="solid">
        <fgColor theme="9" tint="0.39997558519241921"/>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41" fontId="1" fillId="0" borderId="0" applyFont="0" applyFill="0" applyBorder="0" applyAlignment="0" applyProtection="0"/>
    <xf numFmtId="0" fontId="4" fillId="0" borderId="0"/>
    <xf numFmtId="41" fontId="1" fillId="0" borderId="0" applyFont="0" applyFill="0" applyBorder="0" applyAlignment="0" applyProtection="0"/>
    <xf numFmtId="164" fontId="1" fillId="0" borderId="0" applyFont="0" applyFill="0" applyBorder="0" applyAlignment="0" applyProtection="0"/>
  </cellStyleXfs>
  <cellXfs count="541">
    <xf numFmtId="0" fontId="0" fillId="0" borderId="0" xfId="0"/>
    <xf numFmtId="0" fontId="8" fillId="0" borderId="0" xfId="3" applyFont="1"/>
    <xf numFmtId="0" fontId="10" fillId="0" borderId="0" xfId="0" applyFont="1"/>
    <xf numFmtId="41" fontId="5" fillId="0" borderId="0" xfId="0" applyNumberFormat="1" applyFont="1"/>
    <xf numFmtId="0" fontId="10" fillId="3" borderId="24" xfId="0" applyFont="1" applyFill="1" applyBorder="1" applyAlignment="1">
      <alignment horizontal="center" vertical="center" wrapText="1"/>
    </xf>
    <xf numFmtId="0" fontId="14" fillId="0" borderId="4" xfId="6" applyFont="1" applyBorder="1" applyAlignment="1">
      <alignment horizontal="center" vertical="center" wrapText="1"/>
    </xf>
    <xf numFmtId="0" fontId="14" fillId="4" borderId="0" xfId="6" applyFont="1" applyFill="1" applyAlignment="1">
      <alignment horizontal="center" vertical="center" wrapText="1"/>
    </xf>
    <xf numFmtId="0" fontId="14" fillId="0" borderId="17" xfId="5" applyFont="1" applyBorder="1" applyAlignment="1">
      <alignment vertical="center"/>
    </xf>
    <xf numFmtId="167" fontId="15" fillId="0" borderId="17" xfId="5" applyNumberFormat="1" applyFont="1" applyBorder="1" applyAlignment="1">
      <alignment horizontal="right" vertical="center"/>
    </xf>
    <xf numFmtId="0" fontId="15" fillId="0" borderId="17" xfId="5" applyFont="1" applyBorder="1" applyAlignment="1">
      <alignment vertical="center"/>
    </xf>
    <xf numFmtId="0" fontId="15" fillId="0" borderId="19" xfId="5" applyFont="1" applyBorder="1" applyAlignment="1">
      <alignment vertical="center"/>
    </xf>
    <xf numFmtId="167" fontId="15" fillId="0" borderId="19" xfId="5" applyNumberFormat="1" applyFont="1" applyBorder="1" applyAlignment="1">
      <alignment horizontal="right" vertical="center"/>
    </xf>
    <xf numFmtId="41" fontId="15" fillId="0" borderId="19" xfId="1" applyFont="1" applyBorder="1" applyAlignment="1">
      <alignment horizontal="right" vertical="center"/>
    </xf>
    <xf numFmtId="0" fontId="15" fillId="0" borderId="15" xfId="5" applyFont="1" applyBorder="1" applyAlignment="1">
      <alignment vertical="center"/>
    </xf>
    <xf numFmtId="41" fontId="15" fillId="0" borderId="15" xfId="1" applyFont="1" applyBorder="1" applyAlignment="1">
      <alignment horizontal="right" vertical="center"/>
    </xf>
    <xf numFmtId="167" fontId="15" fillId="0" borderId="15" xfId="5" applyNumberFormat="1" applyFont="1" applyBorder="1" applyAlignment="1">
      <alignment horizontal="right" vertical="center"/>
    </xf>
    <xf numFmtId="167" fontId="14" fillId="0" borderId="4" xfId="5" applyNumberFormat="1" applyFont="1" applyBorder="1" applyAlignment="1">
      <alignment horizontal="right" vertical="center"/>
    </xf>
    <xf numFmtId="0" fontId="12" fillId="0" borderId="0" xfId="0" applyFont="1"/>
    <xf numFmtId="0" fontId="16" fillId="0" borderId="0" xfId="0" applyFont="1"/>
    <xf numFmtId="0" fontId="18" fillId="0" borderId="0" xfId="0" applyFont="1"/>
    <xf numFmtId="0" fontId="10" fillId="0" borderId="4" xfId="0" applyFont="1" applyBorder="1" applyAlignment="1">
      <alignment horizontal="center" vertical="center" wrapText="1"/>
    </xf>
    <xf numFmtId="0" fontId="10" fillId="0" borderId="0" xfId="0" applyFont="1" applyAlignment="1">
      <alignment horizontal="center" vertical="center" wrapText="1"/>
    </xf>
    <xf numFmtId="0" fontId="10" fillId="0" borderId="4" xfId="0" applyFont="1" applyBorder="1"/>
    <xf numFmtId="0" fontId="10" fillId="0" borderId="17" xfId="0" applyFont="1" applyBorder="1"/>
    <xf numFmtId="0" fontId="5" fillId="0" borderId="19" xfId="0" applyFont="1" applyBorder="1"/>
    <xf numFmtId="0" fontId="5" fillId="0" borderId="0" xfId="0" applyFont="1" applyAlignment="1">
      <alignment wrapText="1"/>
    </xf>
    <xf numFmtId="41" fontId="5" fillId="0" borderId="19" xfId="1" applyFont="1" applyBorder="1"/>
    <xf numFmtId="41" fontId="5" fillId="0" borderId="17" xfId="1" applyFont="1" applyBorder="1"/>
    <xf numFmtId="41" fontId="5" fillId="0" borderId="15" xfId="1" applyFont="1" applyBorder="1"/>
    <xf numFmtId="41" fontId="10" fillId="0" borderId="4" xfId="1" applyFont="1" applyBorder="1"/>
    <xf numFmtId="41" fontId="10" fillId="0" borderId="17" xfId="1" applyFont="1" applyBorder="1"/>
    <xf numFmtId="168" fontId="5" fillId="0" borderId="19" xfId="1" applyNumberFormat="1" applyFont="1" applyBorder="1"/>
    <xf numFmtId="168" fontId="10" fillId="0" borderId="4" xfId="1" applyNumberFormat="1" applyFont="1" applyBorder="1"/>
    <xf numFmtId="0" fontId="10" fillId="0" borderId="15" xfId="0" applyFont="1" applyBorder="1"/>
    <xf numFmtId="0" fontId="5" fillId="0" borderId="4" xfId="0" applyFont="1" applyBorder="1"/>
    <xf numFmtId="0" fontId="5" fillId="0" borderId="17" xfId="0" applyFont="1" applyBorder="1"/>
    <xf numFmtId="0" fontId="5" fillId="0" borderId="15" xfId="0" applyFont="1" applyBorder="1"/>
    <xf numFmtId="41" fontId="5" fillId="0" borderId="0" xfId="1" applyFont="1"/>
    <xf numFmtId="168" fontId="5" fillId="0" borderId="17" xfId="1" applyNumberFormat="1" applyFont="1" applyBorder="1"/>
    <xf numFmtId="41" fontId="5" fillId="0" borderId="4" xfId="1" applyFont="1" applyBorder="1" applyAlignment="1">
      <alignment horizontal="center" vertical="center"/>
    </xf>
    <xf numFmtId="0" fontId="9" fillId="0" borderId="0" xfId="0" applyFont="1"/>
    <xf numFmtId="0" fontId="10" fillId="0" borderId="4" xfId="0" applyFont="1" applyBorder="1" applyAlignment="1">
      <alignment horizontal="center" vertical="center"/>
    </xf>
    <xf numFmtId="14" fontId="10" fillId="0" borderId="4" xfId="0" applyNumberFormat="1" applyFont="1" applyBorder="1" applyAlignment="1">
      <alignment horizontal="center" vertical="center"/>
    </xf>
    <xf numFmtId="14" fontId="14" fillId="0" borderId="4" xfId="0" applyNumberFormat="1" applyFont="1" applyBorder="1" applyAlignment="1">
      <alignment horizontal="center" vertical="center"/>
    </xf>
    <xf numFmtId="0" fontId="5" fillId="0" borderId="15" xfId="0" applyFont="1" applyBorder="1" applyAlignment="1">
      <alignment horizontal="left" vertical="center"/>
    </xf>
    <xf numFmtId="14" fontId="14" fillId="0" borderId="4" xfId="8" applyNumberFormat="1" applyFont="1" applyBorder="1" applyAlignment="1">
      <alignment horizontal="center" vertical="center"/>
    </xf>
    <xf numFmtId="0" fontId="10" fillId="0" borderId="1" xfId="0" applyFont="1" applyBorder="1" applyAlignment="1">
      <alignment vertical="center"/>
    </xf>
    <xf numFmtId="14" fontId="10" fillId="0" borderId="17" xfId="0" applyNumberFormat="1" applyFont="1" applyBorder="1" applyAlignment="1">
      <alignment horizontal="center" vertical="center"/>
    </xf>
    <xf numFmtId="0" fontId="5" fillId="0" borderId="18" xfId="0" applyFont="1" applyBorder="1"/>
    <xf numFmtId="41" fontId="5" fillId="0" borderId="11" xfId="1" applyFont="1" applyBorder="1" applyAlignment="1">
      <alignment horizontal="right"/>
    </xf>
    <xf numFmtId="0" fontId="10" fillId="0" borderId="1" xfId="0" applyFont="1" applyBorder="1"/>
    <xf numFmtId="0" fontId="10" fillId="0" borderId="17" xfId="0" applyFont="1" applyBorder="1" applyAlignment="1">
      <alignment horizontal="center" vertical="center" wrapText="1"/>
    </xf>
    <xf numFmtId="14" fontId="10" fillId="0" borderId="17" xfId="0" applyNumberFormat="1" applyFont="1" applyBorder="1" applyAlignment="1">
      <alignment horizontal="center" vertical="center" wrapText="1"/>
    </xf>
    <xf numFmtId="14" fontId="10" fillId="0" borderId="4" xfId="0" applyNumberFormat="1" applyFont="1" applyBorder="1" applyAlignment="1">
      <alignment horizontal="center" vertical="center" wrapText="1"/>
    </xf>
    <xf numFmtId="14" fontId="5" fillId="0" borderId="17" xfId="0" applyNumberFormat="1" applyFont="1" applyBorder="1"/>
    <xf numFmtId="0" fontId="10" fillId="0" borderId="1" xfId="0" applyFont="1" applyBorder="1" applyAlignment="1">
      <alignment vertical="center" wrapText="1"/>
    </xf>
    <xf numFmtId="41" fontId="5" fillId="0" borderId="19" xfId="1" applyFont="1" applyBorder="1" applyAlignment="1">
      <alignment vertical="center"/>
    </xf>
    <xf numFmtId="0" fontId="5" fillId="0" borderId="12" xfId="0" applyFont="1" applyBorder="1"/>
    <xf numFmtId="41" fontId="5" fillId="0" borderId="19" xfId="1" applyFont="1" applyBorder="1" applyAlignment="1">
      <alignment horizontal="center"/>
    </xf>
    <xf numFmtId="41" fontId="10" fillId="0" borderId="4" xfId="1" applyFont="1" applyBorder="1" applyAlignment="1">
      <alignment horizontal="center" vertical="center"/>
    </xf>
    <xf numFmtId="41" fontId="5" fillId="0" borderId="19" xfId="1" applyFont="1" applyFill="1" applyBorder="1"/>
    <xf numFmtId="0" fontId="10" fillId="0" borderId="0" xfId="0" applyFont="1" applyAlignment="1">
      <alignment horizontal="justify" vertical="center"/>
    </xf>
    <xf numFmtId="0" fontId="14" fillId="0" borderId="1" xfId="0" applyFont="1" applyBorder="1" applyAlignment="1">
      <alignment vertical="center"/>
    </xf>
    <xf numFmtId="14" fontId="14" fillId="0" borderId="17" xfId="0" applyNumberFormat="1" applyFont="1" applyBorder="1" applyAlignment="1">
      <alignment horizontal="center" vertical="center"/>
    </xf>
    <xf numFmtId="0" fontId="15" fillId="0" borderId="18" xfId="0" applyFont="1" applyBorder="1"/>
    <xf numFmtId="41" fontId="15" fillId="0" borderId="17" xfId="1" applyFont="1" applyBorder="1"/>
    <xf numFmtId="0" fontId="15" fillId="0" borderId="12" xfId="0" applyFont="1" applyBorder="1"/>
    <xf numFmtId="41" fontId="15" fillId="0" borderId="19" xfId="1" applyFont="1" applyBorder="1"/>
    <xf numFmtId="0" fontId="14" fillId="0" borderId="1" xfId="0" applyFont="1" applyBorder="1"/>
    <xf numFmtId="41" fontId="14" fillId="0" borderId="4" xfId="1" applyFont="1" applyBorder="1" applyAlignment="1">
      <alignment horizontal="right"/>
    </xf>
    <xf numFmtId="41" fontId="14" fillId="0" borderId="4" xfId="1" applyFont="1" applyBorder="1"/>
    <xf numFmtId="0" fontId="14" fillId="0" borderId="1" xfId="8" applyFont="1" applyBorder="1" applyAlignment="1">
      <alignment vertical="center"/>
    </xf>
    <xf numFmtId="14" fontId="14" fillId="0" borderId="17" xfId="8" applyNumberFormat="1" applyFont="1" applyBorder="1" applyAlignment="1">
      <alignment horizontal="center" vertical="center"/>
    </xf>
    <xf numFmtId="0" fontId="15" fillId="0" borderId="18" xfId="8" applyFont="1" applyBorder="1"/>
    <xf numFmtId="41" fontId="15" fillId="0" borderId="22" xfId="1" applyFont="1" applyBorder="1"/>
    <xf numFmtId="0" fontId="15" fillId="0" borderId="12" xfId="8" applyFont="1" applyBorder="1"/>
    <xf numFmtId="41" fontId="15" fillId="0" borderId="11" xfId="1" applyFont="1" applyBorder="1"/>
    <xf numFmtId="0" fontId="14" fillId="0" borderId="1" xfId="8" applyFont="1" applyBorder="1"/>
    <xf numFmtId="14" fontId="5" fillId="0" borderId="17" xfId="0" applyNumberFormat="1"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xf>
    <xf numFmtId="0" fontId="5" fillId="0" borderId="19" xfId="0" applyFont="1" applyBorder="1" applyAlignment="1">
      <alignment horizontal="center"/>
    </xf>
    <xf numFmtId="0" fontId="5" fillId="0" borderId="15" xfId="0" applyFont="1" applyBorder="1" applyAlignment="1">
      <alignment horizontal="center"/>
    </xf>
    <xf numFmtId="0" fontId="10" fillId="0" borderId="4" xfId="0" applyFont="1" applyBorder="1" applyAlignment="1">
      <alignment horizontal="center"/>
    </xf>
    <xf numFmtId="0" fontId="10" fillId="0" borderId="3" xfId="0" applyFont="1" applyBorder="1"/>
    <xf numFmtId="0" fontId="10" fillId="0" borderId="2" xfId="0" applyFont="1" applyBorder="1"/>
    <xf numFmtId="168" fontId="5" fillId="0" borderId="4" xfId="1" applyNumberFormat="1" applyFont="1" applyBorder="1" applyAlignment="1">
      <alignment horizontal="center" vertical="center"/>
    </xf>
    <xf numFmtId="168" fontId="5" fillId="0" borderId="18" xfId="1" applyNumberFormat="1" applyFont="1" applyBorder="1" applyAlignment="1">
      <alignment horizontal="center"/>
    </xf>
    <xf numFmtId="168" fontId="5" fillId="0" borderId="22" xfId="0" applyNumberFormat="1" applyFont="1" applyBorder="1" applyAlignment="1">
      <alignment horizontal="center"/>
    </xf>
    <xf numFmtId="168" fontId="5" fillId="0" borderId="12" xfId="1" applyNumberFormat="1" applyFont="1" applyBorder="1" applyAlignment="1">
      <alignment horizontal="center"/>
    </xf>
    <xf numFmtId="168" fontId="5" fillId="0" borderId="11" xfId="0" applyNumberFormat="1" applyFont="1" applyBorder="1" applyAlignment="1">
      <alignment horizontal="center"/>
    </xf>
    <xf numFmtId="168" fontId="5" fillId="0" borderId="15" xfId="1" applyNumberFormat="1" applyFont="1" applyBorder="1"/>
    <xf numFmtId="168" fontId="5" fillId="0" borderId="21" xfId="1" applyNumberFormat="1" applyFont="1" applyBorder="1" applyAlignment="1">
      <alignment horizontal="center"/>
    </xf>
    <xf numFmtId="168" fontId="5" fillId="0" borderId="14" xfId="0" applyNumberFormat="1" applyFont="1" applyBorder="1" applyAlignment="1">
      <alignment horizontal="center"/>
    </xf>
    <xf numFmtId="0" fontId="10" fillId="0" borderId="15" xfId="0" applyFont="1" applyBorder="1" applyAlignment="1">
      <alignment horizontal="center"/>
    </xf>
    <xf numFmtId="168" fontId="5" fillId="0" borderId="17" xfId="1" applyNumberFormat="1" applyFont="1" applyBorder="1" applyAlignment="1">
      <alignment horizontal="center"/>
    </xf>
    <xf numFmtId="168" fontId="5" fillId="0" borderId="15" xfId="1" applyNumberFormat="1" applyFont="1" applyBorder="1" applyAlignment="1">
      <alignment horizontal="center"/>
    </xf>
    <xf numFmtId="168" fontId="5" fillId="0" borderId="17" xfId="0" applyNumberFormat="1" applyFont="1" applyBorder="1" applyAlignment="1">
      <alignment horizontal="center"/>
    </xf>
    <xf numFmtId="168" fontId="5" fillId="0" borderId="19" xfId="1" applyNumberFormat="1" applyFont="1" applyBorder="1" applyAlignment="1">
      <alignment horizontal="center"/>
    </xf>
    <xf numFmtId="168" fontId="5" fillId="0" borderId="19" xfId="0" applyNumberFormat="1" applyFont="1" applyBorder="1" applyAlignment="1">
      <alignment horizontal="center"/>
    </xf>
    <xf numFmtId="168" fontId="5" fillId="0" borderId="15" xfId="0" applyNumberFormat="1" applyFont="1" applyBorder="1" applyAlignment="1">
      <alignment horizontal="center"/>
    </xf>
    <xf numFmtId="41" fontId="5" fillId="0" borderId="0" xfId="1" applyFont="1" applyBorder="1" applyAlignment="1">
      <alignment horizontal="center"/>
    </xf>
    <xf numFmtId="41" fontId="5" fillId="0" borderId="15" xfId="1" applyFont="1" applyBorder="1" applyAlignment="1">
      <alignment horizontal="center"/>
    </xf>
    <xf numFmtId="41" fontId="10" fillId="0" borderId="4" xfId="1" applyFont="1" applyBorder="1" applyAlignment="1">
      <alignment horizontal="center"/>
    </xf>
    <xf numFmtId="166" fontId="10" fillId="0" borderId="4" xfId="0" applyNumberFormat="1" applyFont="1" applyBorder="1" applyAlignment="1">
      <alignment horizontal="left"/>
    </xf>
    <xf numFmtId="41" fontId="5" fillId="0" borderId="15" xfId="1" applyFont="1" applyBorder="1" applyAlignment="1">
      <alignment horizontal="left" vertical="center"/>
    </xf>
    <xf numFmtId="10" fontId="5" fillId="0" borderId="15" xfId="0" applyNumberFormat="1" applyFont="1" applyBorder="1" applyAlignment="1">
      <alignment horizontal="center" vertical="center"/>
    </xf>
    <xf numFmtId="41" fontId="5" fillId="0" borderId="4" xfId="1" applyFont="1" applyBorder="1"/>
    <xf numFmtId="41" fontId="5" fillId="0" borderId="0" xfId="1" applyFont="1" applyFill="1"/>
    <xf numFmtId="41" fontId="10" fillId="0" borderId="0" xfId="1" applyFont="1" applyAlignment="1">
      <alignment horizontal="center" vertical="center"/>
    </xf>
    <xf numFmtId="0" fontId="10" fillId="2" borderId="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4" xfId="0" applyFont="1" applyBorder="1" applyAlignment="1">
      <alignment horizontal="center" vertical="center" wrapText="1"/>
    </xf>
    <xf numFmtId="165" fontId="5" fillId="0" borderId="4" xfId="1" applyNumberFormat="1" applyFont="1" applyBorder="1" applyAlignment="1">
      <alignment horizontal="center" vertical="center"/>
    </xf>
    <xf numFmtId="165" fontId="5" fillId="0" borderId="4" xfId="1" applyNumberFormat="1" applyFont="1" applyBorder="1"/>
    <xf numFmtId="165" fontId="5" fillId="2" borderId="4" xfId="1" applyNumberFormat="1" applyFont="1" applyFill="1" applyBorder="1" applyAlignment="1">
      <alignment horizontal="center" vertical="center"/>
    </xf>
    <xf numFmtId="41" fontId="5" fillId="2" borderId="4" xfId="1" applyFont="1" applyFill="1" applyBorder="1" applyAlignment="1">
      <alignment horizontal="center" vertical="center"/>
    </xf>
    <xf numFmtId="10" fontId="15" fillId="0" borderId="4" xfId="2" applyNumberFormat="1" applyFont="1" applyBorder="1" applyAlignment="1">
      <alignment horizontal="center" vertical="center"/>
    </xf>
    <xf numFmtId="165" fontId="5" fillId="0" borderId="3" xfId="1" applyNumberFormat="1" applyFont="1" applyBorder="1"/>
    <xf numFmtId="165" fontId="10" fillId="2" borderId="4" xfId="1" applyNumberFormat="1" applyFont="1" applyFill="1" applyBorder="1" applyAlignment="1">
      <alignment horizontal="center" vertical="center"/>
    </xf>
    <xf numFmtId="9" fontId="10" fillId="0" borderId="4" xfId="2" applyFont="1" applyBorder="1" applyAlignment="1">
      <alignment horizontal="center"/>
    </xf>
    <xf numFmtId="10" fontId="5" fillId="0" borderId="0" xfId="0" applyNumberFormat="1" applyFont="1"/>
    <xf numFmtId="49" fontId="5" fillId="0" borderId="0" xfId="0" applyNumberFormat="1" applyFont="1" applyAlignment="1">
      <alignment horizontal="center" vertical="center"/>
    </xf>
    <xf numFmtId="0" fontId="8" fillId="0" borderId="0" xfId="3" applyFont="1" applyFill="1"/>
    <xf numFmtId="0" fontId="5" fillId="0" borderId="0" xfId="0" applyFont="1"/>
    <xf numFmtId="41" fontId="10" fillId="0" borderId="4" xfId="1" applyFont="1" applyBorder="1" applyAlignment="1">
      <alignment horizontal="center" vertical="center" wrapText="1"/>
    </xf>
    <xf numFmtId="41" fontId="10" fillId="0" borderId="0" xfId="1" applyFont="1" applyAlignment="1">
      <alignment horizontal="left"/>
    </xf>
    <xf numFmtId="0" fontId="5" fillId="0" borderId="19" xfId="0" applyFont="1" applyBorder="1" applyAlignment="1">
      <alignment vertical="center"/>
    </xf>
    <xf numFmtId="14" fontId="10" fillId="0" borderId="3" xfId="0" applyNumberFormat="1" applyFont="1" applyBorder="1"/>
    <xf numFmtId="0" fontId="10" fillId="0" borderId="22" xfId="0" applyFont="1" applyBorder="1" applyAlignment="1">
      <alignment horizontal="center" vertical="center" wrapText="1"/>
    </xf>
    <xf numFmtId="0" fontId="5" fillId="0" borderId="21" xfId="0" applyFont="1" applyBorder="1"/>
    <xf numFmtId="0" fontId="15" fillId="0" borderId="19" xfId="8" applyFont="1" applyBorder="1"/>
    <xf numFmtId="0" fontId="14" fillId="0" borderId="17" xfId="4" applyFont="1" applyBorder="1" applyAlignment="1">
      <alignment horizontal="center" vertical="center"/>
    </xf>
    <xf numFmtId="17" fontId="14" fillId="0" borderId="4" xfId="4" applyNumberFormat="1" applyFont="1" applyBorder="1" applyAlignment="1">
      <alignment horizontal="center" vertical="center"/>
    </xf>
    <xf numFmtId="0" fontId="14" fillId="0" borderId="4" xfId="4" applyFont="1" applyBorder="1" applyAlignment="1">
      <alignment horizontal="center" vertical="center"/>
    </xf>
    <xf numFmtId="41" fontId="15" fillId="0" borderId="0" xfId="1" applyFont="1" applyFill="1" applyAlignment="1">
      <alignment vertical="center"/>
    </xf>
    <xf numFmtId="41" fontId="15" fillId="0" borderId="17" xfId="1" applyFont="1" applyFill="1" applyBorder="1" applyAlignment="1">
      <alignment vertical="center"/>
    </xf>
    <xf numFmtId="0" fontId="15" fillId="0" borderId="17" xfId="4" applyFont="1" applyBorder="1" applyAlignment="1">
      <alignment vertical="center"/>
    </xf>
    <xf numFmtId="169" fontId="15" fillId="0" borderId="15" xfId="1" applyNumberFormat="1" applyFont="1" applyFill="1" applyBorder="1" applyAlignment="1">
      <alignment vertical="center"/>
    </xf>
    <xf numFmtId="41" fontId="5" fillId="0" borderId="17" xfId="1" applyFont="1" applyFill="1" applyBorder="1"/>
    <xf numFmtId="0" fontId="15" fillId="0" borderId="0" xfId="4" applyFont="1" applyAlignment="1">
      <alignment vertical="center"/>
    </xf>
    <xf numFmtId="41" fontId="23" fillId="0" borderId="19" xfId="1" applyFont="1" applyFill="1" applyBorder="1" applyAlignment="1">
      <alignment horizontal="center"/>
    </xf>
    <xf numFmtId="14" fontId="14" fillId="0" borderId="4" xfId="0" applyNumberFormat="1" applyFont="1" applyBorder="1" applyAlignment="1">
      <alignment horizontal="center" vertical="center" wrapText="1"/>
    </xf>
    <xf numFmtId="41" fontId="15" fillId="0" borderId="19" xfId="1" applyFont="1" applyFill="1" applyBorder="1" applyAlignment="1">
      <alignment horizontal="center"/>
    </xf>
    <xf numFmtId="41" fontId="15" fillId="0" borderId="22" xfId="1" applyFont="1" applyFill="1" applyBorder="1" applyAlignment="1">
      <alignment horizontal="center"/>
    </xf>
    <xf numFmtId="41" fontId="14" fillId="0" borderId="4" xfId="1" applyFont="1" applyFill="1" applyBorder="1" applyAlignment="1">
      <alignment horizontal="center" vertical="center"/>
    </xf>
    <xf numFmtId="0" fontId="15" fillId="0" borderId="15" xfId="4" applyFont="1" applyBorder="1" applyAlignment="1">
      <alignment vertical="center"/>
    </xf>
    <xf numFmtId="41" fontId="15" fillId="0" borderId="22" xfId="1" applyFont="1" applyFill="1" applyBorder="1" applyAlignment="1">
      <alignment vertical="center"/>
    </xf>
    <xf numFmtId="169" fontId="15" fillId="0" borderId="14" xfId="1" applyNumberFormat="1" applyFont="1" applyFill="1" applyBorder="1" applyAlignment="1">
      <alignment vertical="center"/>
    </xf>
    <xf numFmtId="0" fontId="14" fillId="0" borderId="4" xfId="0" applyFont="1" applyBorder="1"/>
    <xf numFmtId="165" fontId="5" fillId="0" borderId="3" xfId="1" applyNumberFormat="1" applyFont="1" applyBorder="1" applyAlignment="1">
      <alignment horizontal="center" vertical="center"/>
    </xf>
    <xf numFmtId="0" fontId="14" fillId="0" borderId="4" xfId="8" applyFont="1" applyBorder="1"/>
    <xf numFmtId="14" fontId="10" fillId="0" borderId="0" xfId="0" applyNumberFormat="1" applyFont="1"/>
    <xf numFmtId="0" fontId="10" fillId="0" borderId="0" xfId="0" applyFont="1" applyAlignment="1">
      <alignment horizontal="right"/>
    </xf>
    <xf numFmtId="0" fontId="23" fillId="0" borderId="0" xfId="4" applyFont="1" applyAlignment="1">
      <alignment vertical="center"/>
    </xf>
    <xf numFmtId="41" fontId="10" fillId="2" borderId="0" xfId="1" applyFont="1" applyFill="1" applyAlignment="1">
      <alignment vertical="center"/>
    </xf>
    <xf numFmtId="17" fontId="23" fillId="0" borderId="4" xfId="4" applyNumberFormat="1" applyFont="1" applyBorder="1" applyAlignment="1">
      <alignment horizontal="center" vertical="center" wrapText="1"/>
    </xf>
    <xf numFmtId="167" fontId="23" fillId="0" borderId="19" xfId="4" applyNumberFormat="1" applyFont="1" applyBorder="1" applyAlignment="1">
      <alignment horizontal="center" vertical="center" wrapText="1"/>
    </xf>
    <xf numFmtId="41" fontId="10" fillId="0" borderId="19" xfId="1" applyFont="1" applyBorder="1" applyAlignment="1">
      <alignment horizontal="right" vertical="center"/>
    </xf>
    <xf numFmtId="41" fontId="10" fillId="0" borderId="19" xfId="1" applyFont="1" applyFill="1" applyBorder="1" applyAlignment="1">
      <alignment horizontal="right" vertical="center"/>
    </xf>
    <xf numFmtId="17" fontId="27" fillId="0" borderId="17" xfId="4" applyNumberFormat="1" applyFont="1" applyBorder="1" applyAlignment="1">
      <alignment horizontal="center" vertical="center" wrapText="1"/>
    </xf>
    <xf numFmtId="41" fontId="14" fillId="2" borderId="17" xfId="1" quotePrefix="1" applyFont="1" applyFill="1" applyBorder="1" applyAlignment="1">
      <alignment horizontal="center" vertical="center" wrapText="1"/>
    </xf>
    <xf numFmtId="41" fontId="5" fillId="0" borderId="19" xfId="1" applyFont="1" applyFill="1" applyBorder="1" applyAlignment="1">
      <alignment horizontal="right" vertical="center"/>
    </xf>
    <xf numFmtId="0" fontId="15" fillId="0" borderId="19" xfId="4" applyFont="1" applyBorder="1" applyAlignment="1">
      <alignment vertical="center"/>
    </xf>
    <xf numFmtId="169" fontId="15" fillId="0" borderId="19" xfId="1" applyNumberFormat="1" applyFont="1" applyFill="1" applyBorder="1" applyAlignment="1">
      <alignment vertical="center"/>
    </xf>
    <xf numFmtId="169" fontId="15" fillId="0" borderId="11" xfId="1" applyNumberFormat="1" applyFont="1" applyFill="1" applyBorder="1" applyAlignment="1">
      <alignment vertical="center"/>
    </xf>
    <xf numFmtId="14" fontId="10" fillId="0" borderId="17" xfId="0" applyNumberFormat="1" applyFont="1" applyBorder="1"/>
    <xf numFmtId="168" fontId="5" fillId="0" borderId="5" xfId="1" applyNumberFormat="1" applyFont="1" applyBorder="1" applyAlignment="1">
      <alignment horizontal="center"/>
    </xf>
    <xf numFmtId="168" fontId="5" fillId="0" borderId="22" xfId="1" applyNumberFormat="1" applyFont="1" applyBorder="1" applyAlignment="1">
      <alignment horizontal="center"/>
    </xf>
    <xf numFmtId="168" fontId="5" fillId="0" borderId="20" xfId="1" applyNumberFormat="1" applyFont="1" applyBorder="1" applyAlignment="1">
      <alignment horizontal="center"/>
    </xf>
    <xf numFmtId="168" fontId="5" fillId="0" borderId="14" xfId="1" applyNumberFormat="1" applyFont="1" applyBorder="1" applyAlignment="1">
      <alignment horizontal="center"/>
    </xf>
    <xf numFmtId="41" fontId="10" fillId="0" borderId="0" xfId="1" applyFont="1" applyBorder="1" applyAlignment="1">
      <alignment horizontal="center"/>
    </xf>
    <xf numFmtId="0" fontId="5" fillId="0" borderId="0" xfId="0" applyFont="1" applyAlignment="1">
      <alignment horizontal="left"/>
    </xf>
    <xf numFmtId="166" fontId="10" fillId="0" borderId="0" xfId="0" applyNumberFormat="1" applyFont="1" applyAlignment="1">
      <alignment horizontal="left"/>
    </xf>
    <xf numFmtId="41" fontId="10" fillId="0" borderId="0" xfId="1" applyFont="1" applyBorder="1" applyAlignment="1">
      <alignment horizontal="center" vertical="center"/>
    </xf>
    <xf numFmtId="14" fontId="10" fillId="0" borderId="4" xfId="0" applyNumberFormat="1" applyFont="1" applyBorder="1" applyAlignment="1">
      <alignment horizontal="right" vertical="center" wrapText="1"/>
    </xf>
    <xf numFmtId="41" fontId="10" fillId="0" borderId="0" xfId="1" applyFont="1" applyFill="1" applyAlignment="1">
      <alignment horizontal="center" vertical="center"/>
    </xf>
    <xf numFmtId="41" fontId="10" fillId="0" borderId="0" xfId="1" applyFont="1" applyFill="1"/>
    <xf numFmtId="41" fontId="10" fillId="0" borderId="4" xfId="1" applyFont="1" applyFill="1" applyBorder="1"/>
    <xf numFmtId="41" fontId="10" fillId="0" borderId="29" xfId="1" applyFont="1" applyFill="1" applyBorder="1"/>
    <xf numFmtId="41" fontId="5" fillId="0" borderId="17" xfId="1" applyFont="1" applyFill="1" applyBorder="1" applyAlignment="1">
      <alignment horizontal="center"/>
    </xf>
    <xf numFmtId="41" fontId="5" fillId="0" borderId="19" xfId="1" applyFont="1" applyFill="1" applyBorder="1" applyAlignment="1">
      <alignment horizontal="center"/>
    </xf>
    <xf numFmtId="41" fontId="15" fillId="0" borderId="19" xfId="1" applyFont="1" applyFill="1" applyBorder="1"/>
    <xf numFmtId="0" fontId="14" fillId="0" borderId="4" xfId="4" applyFont="1" applyBorder="1" applyAlignment="1">
      <alignment vertical="center"/>
    </xf>
    <xf numFmtId="17" fontId="23" fillId="0" borderId="4" xfId="4" quotePrefix="1" applyNumberFormat="1" applyFont="1" applyBorder="1" applyAlignment="1">
      <alignment horizontal="center" vertical="center"/>
    </xf>
    <xf numFmtId="167" fontId="23" fillId="0" borderId="4" xfId="4" applyNumberFormat="1" applyFont="1" applyBorder="1" applyAlignment="1">
      <alignment vertical="center"/>
    </xf>
    <xf numFmtId="167" fontId="23" fillId="0" borderId="4" xfId="4" applyNumberFormat="1" applyFont="1" applyBorder="1" applyAlignment="1">
      <alignment horizontal="center"/>
    </xf>
    <xf numFmtId="41" fontId="23" fillId="0" borderId="4" xfId="1" applyFont="1" applyBorder="1" applyAlignment="1">
      <alignment horizontal="center"/>
    </xf>
    <xf numFmtId="167" fontId="23" fillId="0" borderId="17" xfId="4" applyNumberFormat="1" applyFont="1" applyBorder="1" applyAlignment="1">
      <alignment vertical="center"/>
    </xf>
    <xf numFmtId="167" fontId="23" fillId="0" borderId="17" xfId="4" applyNumberFormat="1" applyFont="1" applyBorder="1" applyAlignment="1">
      <alignment horizontal="center"/>
    </xf>
    <xf numFmtId="41" fontId="23" fillId="0" borderId="17" xfId="1" applyFont="1" applyBorder="1" applyAlignment="1">
      <alignment horizontal="center"/>
    </xf>
    <xf numFmtId="167" fontId="24" fillId="0" borderId="19" xfId="4" applyNumberFormat="1" applyFont="1" applyBorder="1" applyAlignment="1">
      <alignment vertical="center"/>
    </xf>
    <xf numFmtId="41" fontId="24" fillId="0" borderId="19" xfId="1" applyFont="1" applyBorder="1" applyAlignment="1">
      <alignment horizontal="center"/>
    </xf>
    <xf numFmtId="167" fontId="23" fillId="0" borderId="19" xfId="4" applyNumberFormat="1" applyFont="1" applyBorder="1" applyAlignment="1">
      <alignment vertical="center"/>
    </xf>
    <xf numFmtId="41" fontId="23" fillId="0" borderId="19" xfId="1" applyFont="1" applyBorder="1" applyAlignment="1">
      <alignment horizontal="center"/>
    </xf>
    <xf numFmtId="41" fontId="23" fillId="0" borderId="19" xfId="1" applyFont="1" applyBorder="1" applyAlignment="1">
      <alignment horizontal="right"/>
    </xf>
    <xf numFmtId="167" fontId="24" fillId="0" borderId="15" xfId="4" applyNumberFormat="1" applyFont="1" applyBorder="1" applyAlignment="1">
      <alignment vertical="center"/>
    </xf>
    <xf numFmtId="41" fontId="24" fillId="0" borderId="15" xfId="1" applyFont="1" applyBorder="1" applyAlignment="1">
      <alignment horizontal="center"/>
    </xf>
    <xf numFmtId="41" fontId="10" fillId="0" borderId="0" xfId="1" applyFont="1"/>
    <xf numFmtId="9" fontId="5" fillId="0" borderId="0" xfId="2" applyFont="1"/>
    <xf numFmtId="41" fontId="15" fillId="0" borderId="11" xfId="1" applyFont="1" applyFill="1" applyBorder="1" applyAlignment="1">
      <alignment horizontal="center"/>
    </xf>
    <xf numFmtId="41" fontId="5" fillId="0" borderId="19" xfId="1" applyFont="1" applyBorder="1" applyAlignment="1">
      <alignment horizontal="right" vertical="center"/>
    </xf>
    <xf numFmtId="0" fontId="10" fillId="0" borderId="0" xfId="0" applyFont="1" applyAlignment="1">
      <alignment horizontal="left" vertical="center"/>
    </xf>
    <xf numFmtId="0" fontId="5" fillId="0" borderId="0" xfId="0" applyFont="1" applyAlignment="1">
      <alignment horizontal="left" wrapText="1"/>
    </xf>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horizontal="left" wrapText="1"/>
    </xf>
    <xf numFmtId="0" fontId="25" fillId="0" borderId="0" xfId="4" applyFont="1" applyAlignment="1">
      <alignment horizontal="center"/>
    </xf>
    <xf numFmtId="0" fontId="21" fillId="0" borderId="0" xfId="0" applyFont="1" applyAlignment="1">
      <alignment horizontal="left"/>
    </xf>
    <xf numFmtId="0" fontId="10" fillId="0" borderId="17" xfId="0" applyFont="1" applyBorder="1" applyAlignment="1">
      <alignment horizontal="center" vertical="center"/>
    </xf>
    <xf numFmtId="0" fontId="10" fillId="0" borderId="0" xfId="0" applyFont="1" applyAlignment="1">
      <alignment horizontal="center" vertical="center"/>
    </xf>
    <xf numFmtId="167" fontId="5" fillId="0" borderId="0" xfId="0" applyNumberFormat="1" applyFont="1"/>
    <xf numFmtId="41" fontId="5" fillId="0" borderId="0" xfId="1" applyFont="1" applyBorder="1"/>
    <xf numFmtId="0" fontId="10" fillId="0" borderId="21" xfId="0" applyFont="1" applyBorder="1"/>
    <xf numFmtId="41" fontId="10" fillId="0" borderId="4" xfId="0" applyNumberFormat="1" applyFont="1" applyBorder="1"/>
    <xf numFmtId="0" fontId="14" fillId="4" borderId="17" xfId="6" applyFont="1" applyFill="1" applyBorder="1" applyAlignment="1">
      <alignment horizontal="center" vertical="center" wrapText="1"/>
    </xf>
    <xf numFmtId="0" fontId="14" fillId="4" borderId="4" xfId="6" applyFont="1" applyFill="1" applyBorder="1" applyAlignment="1">
      <alignment horizontal="center" vertical="center" wrapText="1"/>
    </xf>
    <xf numFmtId="41" fontId="24" fillId="0" borderId="0" xfId="1" applyFont="1" applyBorder="1" applyAlignment="1">
      <alignment horizontal="center"/>
    </xf>
    <xf numFmtId="41" fontId="5" fillId="0" borderId="11" xfId="1" applyFont="1" applyFill="1" applyBorder="1"/>
    <xf numFmtId="168" fontId="5" fillId="0" borderId="19" xfId="1" applyNumberFormat="1" applyFont="1" applyFill="1" applyBorder="1"/>
    <xf numFmtId="41" fontId="14" fillId="0" borderId="4" xfId="1" applyFont="1" applyFill="1" applyBorder="1"/>
    <xf numFmtId="41" fontId="15" fillId="0" borderId="15" xfId="7" applyFont="1" applyFill="1" applyBorder="1" applyAlignment="1">
      <alignment horizontal="center" vertical="center"/>
    </xf>
    <xf numFmtId="0" fontId="15" fillId="0" borderId="4" xfId="1" applyNumberFormat="1" applyFont="1" applyFill="1" applyBorder="1" applyAlignment="1">
      <alignment horizontal="center" vertical="center"/>
    </xf>
    <xf numFmtId="41" fontId="15" fillId="0" borderId="4" xfId="1" applyFont="1" applyFill="1" applyBorder="1" applyAlignment="1">
      <alignment horizontal="center" vertical="center"/>
    </xf>
    <xf numFmtId="14" fontId="14" fillId="0" borderId="4" xfId="5" applyNumberFormat="1" applyFont="1" applyBorder="1" applyAlignment="1">
      <alignment horizontal="center" vertical="center"/>
    </xf>
    <xf numFmtId="41" fontId="16" fillId="0" borderId="0" xfId="1" applyFont="1" applyBorder="1" applyAlignment="1">
      <alignment horizontal="left"/>
    </xf>
    <xf numFmtId="0" fontId="5" fillId="0" borderId="17" xfId="0" applyFont="1" applyBorder="1" applyAlignment="1">
      <alignment horizontal="center" vertical="center"/>
    </xf>
    <xf numFmtId="10" fontId="5" fillId="0" borderId="0" xfId="2" applyNumberFormat="1" applyFont="1"/>
    <xf numFmtId="41" fontId="5" fillId="0" borderId="17" xfId="1" applyFont="1" applyBorder="1" applyAlignment="1">
      <alignment horizontal="center" vertical="center"/>
    </xf>
    <xf numFmtId="41" fontId="10" fillId="0" borderId="0" xfId="1" applyFont="1" applyBorder="1"/>
    <xf numFmtId="14" fontId="5" fillId="0" borderId="4" xfId="0" applyNumberFormat="1" applyFont="1" applyBorder="1"/>
    <xf numFmtId="17" fontId="14" fillId="0" borderId="17" xfId="4" applyNumberFormat="1" applyFont="1" applyBorder="1" applyAlignment="1">
      <alignment horizontal="center" vertical="center"/>
    </xf>
    <xf numFmtId="14" fontId="10" fillId="0" borderId="4" xfId="1" applyNumberFormat="1" applyFont="1" applyBorder="1" applyAlignment="1">
      <alignment horizontal="center" vertical="center" wrapText="1"/>
    </xf>
    <xf numFmtId="0" fontId="5" fillId="0" borderId="4" xfId="0" applyFont="1" applyBorder="1" applyAlignment="1">
      <alignment horizontal="left" vertical="center" wrapText="1"/>
    </xf>
    <xf numFmtId="14" fontId="10" fillId="0" borderId="15" xfId="0" applyNumberFormat="1" applyFont="1" applyBorder="1" applyAlignment="1">
      <alignment horizontal="right" vertical="center" wrapText="1"/>
    </xf>
    <xf numFmtId="0" fontId="15" fillId="0" borderId="0" xfId="0" applyFont="1" applyAlignment="1">
      <alignment vertical="top" wrapText="1"/>
    </xf>
    <xf numFmtId="41" fontId="5" fillId="0" borderId="0" xfId="1" applyFont="1" applyAlignment="1">
      <alignment horizontal="center"/>
    </xf>
    <xf numFmtId="0" fontId="10" fillId="0" borderId="0" xfId="0" applyFont="1" applyAlignment="1">
      <alignment horizontal="left" vertical="center" wrapText="1"/>
    </xf>
    <xf numFmtId="17" fontId="23" fillId="0" borderId="4" xfId="4" applyNumberFormat="1" applyFont="1" applyBorder="1" applyAlignment="1">
      <alignment horizontal="center" vertical="center"/>
    </xf>
    <xf numFmtId="167" fontId="23" fillId="0" borderId="0" xfId="4" applyNumberFormat="1" applyFont="1" applyAlignment="1">
      <alignment horizontal="center"/>
    </xf>
    <xf numFmtId="41" fontId="23" fillId="0" borderId="17" xfId="1" applyFont="1" applyFill="1" applyBorder="1" applyAlignment="1">
      <alignment horizontal="center"/>
    </xf>
    <xf numFmtId="41" fontId="23" fillId="0" borderId="11" xfId="1" applyFont="1" applyBorder="1" applyAlignment="1">
      <alignment horizontal="center"/>
    </xf>
    <xf numFmtId="41" fontId="24" fillId="0" borderId="11" xfId="1" applyFont="1" applyBorder="1" applyAlignment="1">
      <alignment horizontal="center"/>
    </xf>
    <xf numFmtId="167" fontId="23" fillId="0" borderId="20" xfId="4" applyNumberFormat="1" applyFont="1" applyBorder="1" applyAlignment="1">
      <alignment horizontal="center"/>
    </xf>
    <xf numFmtId="41" fontId="24" fillId="0" borderId="14" xfId="1" applyFont="1" applyBorder="1" applyAlignment="1">
      <alignment horizontal="center"/>
    </xf>
    <xf numFmtId="167" fontId="24" fillId="0" borderId="0" xfId="4" applyNumberFormat="1" applyFont="1" applyAlignment="1">
      <alignment vertical="center"/>
    </xf>
    <xf numFmtId="167" fontId="23" fillId="0" borderId="4" xfId="4" applyNumberFormat="1" applyFont="1" applyBorder="1" applyAlignment="1">
      <alignment horizontal="center" vertical="center" wrapText="1"/>
    </xf>
    <xf numFmtId="41" fontId="10" fillId="0" borderId="4" xfId="1" applyFont="1" applyBorder="1" applyAlignment="1">
      <alignment horizontal="right" vertical="center"/>
    </xf>
    <xf numFmtId="41" fontId="10" fillId="0" borderId="29" xfId="1" applyFont="1" applyBorder="1" applyAlignment="1">
      <alignment horizontal="right" vertical="center"/>
    </xf>
    <xf numFmtId="17" fontId="23" fillId="0" borderId="0" xfId="4" applyNumberFormat="1" applyFont="1" applyAlignment="1">
      <alignment horizontal="center" vertical="center" wrapText="1"/>
    </xf>
    <xf numFmtId="17" fontId="13" fillId="0" borderId="4" xfId="0" applyNumberFormat="1" applyFont="1" applyBorder="1" applyAlignment="1">
      <alignment horizontal="center" vertical="center" wrapText="1"/>
    </xf>
    <xf numFmtId="3" fontId="10" fillId="0" borderId="4" xfId="0" applyNumberFormat="1" applyFont="1" applyBorder="1" applyAlignment="1">
      <alignment horizontal="right"/>
    </xf>
    <xf numFmtId="0" fontId="19" fillId="0" borderId="4" xfId="0" applyFont="1" applyBorder="1" applyAlignment="1">
      <alignment horizontal="right"/>
    </xf>
    <xf numFmtId="3" fontId="10" fillId="0" borderId="4" xfId="0" applyNumberFormat="1" applyFont="1" applyBorder="1" applyAlignment="1">
      <alignment horizontal="left"/>
    </xf>
    <xf numFmtId="41" fontId="10" fillId="0" borderId="16" xfId="1" applyFont="1" applyFill="1" applyBorder="1"/>
    <xf numFmtId="4" fontId="10" fillId="0" borderId="4" xfId="0" applyNumberFormat="1" applyFont="1" applyBorder="1" applyAlignment="1">
      <alignment horizontal="right"/>
    </xf>
    <xf numFmtId="168" fontId="10" fillId="0" borderId="4" xfId="1" applyNumberFormat="1" applyFont="1" applyFill="1" applyBorder="1"/>
    <xf numFmtId="3" fontId="5" fillId="0" borderId="4" xfId="0" applyNumberFormat="1" applyFont="1" applyBorder="1" applyAlignment="1">
      <alignment horizontal="right"/>
    </xf>
    <xf numFmtId="9" fontId="20" fillId="0" borderId="4" xfId="0" applyNumberFormat="1" applyFont="1" applyBorder="1" applyAlignment="1">
      <alignment horizontal="right"/>
    </xf>
    <xf numFmtId="41" fontId="15" fillId="0" borderId="17" xfId="1" applyFont="1" applyFill="1" applyBorder="1" applyAlignment="1">
      <alignment horizontal="center" vertical="center"/>
    </xf>
    <xf numFmtId="41" fontId="15" fillId="0" borderId="19" xfId="1" applyFont="1" applyFill="1" applyBorder="1" applyAlignment="1">
      <alignment horizontal="center" vertical="center"/>
    </xf>
    <xf numFmtId="41" fontId="30" fillId="0" borderId="19" xfId="1" applyFont="1" applyFill="1" applyBorder="1" applyAlignment="1">
      <alignment horizontal="center" vertical="center"/>
    </xf>
    <xf numFmtId="3" fontId="15" fillId="0" borderId="15" xfId="0" applyNumberFormat="1" applyFont="1" applyBorder="1" applyAlignment="1">
      <alignment horizontal="center" vertical="center"/>
    </xf>
    <xf numFmtId="3" fontId="5" fillId="0" borderId="15" xfId="0" applyNumberFormat="1" applyFont="1" applyBorder="1" applyAlignment="1">
      <alignment horizontal="left" vertical="center"/>
    </xf>
    <xf numFmtId="3" fontId="10" fillId="0" borderId="4" xfId="0" applyNumberFormat="1" applyFont="1" applyBorder="1"/>
    <xf numFmtId="0" fontId="13" fillId="0" borderId="4" xfId="0" applyFont="1" applyBorder="1" applyAlignment="1">
      <alignment horizontal="center"/>
    </xf>
    <xf numFmtId="3" fontId="5" fillId="0" borderId="0" xfId="0" applyNumberFormat="1" applyFont="1" applyAlignment="1">
      <alignment horizontal="right"/>
    </xf>
    <xf numFmtId="0" fontId="20" fillId="0" borderId="0" xfId="0" applyFont="1" applyAlignment="1">
      <alignment horizontal="right"/>
    </xf>
    <xf numFmtId="166" fontId="5" fillId="0" borderId="0" xfId="0" applyNumberFormat="1" applyFont="1"/>
    <xf numFmtId="166" fontId="28" fillId="0" borderId="0" xfId="0" applyNumberFormat="1" applyFont="1" applyAlignment="1">
      <alignment horizontal="left"/>
    </xf>
    <xf numFmtId="166" fontId="30" fillId="0" borderId="0" xfId="0" applyNumberFormat="1" applyFont="1" applyAlignment="1">
      <alignment horizontal="left"/>
    </xf>
    <xf numFmtId="3" fontId="5" fillId="0" borderId="0" xfId="0" applyNumberFormat="1" applyFont="1"/>
    <xf numFmtId="0" fontId="10" fillId="0" borderId="13" xfId="0" applyFont="1" applyBorder="1"/>
    <xf numFmtId="3" fontId="10" fillId="0" borderId="15" xfId="0" applyNumberFormat="1" applyFont="1" applyBorder="1" applyAlignment="1">
      <alignment horizontal="right"/>
    </xf>
    <xf numFmtId="0" fontId="19" fillId="0" borderId="15" xfId="0" applyFont="1" applyBorder="1" applyAlignment="1">
      <alignment horizontal="right"/>
    </xf>
    <xf numFmtId="168" fontId="5" fillId="0" borderId="4" xfId="0" applyNumberFormat="1" applyFont="1" applyBorder="1" applyAlignment="1">
      <alignment horizontal="right"/>
    </xf>
    <xf numFmtId="3" fontId="14" fillId="0" borderId="4" xfId="0" applyNumberFormat="1" applyFont="1" applyBorder="1" applyAlignment="1">
      <alignment horizontal="right"/>
    </xf>
    <xf numFmtId="168" fontId="5" fillId="0" borderId="4" xfId="1" applyNumberFormat="1" applyFont="1" applyFill="1" applyBorder="1"/>
    <xf numFmtId="4" fontId="5" fillId="0" borderId="4" xfId="0" applyNumberFormat="1" applyFont="1" applyBorder="1" applyAlignment="1">
      <alignment horizontal="right"/>
    </xf>
    <xf numFmtId="4" fontId="5" fillId="0" borderId="4" xfId="1" applyNumberFormat="1" applyFont="1" applyFill="1" applyBorder="1"/>
    <xf numFmtId="3" fontId="14" fillId="0" borderId="4" xfId="0" applyNumberFormat="1" applyFont="1" applyBorder="1"/>
    <xf numFmtId="41" fontId="14" fillId="0" borderId="4" xfId="1" applyFont="1" applyFill="1" applyBorder="1" applyAlignment="1">
      <alignment horizontal="center"/>
    </xf>
    <xf numFmtId="0" fontId="14" fillId="0" borderId="4" xfId="0" applyFont="1" applyBorder="1" applyAlignment="1">
      <alignment horizontal="center"/>
    </xf>
    <xf numFmtId="4" fontId="15" fillId="0" borderId="15" xfId="0" applyNumberFormat="1" applyFont="1" applyBorder="1" applyAlignment="1">
      <alignment horizontal="right" vertical="center"/>
    </xf>
    <xf numFmtId="4" fontId="15" fillId="0" borderId="19" xfId="1" applyNumberFormat="1" applyFont="1" applyFill="1" applyBorder="1"/>
    <xf numFmtId="41" fontId="15" fillId="0" borderId="15" xfId="1" applyFont="1" applyFill="1" applyBorder="1" applyAlignment="1">
      <alignment horizontal="right" vertical="center"/>
    </xf>
    <xf numFmtId="0" fontId="5" fillId="0" borderId="17" xfId="0" applyFont="1" applyBorder="1" applyAlignment="1">
      <alignment horizontal="left"/>
    </xf>
    <xf numFmtId="0" fontId="5" fillId="0" borderId="19" xfId="0" applyFont="1" applyBorder="1" applyAlignment="1">
      <alignment horizontal="left"/>
    </xf>
    <xf numFmtId="0" fontId="5" fillId="0" borderId="15" xfId="0" applyFont="1" applyBorder="1" applyAlignment="1">
      <alignment horizontal="left"/>
    </xf>
    <xf numFmtId="0" fontId="14" fillId="0" borderId="4" xfId="0" applyFont="1" applyBorder="1" applyAlignment="1">
      <alignment vertical="center" wrapText="1"/>
    </xf>
    <xf numFmtId="41" fontId="10" fillId="0" borderId="4" xfId="1" applyFont="1" applyFill="1" applyBorder="1" applyAlignment="1">
      <alignment horizontal="right" vertical="center"/>
    </xf>
    <xf numFmtId="0" fontId="32" fillId="0" borderId="0" xfId="0" applyFont="1"/>
    <xf numFmtId="168" fontId="10" fillId="0" borderId="4" xfId="0" applyNumberFormat="1" applyFont="1" applyBorder="1" applyAlignment="1">
      <alignment horizontal="right"/>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167" fontId="14" fillId="0" borderId="1" xfId="4" applyNumberFormat="1" applyFont="1" applyBorder="1" applyAlignment="1">
      <alignment vertical="center"/>
    </xf>
    <xf numFmtId="41" fontId="5" fillId="0" borderId="11" xfId="1" applyFont="1" applyBorder="1" applyAlignment="1">
      <alignment horizontal="right" vertical="center"/>
    </xf>
    <xf numFmtId="41" fontId="14" fillId="0" borderId="1" xfId="1" applyFont="1" applyBorder="1" applyAlignment="1">
      <alignment vertical="center" wrapText="1"/>
    </xf>
    <xf numFmtId="41" fontId="15" fillId="0" borderId="18" xfId="1" applyFont="1" applyBorder="1" applyAlignment="1">
      <alignment vertical="center" wrapText="1"/>
    </xf>
    <xf numFmtId="167" fontId="14" fillId="0" borderId="12" xfId="4" applyNumberFormat="1" applyFont="1" applyBorder="1" applyAlignment="1">
      <alignment vertical="center"/>
    </xf>
    <xf numFmtId="0" fontId="9" fillId="0" borderId="12" xfId="0" applyFont="1" applyBorder="1"/>
    <xf numFmtId="167" fontId="26" fillId="0" borderId="12" xfId="4" applyNumberFormat="1" applyFont="1" applyBorder="1" applyAlignment="1">
      <alignment vertical="center"/>
    </xf>
    <xf numFmtId="0" fontId="15" fillId="0" borderId="12" xfId="4" applyFont="1" applyBorder="1" applyAlignment="1">
      <alignment vertical="center"/>
    </xf>
    <xf numFmtId="0" fontId="26" fillId="0" borderId="12" xfId="4" applyFont="1" applyBorder="1" applyAlignment="1">
      <alignment vertical="center"/>
    </xf>
    <xf numFmtId="0" fontId="14" fillId="0" borderId="12" xfId="0" applyFont="1" applyBorder="1"/>
    <xf numFmtId="17" fontId="23" fillId="0" borderId="3" xfId="4" applyNumberFormat="1" applyFont="1" applyBorder="1" applyAlignment="1">
      <alignment horizontal="center" vertical="center" wrapText="1"/>
    </xf>
    <xf numFmtId="17" fontId="27" fillId="0" borderId="22" xfId="4" applyNumberFormat="1" applyFont="1" applyBorder="1" applyAlignment="1">
      <alignment horizontal="center" vertical="center" wrapText="1"/>
    </xf>
    <xf numFmtId="41" fontId="10" fillId="0" borderId="11" xfId="1" applyFont="1" applyBorder="1" applyAlignment="1">
      <alignment horizontal="right" vertical="center"/>
    </xf>
    <xf numFmtId="167" fontId="23" fillId="0" borderId="11" xfId="4" applyNumberFormat="1" applyFont="1" applyBorder="1" applyAlignment="1">
      <alignment horizontal="center" vertical="center" wrapText="1"/>
    </xf>
    <xf numFmtId="41" fontId="23" fillId="0" borderId="15" xfId="1" applyFont="1" applyBorder="1" applyAlignment="1">
      <alignment horizontal="right"/>
    </xf>
    <xf numFmtId="0" fontId="5" fillId="0" borderId="31" xfId="0" applyFont="1" applyBorder="1"/>
    <xf numFmtId="0" fontId="5" fillId="0" borderId="32" xfId="0" applyFont="1" applyBorder="1"/>
    <xf numFmtId="41" fontId="5" fillId="0" borderId="32" xfId="1" applyFont="1" applyFill="1" applyBorder="1"/>
    <xf numFmtId="41" fontId="5" fillId="0" borderId="32" xfId="0" applyNumberFormat="1" applyFont="1" applyBorder="1"/>
    <xf numFmtId="0" fontId="5" fillId="0" borderId="32" xfId="0" applyFont="1" applyBorder="1" applyAlignment="1">
      <alignment horizontal="center"/>
    </xf>
    <xf numFmtId="41" fontId="5" fillId="0" borderId="32" xfId="1" applyFont="1" applyBorder="1" applyAlignment="1">
      <alignment horizontal="center"/>
    </xf>
    <xf numFmtId="41" fontId="5" fillId="0" borderId="32" xfId="1" applyFont="1" applyBorder="1"/>
    <xf numFmtId="10" fontId="5" fillId="0" borderId="32" xfId="2" applyNumberFormat="1" applyFont="1" applyBorder="1"/>
    <xf numFmtId="10" fontId="5" fillId="0" borderId="33" xfId="2" applyNumberFormat="1" applyFont="1" applyBorder="1"/>
    <xf numFmtId="41" fontId="5" fillId="0" borderId="4" xfId="1" applyFont="1" applyFill="1" applyBorder="1"/>
    <xf numFmtId="41" fontId="15" fillId="0" borderId="4" xfId="1" applyFont="1" applyFill="1" applyBorder="1"/>
    <xf numFmtId="0" fontId="15" fillId="0" borderId="4" xfId="1" applyNumberFormat="1" applyFont="1" applyFill="1" applyBorder="1" applyAlignment="1">
      <alignment horizontal="center"/>
    </xf>
    <xf numFmtId="41" fontId="15" fillId="0" borderId="4" xfId="1" applyFont="1" applyFill="1" applyBorder="1" applyAlignment="1">
      <alignment horizontal="center"/>
    </xf>
    <xf numFmtId="0" fontId="5" fillId="0" borderId="35" xfId="0" applyFont="1" applyBorder="1"/>
    <xf numFmtId="0" fontId="5" fillId="0" borderId="36" xfId="0" applyFont="1" applyBorder="1"/>
    <xf numFmtId="41" fontId="15" fillId="0" borderId="36" xfId="1" applyFont="1" applyFill="1" applyBorder="1"/>
    <xf numFmtId="41" fontId="5" fillId="0" borderId="36" xfId="0" applyNumberFormat="1" applyFont="1" applyBorder="1"/>
    <xf numFmtId="0" fontId="5" fillId="0" borderId="36" xfId="0" applyFont="1" applyBorder="1" applyAlignment="1">
      <alignment horizontal="center"/>
    </xf>
    <xf numFmtId="0" fontId="5" fillId="0" borderId="36" xfId="1" applyNumberFormat="1" applyFont="1" applyBorder="1" applyAlignment="1">
      <alignment horizontal="center"/>
    </xf>
    <xf numFmtId="41" fontId="5" fillId="0" borderId="36" xfId="1" applyFont="1" applyBorder="1" applyAlignment="1">
      <alignment horizontal="center"/>
    </xf>
    <xf numFmtId="41" fontId="5" fillId="0" borderId="36" xfId="1" applyFont="1" applyBorder="1"/>
    <xf numFmtId="10" fontId="5" fillId="0" borderId="36" xfId="2" applyNumberFormat="1" applyFont="1" applyBorder="1"/>
    <xf numFmtId="170" fontId="5" fillId="0" borderId="37" xfId="2" applyNumberFormat="1" applyFont="1" applyBorder="1"/>
    <xf numFmtId="41" fontId="10" fillId="0" borderId="28" xfId="1" applyFont="1" applyBorder="1" applyAlignment="1">
      <alignment vertical="center"/>
    </xf>
    <xf numFmtId="9" fontId="10" fillId="0" borderId="28" xfId="2" applyFont="1" applyBorder="1" applyAlignment="1">
      <alignment vertical="center"/>
    </xf>
    <xf numFmtId="0" fontId="5" fillId="0" borderId="34" xfId="0" applyFont="1" applyBorder="1"/>
    <xf numFmtId="41" fontId="5" fillId="0" borderId="4" xfId="0" applyNumberFormat="1" applyFont="1" applyBorder="1"/>
    <xf numFmtId="0" fontId="5" fillId="0" borderId="4" xfId="0" applyFont="1" applyBorder="1" applyAlignment="1">
      <alignment horizontal="center"/>
    </xf>
    <xf numFmtId="41" fontId="5" fillId="0" borderId="4" xfId="1" applyFont="1" applyFill="1" applyBorder="1" applyAlignment="1">
      <alignment horizontal="center"/>
    </xf>
    <xf numFmtId="10" fontId="5" fillId="0" borderId="4" xfId="2" applyNumberFormat="1" applyFont="1" applyFill="1" applyBorder="1"/>
    <xf numFmtId="170" fontId="5" fillId="0" borderId="16" xfId="2" applyNumberFormat="1" applyFont="1" applyFill="1" applyBorder="1"/>
    <xf numFmtId="10" fontId="5" fillId="0" borderId="16" xfId="2" applyNumberFormat="1" applyFont="1" applyFill="1" applyBorder="1"/>
    <xf numFmtId="0" fontId="5" fillId="0" borderId="4" xfId="1" applyNumberFormat="1" applyFont="1" applyFill="1" applyBorder="1" applyAlignment="1">
      <alignment horizontal="center"/>
    </xf>
    <xf numFmtId="0" fontId="15" fillId="0" borderId="4" xfId="0" applyFont="1" applyBorder="1"/>
    <xf numFmtId="0" fontId="15" fillId="0" borderId="34" xfId="0" applyFont="1" applyBorder="1"/>
    <xf numFmtId="41" fontId="15" fillId="0" borderId="4" xfId="0" applyNumberFormat="1" applyFont="1" applyBorder="1"/>
    <xf numFmtId="0" fontId="15" fillId="0" borderId="4" xfId="0" applyFont="1" applyBorder="1" applyAlignment="1">
      <alignment horizontal="center"/>
    </xf>
    <xf numFmtId="41" fontId="15" fillId="0" borderId="36" xfId="1" applyFont="1" applyBorder="1"/>
    <xf numFmtId="41" fontId="5" fillId="0" borderId="32" xfId="1" applyFont="1" applyFill="1" applyBorder="1" applyAlignment="1">
      <alignment horizontal="center"/>
    </xf>
    <xf numFmtId="10" fontId="5" fillId="0" borderId="32" xfId="2" applyNumberFormat="1" applyFont="1" applyFill="1" applyBorder="1"/>
    <xf numFmtId="10" fontId="5" fillId="0" borderId="33" xfId="2" applyNumberFormat="1" applyFont="1" applyFill="1" applyBorder="1"/>
    <xf numFmtId="0" fontId="5" fillId="0" borderId="38" xfId="0" applyFont="1" applyBorder="1"/>
    <xf numFmtId="41" fontId="15" fillId="0" borderId="17" xfId="1" applyFont="1" applyFill="1" applyBorder="1"/>
    <xf numFmtId="41" fontId="5" fillId="0" borderId="17" xfId="0" applyNumberFormat="1" applyFont="1" applyBorder="1"/>
    <xf numFmtId="0" fontId="5" fillId="0" borderId="17" xfId="1" applyNumberFormat="1" applyFont="1" applyFill="1" applyBorder="1" applyAlignment="1">
      <alignment horizontal="center"/>
    </xf>
    <xf numFmtId="10" fontId="5" fillId="0" borderId="17" xfId="2" applyNumberFormat="1" applyFont="1" applyFill="1" applyBorder="1"/>
    <xf numFmtId="170" fontId="5" fillId="0" borderId="39" xfId="2" applyNumberFormat="1" applyFont="1" applyFill="1" applyBorder="1"/>
    <xf numFmtId="41" fontId="5" fillId="0" borderId="15" xfId="1" applyFont="1" applyFill="1" applyBorder="1"/>
    <xf numFmtId="0" fontId="10" fillId="0" borderId="18" xfId="0" applyFont="1" applyBorder="1" applyAlignment="1">
      <alignment vertical="center"/>
    </xf>
    <xf numFmtId="41" fontId="10" fillId="0" borderId="15" xfId="1" applyFont="1" applyBorder="1" applyAlignment="1">
      <alignment horizontal="right"/>
    </xf>
    <xf numFmtId="4" fontId="5" fillId="0" borderId="19" xfId="0" applyNumberFormat="1" applyFont="1" applyBorder="1" applyAlignment="1">
      <alignment horizontal="right"/>
    </xf>
    <xf numFmtId="3" fontId="5" fillId="0" borderId="17" xfId="0" applyNumberFormat="1" applyFont="1" applyBorder="1" applyAlignment="1">
      <alignment horizontal="left" vertical="center"/>
    </xf>
    <xf numFmtId="3" fontId="15" fillId="0" borderId="17" xfId="0" applyNumberFormat="1" applyFont="1" applyBorder="1" applyAlignment="1">
      <alignment horizontal="right" vertical="center"/>
    </xf>
    <xf numFmtId="3" fontId="15" fillId="0" borderId="18" xfId="0" applyNumberFormat="1" applyFont="1" applyBorder="1" applyAlignment="1">
      <alignment horizontal="center" vertical="center"/>
    </xf>
    <xf numFmtId="3" fontId="15" fillId="0" borderId="17" xfId="0" applyNumberFormat="1" applyFont="1" applyBorder="1" applyAlignment="1">
      <alignment horizontal="center" vertical="center"/>
    </xf>
    <xf numFmtId="3" fontId="5" fillId="0" borderId="19" xfId="0" applyNumberFormat="1" applyFont="1" applyBorder="1" applyAlignment="1">
      <alignment horizontal="left" vertical="center"/>
    </xf>
    <xf numFmtId="3" fontId="15" fillId="0" borderId="19" xfId="0" applyNumberFormat="1" applyFont="1" applyBorder="1" applyAlignment="1">
      <alignment horizontal="right" vertical="center"/>
    </xf>
    <xf numFmtId="3" fontId="15" fillId="0" borderId="12" xfId="0" applyNumberFormat="1" applyFont="1" applyBorder="1" applyAlignment="1">
      <alignment horizontal="center" vertical="center"/>
    </xf>
    <xf numFmtId="3" fontId="15" fillId="0" borderId="19" xfId="0" applyNumberFormat="1" applyFont="1" applyBorder="1" applyAlignment="1">
      <alignment horizontal="center" vertical="center"/>
    </xf>
    <xf numFmtId="41" fontId="30" fillId="0" borderId="12" xfId="1" applyFont="1" applyFill="1" applyBorder="1" applyAlignment="1">
      <alignment horizontal="center" vertical="center"/>
    </xf>
    <xf numFmtId="3" fontId="5" fillId="0" borderId="17" xfId="0" applyNumberFormat="1" applyFont="1" applyBorder="1" applyAlignment="1">
      <alignment horizontal="right"/>
    </xf>
    <xf numFmtId="3" fontId="5" fillId="0" borderId="19" xfId="0" applyNumberFormat="1" applyFont="1" applyBorder="1" applyAlignment="1">
      <alignment horizontal="right"/>
    </xf>
    <xf numFmtId="41" fontId="24" fillId="0" borderId="17" xfId="1" applyFont="1" applyBorder="1" applyAlignment="1">
      <alignment horizontal="center"/>
    </xf>
    <xf numFmtId="41" fontId="5" fillId="0" borderId="18" xfId="1" applyFont="1" applyBorder="1"/>
    <xf numFmtId="41" fontId="5" fillId="0" borderId="12" xfId="1" applyFont="1" applyBorder="1"/>
    <xf numFmtId="41" fontId="10" fillId="0" borderId="29" xfId="1" applyFont="1" applyFill="1" applyBorder="1" applyAlignment="1">
      <alignment horizontal="right" vertical="center"/>
    </xf>
    <xf numFmtId="41" fontId="5" fillId="0" borderId="12" xfId="1" applyFont="1" applyFill="1" applyBorder="1"/>
    <xf numFmtId="17" fontId="5" fillId="0" borderId="0" xfId="0" applyNumberFormat="1" applyFont="1"/>
    <xf numFmtId="3" fontId="15" fillId="0" borderId="21" xfId="0" applyNumberFormat="1" applyFont="1" applyBorder="1" applyAlignment="1">
      <alignment horizontal="center" vertical="center"/>
    </xf>
    <xf numFmtId="41" fontId="15" fillId="0" borderId="15" xfId="1" applyFont="1" applyFill="1" applyBorder="1" applyAlignment="1">
      <alignment horizontal="center" vertical="center"/>
    </xf>
    <xf numFmtId="41" fontId="15" fillId="0" borderId="19" xfId="1" applyFont="1" applyFill="1" applyBorder="1" applyAlignment="1">
      <alignment vertical="center"/>
    </xf>
    <xf numFmtId="169" fontId="10" fillId="0" borderId="0" xfId="1" applyNumberFormat="1" applyFont="1" applyBorder="1"/>
    <xf numFmtId="168" fontId="10" fillId="0" borderId="4" xfId="0" applyNumberFormat="1" applyFont="1" applyBorder="1" applyAlignment="1">
      <alignment horizontal="center"/>
    </xf>
    <xf numFmtId="168" fontId="10" fillId="0" borderId="15" xfId="1" applyNumberFormat="1" applyFont="1" applyBorder="1" applyAlignment="1">
      <alignment horizontal="center"/>
    </xf>
    <xf numFmtId="41" fontId="10" fillId="0" borderId="15" xfId="1" applyFont="1" applyFill="1" applyBorder="1" applyAlignment="1">
      <alignment horizontal="center"/>
    </xf>
    <xf numFmtId="169" fontId="10" fillId="0" borderId="2" xfId="1" applyNumberFormat="1" applyFont="1" applyBorder="1"/>
    <xf numFmtId="0" fontId="5" fillId="0" borderId="2" xfId="0" applyFont="1" applyBorder="1"/>
    <xf numFmtId="41" fontId="5" fillId="0" borderId="3" xfId="1" applyFont="1" applyBorder="1"/>
    <xf numFmtId="0" fontId="10" fillId="0" borderId="15" xfId="0" applyFont="1" applyBorder="1" applyAlignment="1">
      <alignment horizontal="left"/>
    </xf>
    <xf numFmtId="0" fontId="10" fillId="0" borderId="4" xfId="0" applyFont="1" applyBorder="1" applyAlignment="1">
      <alignment horizontal="left"/>
    </xf>
    <xf numFmtId="0" fontId="10" fillId="0" borderId="40" xfId="0" applyFont="1" applyBorder="1" applyAlignment="1">
      <alignment horizontal="left"/>
    </xf>
    <xf numFmtId="41" fontId="10" fillId="0" borderId="40" xfId="1" applyFont="1" applyBorder="1" applyAlignment="1">
      <alignment horizontal="center"/>
    </xf>
    <xf numFmtId="0" fontId="10" fillId="0" borderId="41" xfId="0" applyFont="1" applyBorder="1" applyAlignment="1">
      <alignment horizontal="left"/>
    </xf>
    <xf numFmtId="0" fontId="33" fillId="0" borderId="0" xfId="0" applyFont="1"/>
    <xf numFmtId="14" fontId="5" fillId="0" borderId="22" xfId="0" applyNumberFormat="1" applyFont="1" applyBorder="1" applyAlignment="1">
      <alignment horizontal="center" vertical="center"/>
    </xf>
    <xf numFmtId="0" fontId="5" fillId="0" borderId="4" xfId="0" applyFont="1" applyBorder="1" applyAlignment="1">
      <alignment horizontal="center" vertical="center"/>
    </xf>
    <xf numFmtId="14" fontId="5" fillId="0" borderId="0" xfId="0" applyNumberFormat="1" applyFont="1" applyAlignment="1">
      <alignment horizontal="center" vertical="center"/>
    </xf>
    <xf numFmtId="41" fontId="5" fillId="0" borderId="0" xfId="1" applyFont="1" applyBorder="1" applyAlignment="1">
      <alignment horizontal="center" vertical="center"/>
    </xf>
    <xf numFmtId="168" fontId="5" fillId="0" borderId="17" xfId="1" applyNumberFormat="1" applyFont="1" applyBorder="1" applyAlignment="1">
      <alignment horizontal="center" vertical="center"/>
    </xf>
    <xf numFmtId="14" fontId="5" fillId="0" borderId="19" xfId="0" applyNumberFormat="1" applyFont="1" applyBorder="1" applyAlignment="1">
      <alignment horizontal="center" vertical="center"/>
    </xf>
    <xf numFmtId="0" fontId="5" fillId="0" borderId="19" xfId="0" applyFont="1" applyBorder="1" applyAlignment="1">
      <alignment horizontal="center" vertical="center"/>
    </xf>
    <xf numFmtId="168" fontId="5" fillId="0" borderId="19" xfId="1" applyNumberFormat="1" applyFont="1" applyBorder="1" applyAlignment="1">
      <alignment horizontal="center" vertical="center"/>
    </xf>
    <xf numFmtId="14" fontId="5" fillId="0" borderId="15" xfId="0" applyNumberFormat="1" applyFont="1" applyBorder="1" applyAlignment="1">
      <alignment horizontal="center" vertical="center"/>
    </xf>
    <xf numFmtId="0" fontId="5" fillId="0" borderId="15" xfId="0" applyFont="1" applyBorder="1" applyAlignment="1">
      <alignment horizontal="center" vertical="center"/>
    </xf>
    <xf numFmtId="168" fontId="5" fillId="0" borderId="15" xfId="1" applyNumberFormat="1" applyFont="1" applyBorder="1" applyAlignment="1">
      <alignment horizontal="center" vertical="center"/>
    </xf>
    <xf numFmtId="168" fontId="10" fillId="0" borderId="2" xfId="0" applyNumberFormat="1" applyFont="1" applyBorder="1" applyAlignment="1">
      <alignment horizontal="center"/>
    </xf>
    <xf numFmtId="168" fontId="5" fillId="0" borderId="2" xfId="1" applyNumberFormat="1" applyFont="1" applyBorder="1"/>
    <xf numFmtId="0" fontId="5" fillId="0" borderId="3" xfId="0" applyFont="1" applyBorder="1"/>
    <xf numFmtId="168" fontId="10" fillId="0" borderId="0" xfId="1" applyNumberFormat="1" applyFont="1" applyBorder="1"/>
    <xf numFmtId="41" fontId="15" fillId="0" borderId="15" xfId="1" applyFont="1" applyBorder="1"/>
    <xf numFmtId="41" fontId="5" fillId="0" borderId="0" xfId="1" applyFont="1" applyFill="1" applyBorder="1"/>
    <xf numFmtId="14" fontId="10" fillId="0" borderId="42" xfId="0" applyNumberFormat="1" applyFont="1" applyBorder="1" applyAlignment="1">
      <alignment horizontal="center" vertical="center"/>
    </xf>
    <xf numFmtId="14" fontId="10" fillId="0" borderId="43" xfId="0" applyNumberFormat="1" applyFont="1" applyBorder="1" applyAlignment="1">
      <alignment horizontal="center" vertical="center" wrapText="1"/>
    </xf>
    <xf numFmtId="41" fontId="5" fillId="0" borderId="17" xfId="1" applyFont="1" applyBorder="1" applyAlignment="1">
      <alignment horizontal="right"/>
    </xf>
    <xf numFmtId="41" fontId="5" fillId="0" borderId="15" xfId="1" applyFont="1" applyFill="1" applyBorder="1" applyAlignment="1">
      <alignment horizontal="center" vertical="center"/>
    </xf>
    <xf numFmtId="41" fontId="10" fillId="0" borderId="15" xfId="1" applyFont="1" applyFill="1" applyBorder="1" applyAlignment="1">
      <alignment horizontal="center" vertical="center"/>
    </xf>
    <xf numFmtId="0" fontId="10" fillId="0" borderId="18" xfId="0" applyFont="1" applyBorder="1" applyAlignment="1">
      <alignment horizontal="left" vertical="center"/>
    </xf>
    <xf numFmtId="14" fontId="10" fillId="0" borderId="22" xfId="0" applyNumberFormat="1" applyFont="1" applyBorder="1" applyAlignment="1">
      <alignment horizontal="center" vertical="center"/>
    </xf>
    <xf numFmtId="0" fontId="5" fillId="0" borderId="12" xfId="0" applyFont="1" applyBorder="1" applyAlignment="1">
      <alignment horizontal="left"/>
    </xf>
    <xf numFmtId="41" fontId="5" fillId="0" borderId="11" xfId="1" applyFont="1" applyBorder="1" applyAlignment="1">
      <alignment horizontal="left"/>
    </xf>
    <xf numFmtId="0" fontId="10" fillId="0" borderId="12" xfId="0" applyFont="1" applyBorder="1" applyAlignment="1">
      <alignment horizontal="left"/>
    </xf>
    <xf numFmtId="41" fontId="5" fillId="0" borderId="19" xfId="1" applyFont="1" applyBorder="1" applyAlignment="1">
      <alignment horizontal="left"/>
    </xf>
    <xf numFmtId="41" fontId="10" fillId="0" borderId="11" xfId="1" applyFont="1" applyBorder="1" applyAlignment="1">
      <alignment horizontal="left"/>
    </xf>
    <xf numFmtId="41" fontId="10" fillId="0" borderId="4" xfId="1" applyFont="1" applyBorder="1" applyAlignment="1">
      <alignment horizontal="left"/>
    </xf>
    <xf numFmtId="41" fontId="10" fillId="0" borderId="19" xfId="1" applyFont="1" applyBorder="1" applyAlignment="1">
      <alignment horizontal="left"/>
    </xf>
    <xf numFmtId="168" fontId="5" fillId="0" borderId="11" xfId="1" applyNumberFormat="1" applyFont="1" applyBorder="1" applyAlignment="1">
      <alignment horizontal="left"/>
    </xf>
    <xf numFmtId="0" fontId="10" fillId="0" borderId="12" xfId="0" applyFont="1" applyBorder="1"/>
    <xf numFmtId="168" fontId="10" fillId="0" borderId="11" xfId="1" applyNumberFormat="1" applyFont="1" applyBorder="1" applyAlignment="1">
      <alignment horizontal="left"/>
    </xf>
    <xf numFmtId="0" fontId="34" fillId="0" borderId="12" xfId="0" applyFont="1" applyBorder="1" applyAlignment="1">
      <alignment horizontal="left" vertical="center"/>
    </xf>
    <xf numFmtId="168" fontId="34" fillId="0" borderId="11" xfId="1" applyNumberFormat="1" applyFont="1" applyBorder="1" applyAlignment="1">
      <alignment horizontal="left"/>
    </xf>
    <xf numFmtId="0" fontId="10" fillId="0" borderId="4" xfId="0" applyFont="1" applyBorder="1" applyAlignment="1">
      <alignment horizontal="left" vertical="center"/>
    </xf>
    <xf numFmtId="0" fontId="10" fillId="0" borderId="12" xfId="0" applyFont="1" applyBorder="1" applyAlignment="1">
      <alignment horizontal="left" vertical="center"/>
    </xf>
    <xf numFmtId="0" fontId="5" fillId="0" borderId="0" xfId="0" applyFont="1" applyAlignment="1">
      <alignment horizontal="left" vertical="center" wrapText="1"/>
    </xf>
    <xf numFmtId="169" fontId="24" fillId="0" borderId="19" xfId="1" applyNumberFormat="1" applyFont="1" applyBorder="1" applyAlignment="1">
      <alignment horizontal="center"/>
    </xf>
    <xf numFmtId="169" fontId="24" fillId="0" borderId="15" xfId="1" applyNumberFormat="1" applyFont="1" applyBorder="1" applyAlignment="1">
      <alignment horizontal="center"/>
    </xf>
    <xf numFmtId="167" fontId="23" fillId="0" borderId="18" xfId="4" applyNumberFormat="1" applyFont="1" applyBorder="1" applyAlignment="1">
      <alignment vertical="center"/>
    </xf>
    <xf numFmtId="167" fontId="24" fillId="0" borderId="12" xfId="4" applyNumberFormat="1" applyFont="1" applyBorder="1" applyAlignment="1">
      <alignment vertical="center"/>
    </xf>
    <xf numFmtId="167" fontId="23" fillId="0" borderId="12" xfId="4" applyNumberFormat="1" applyFont="1" applyBorder="1" applyAlignment="1">
      <alignment vertical="center"/>
    </xf>
    <xf numFmtId="167" fontId="24" fillId="0" borderId="21" xfId="4" applyNumberFormat="1" applyFont="1" applyBorder="1" applyAlignment="1">
      <alignment vertical="center"/>
    </xf>
    <xf numFmtId="41" fontId="23" fillId="0" borderId="0" xfId="1" applyFont="1" applyBorder="1" applyAlignment="1">
      <alignment horizontal="center"/>
    </xf>
    <xf numFmtId="167" fontId="23" fillId="0" borderId="19" xfId="4" applyNumberFormat="1" applyFont="1" applyBorder="1" applyAlignment="1">
      <alignment horizontal="center"/>
    </xf>
    <xf numFmtId="167" fontId="23" fillId="0" borderId="15" xfId="4" applyNumberFormat="1" applyFont="1" applyBorder="1" applyAlignment="1">
      <alignment horizontal="center"/>
    </xf>
    <xf numFmtId="41" fontId="23" fillId="0" borderId="5" xfId="1" applyFont="1" applyBorder="1" applyAlignment="1">
      <alignment horizontal="center"/>
    </xf>
    <xf numFmtId="168" fontId="5" fillId="0" borderId="0" xfId="1" applyNumberFormat="1" applyFont="1" applyBorder="1" applyAlignment="1">
      <alignment horizontal="center" vertical="center"/>
    </xf>
    <xf numFmtId="168" fontId="10" fillId="0" borderId="4" xfId="1" applyNumberFormat="1" applyFont="1" applyBorder="1" applyAlignment="1">
      <alignment horizontal="center" vertical="center"/>
    </xf>
    <xf numFmtId="41" fontId="10" fillId="0" borderId="3" xfId="1" applyFont="1" applyBorder="1" applyAlignment="1">
      <alignment horizontal="center" vertical="center"/>
    </xf>
    <xf numFmtId="0" fontId="10" fillId="0" borderId="1" xfId="0" applyFont="1" applyBorder="1" applyAlignment="1">
      <alignment horizontal="left" vertical="center" wrapText="1"/>
    </xf>
    <xf numFmtId="168" fontId="10" fillId="0" borderId="3" xfId="1" applyNumberFormat="1" applyFont="1" applyBorder="1" applyAlignment="1">
      <alignment horizontal="center" vertical="center"/>
    </xf>
    <xf numFmtId="41" fontId="24" fillId="0" borderId="19" xfId="1" applyFont="1" applyFill="1" applyBorder="1" applyAlignment="1">
      <alignment horizontal="center"/>
    </xf>
    <xf numFmtId="41" fontId="24" fillId="0" borderId="11" xfId="1" applyFont="1" applyFill="1" applyBorder="1" applyAlignment="1">
      <alignment horizontal="center"/>
    </xf>
    <xf numFmtId="41" fontId="24" fillId="0" borderId="19" xfId="1" applyFont="1" applyFill="1" applyBorder="1" applyAlignment="1">
      <alignment horizontal="right"/>
    </xf>
    <xf numFmtId="41" fontId="23" fillId="0" borderId="19" xfId="1" applyFont="1" applyFill="1" applyBorder="1" applyAlignment="1">
      <alignment horizontal="right"/>
    </xf>
    <xf numFmtId="41" fontId="23" fillId="0" borderId="11" xfId="1" applyFont="1" applyFill="1" applyBorder="1" applyAlignment="1">
      <alignment horizontal="center"/>
    </xf>
    <xf numFmtId="41" fontId="24" fillId="0" borderId="0" xfId="1" applyFont="1" applyFill="1" applyBorder="1" applyAlignment="1">
      <alignment horizontal="center"/>
    </xf>
    <xf numFmtId="0" fontId="15" fillId="0" borderId="12" xfId="0" applyFont="1" applyBorder="1" applyAlignment="1">
      <alignment horizontal="left" vertical="top"/>
    </xf>
    <xf numFmtId="167" fontId="23" fillId="0" borderId="19" xfId="4" applyNumberFormat="1" applyFont="1" applyBorder="1" applyAlignment="1">
      <alignment horizontal="center" vertical="center"/>
    </xf>
    <xf numFmtId="0" fontId="5" fillId="6" borderId="18" xfId="0" applyFont="1" applyFill="1" applyBorder="1" applyAlignment="1">
      <alignment horizontal="center" vertical="center" wrapText="1"/>
    </xf>
    <xf numFmtId="0" fontId="5" fillId="6" borderId="5" xfId="0" applyFont="1" applyFill="1" applyBorder="1" applyAlignment="1">
      <alignment horizontal="center" vertical="center"/>
    </xf>
    <xf numFmtId="0" fontId="5" fillId="6" borderId="22"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0" xfId="0" applyFont="1" applyFill="1" applyAlignment="1">
      <alignment horizontal="center" vertical="center"/>
    </xf>
    <xf numFmtId="0" fontId="5" fillId="6" borderId="11" xfId="0" applyFont="1" applyFill="1" applyBorder="1" applyAlignment="1">
      <alignment horizontal="center" vertical="center"/>
    </xf>
    <xf numFmtId="0" fontId="5" fillId="6" borderId="21"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14" xfId="0" applyFont="1" applyFill="1" applyBorder="1" applyAlignment="1">
      <alignment horizontal="center" vertical="center"/>
    </xf>
    <xf numFmtId="0" fontId="10" fillId="5" borderId="0" xfId="0" applyFont="1" applyFill="1" applyAlignment="1">
      <alignment horizontal="center"/>
    </xf>
    <xf numFmtId="0" fontId="5" fillId="0" borderId="0" xfId="0" applyFont="1" applyAlignment="1">
      <alignment horizontal="left"/>
    </xf>
    <xf numFmtId="0" fontId="10" fillId="0" borderId="0" xfId="0" applyFont="1" applyAlignment="1">
      <alignment horizontal="left" vertical="center" wrapText="1"/>
    </xf>
    <xf numFmtId="0" fontId="10" fillId="0" borderId="0" xfId="0" applyFont="1" applyAlignment="1">
      <alignment horizontal="left" vertical="center"/>
    </xf>
    <xf numFmtId="0" fontId="8" fillId="0" borderId="5" xfId="3" applyFont="1" applyBorder="1" applyAlignment="1">
      <alignment horizontal="left"/>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165" fontId="10" fillId="0" borderId="1" xfId="1" applyNumberFormat="1" applyFont="1" applyBorder="1" applyAlignment="1">
      <alignment horizontal="center"/>
    </xf>
    <xf numFmtId="165" fontId="10" fillId="0" borderId="3" xfId="1" applyNumberFormat="1" applyFont="1" applyBorder="1" applyAlignment="1">
      <alignment horizontal="center"/>
    </xf>
    <xf numFmtId="0" fontId="5" fillId="0" borderId="0" xfId="0" applyFont="1" applyAlignment="1">
      <alignment horizontal="left" wrapText="1"/>
    </xf>
    <xf numFmtId="0" fontId="10" fillId="0" borderId="0" xfId="0" applyFont="1" applyAlignment="1">
      <alignment horizontal="center"/>
    </xf>
    <xf numFmtId="0" fontId="9" fillId="0" borderId="0" xfId="0" applyFont="1" applyAlignment="1">
      <alignment horizontal="center" vertical="center" wrapText="1"/>
    </xf>
    <xf numFmtId="0" fontId="5"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0" fontId="22" fillId="0" borderId="0" xfId="4" applyFont="1" applyAlignment="1">
      <alignment horizontal="center"/>
    </xf>
    <xf numFmtId="0" fontId="23" fillId="0" borderId="0" xfId="4" applyFont="1" applyAlignment="1">
      <alignment horizontal="center"/>
    </xf>
    <xf numFmtId="0" fontId="31" fillId="0" borderId="18" xfId="3" applyFont="1" applyFill="1" applyBorder="1" applyAlignment="1">
      <alignment horizontal="center" vertical="center"/>
    </xf>
    <xf numFmtId="0" fontId="31" fillId="0" borderId="12" xfId="3" applyFont="1" applyFill="1" applyBorder="1" applyAlignment="1">
      <alignment horizontal="center" vertical="center"/>
    </xf>
    <xf numFmtId="0" fontId="31" fillId="0" borderId="21" xfId="3" applyFont="1" applyFill="1" applyBorder="1" applyAlignment="1">
      <alignment horizontal="center" vertical="center"/>
    </xf>
    <xf numFmtId="0" fontId="31" fillId="0" borderId="17" xfId="3" applyFont="1" applyFill="1" applyBorder="1" applyAlignment="1">
      <alignment horizontal="center" vertical="center"/>
    </xf>
    <xf numFmtId="0" fontId="31" fillId="0" borderId="19" xfId="3" applyFont="1" applyFill="1" applyBorder="1" applyAlignment="1">
      <alignment horizontal="center" vertical="center"/>
    </xf>
    <xf numFmtId="0" fontId="31" fillId="0" borderId="15" xfId="3" applyFont="1" applyFill="1" applyBorder="1" applyAlignment="1">
      <alignment horizontal="center" vertical="center"/>
    </xf>
    <xf numFmtId="0" fontId="22" fillId="2" borderId="0" xfId="5" applyFont="1" applyFill="1" applyAlignment="1">
      <alignment horizontal="center" vertical="center"/>
    </xf>
    <xf numFmtId="0" fontId="23" fillId="0" borderId="0" xfId="4" applyFont="1" applyAlignment="1">
      <alignment horizontal="center" vertical="top"/>
    </xf>
    <xf numFmtId="0" fontId="25" fillId="0" borderId="0" xfId="4" applyFont="1" applyAlignment="1">
      <alignment horizontal="center"/>
    </xf>
    <xf numFmtId="0" fontId="21" fillId="0" borderId="0" xfId="0" applyFont="1" applyAlignment="1">
      <alignment horizontal="left"/>
    </xf>
    <xf numFmtId="0" fontId="5" fillId="0" borderId="0" xfId="0" applyFont="1"/>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5" fillId="0" borderId="0" xfId="0" applyFont="1" applyAlignment="1">
      <alignment horizontal="lef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10"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wrapText="1"/>
    </xf>
    <xf numFmtId="0" fontId="30" fillId="0" borderId="0" xfId="0" applyFont="1" applyAlignment="1">
      <alignment horizontal="left" wrapText="1"/>
    </xf>
    <xf numFmtId="0" fontId="5" fillId="0" borderId="0" xfId="0" applyFont="1" applyAlignment="1">
      <alignment horizontal="left" vertical="center" wrapText="1"/>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4" xfId="0" applyFont="1" applyBorder="1" applyAlignment="1">
      <alignment horizontal="center" vertical="center" wrapText="1"/>
    </xf>
    <xf numFmtId="0" fontId="15" fillId="0" borderId="0" xfId="0" applyFont="1" applyAlignment="1">
      <alignment horizontal="left" vertical="top" wrapText="1"/>
    </xf>
    <xf numFmtId="0" fontId="14" fillId="0" borderId="0" xfId="0" applyFont="1" applyAlignment="1">
      <alignment horizontal="left" wrapText="1"/>
    </xf>
    <xf numFmtId="0" fontId="17" fillId="0" borderId="0" xfId="0" applyFont="1" applyAlignment="1">
      <alignment horizontal="center" vertical="center"/>
    </xf>
    <xf numFmtId="0" fontId="9" fillId="0" borderId="0" xfId="0" applyFont="1" applyAlignment="1">
      <alignment horizontal="center"/>
    </xf>
    <xf numFmtId="0" fontId="13" fillId="0" borderId="0" xfId="4" applyFont="1" applyAlignment="1">
      <alignment horizontal="center" vertical="top"/>
    </xf>
    <xf numFmtId="0" fontId="13" fillId="0" borderId="0" xfId="4" applyFont="1" applyAlignment="1">
      <alignment horizontal="center" vertical="center"/>
    </xf>
    <xf numFmtId="0" fontId="14" fillId="4" borderId="17" xfId="6" applyFont="1" applyFill="1" applyBorder="1" applyAlignment="1">
      <alignment horizontal="center" vertical="center" wrapText="1"/>
    </xf>
    <xf numFmtId="0" fontId="14" fillId="4" borderId="15" xfId="6" applyFont="1" applyFill="1" applyBorder="1" applyAlignment="1">
      <alignment horizontal="center" vertical="center" wrapText="1"/>
    </xf>
    <xf numFmtId="0" fontId="14" fillId="4" borderId="4" xfId="6" applyFont="1" applyFill="1" applyBorder="1" applyAlignment="1">
      <alignment horizontal="center" vertical="center" wrapText="1"/>
    </xf>
    <xf numFmtId="0" fontId="14" fillId="0" borderId="17" xfId="6" applyFont="1" applyBorder="1" applyAlignment="1">
      <alignment horizontal="center" vertical="center" wrapText="1"/>
    </xf>
    <xf numFmtId="0" fontId="14" fillId="0" borderId="15" xfId="6"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3" borderId="6" xfId="0" applyFont="1" applyFill="1" applyBorder="1" applyAlignment="1">
      <alignment horizontal="center"/>
    </xf>
    <xf numFmtId="0" fontId="10" fillId="3" borderId="7" xfId="0" applyFont="1" applyFill="1" applyBorder="1" applyAlignment="1">
      <alignment horizontal="center"/>
    </xf>
    <xf numFmtId="0" fontId="10" fillId="3" borderId="8" xfId="0" applyFont="1" applyFill="1" applyBorder="1" applyAlignment="1">
      <alignment horizontal="center"/>
    </xf>
    <xf numFmtId="0" fontId="10" fillId="3" borderId="30"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1" fillId="0" borderId="0" xfId="0" applyFont="1" applyAlignment="1">
      <alignment horizontal="center"/>
    </xf>
  </cellXfs>
  <cellStyles count="11">
    <cellStyle name="Hipervínculo" xfId="3" builtinId="8"/>
    <cellStyle name="Millares [0]" xfId="1" builtinId="6"/>
    <cellStyle name="Millares [0] 10" xfId="10" xr:uid="{CE97DC9D-30BC-49DD-9D57-9E779C8EA74D}"/>
    <cellStyle name="Millares [0] 2" xfId="7" xr:uid="{4FCDB0C6-56ED-4598-9F9B-48FFB5487A21}"/>
    <cellStyle name="Millares [0] 3" xfId="9" xr:uid="{94A78992-E17E-45AF-A370-3C611600E824}"/>
    <cellStyle name="Normal" xfId="0" builtinId="0"/>
    <cellStyle name="Normal 11" xfId="8" xr:uid="{B2D3326E-D752-4163-B813-ABF9E6EFD4C9}"/>
    <cellStyle name="Normal_cuadro de AF NG" xfId="6" xr:uid="{2B709FB0-37AC-4483-9487-02FAB74F2A83}"/>
    <cellStyle name="Normal_FANAPEL INDIVIDUAL" xfId="5" xr:uid="{731C2E61-5A80-464C-AAEE-5C6BB68C6DEA}"/>
    <cellStyle name="Normal_informe1" xfId="4" xr:uid="{7CDC33FF-7B8F-48E6-B7AD-0CDDAD609DE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F24"/>
  <sheetViews>
    <sheetView showGridLines="0" topLeftCell="A12" zoomScaleNormal="100" workbookViewId="0">
      <selection activeCell="G28" sqref="G28"/>
    </sheetView>
  </sheetViews>
  <sheetFormatPr baseColWidth="10" defaultColWidth="9.140625" defaultRowHeight="15" x14ac:dyDescent="0.25"/>
  <cols>
    <col min="1" max="1" width="2.85546875" style="124" customWidth="1"/>
    <col min="2" max="6" width="23" style="124" customWidth="1"/>
    <col min="7" max="7" width="2.85546875" style="124" customWidth="1"/>
    <col min="8" max="16384" width="9.140625" style="124"/>
  </cols>
  <sheetData>
    <row r="2" spans="2:6" x14ac:dyDescent="0.25">
      <c r="B2" s="456" t="s">
        <v>548</v>
      </c>
      <c r="C2" s="457"/>
      <c r="D2" s="457"/>
      <c r="E2" s="457"/>
      <c r="F2" s="458"/>
    </row>
    <row r="3" spans="2:6" x14ac:dyDescent="0.25">
      <c r="B3" s="459"/>
      <c r="C3" s="460"/>
      <c r="D3" s="460"/>
      <c r="E3" s="460"/>
      <c r="F3" s="461"/>
    </row>
    <row r="4" spans="2:6" x14ac:dyDescent="0.25">
      <c r="B4" s="459"/>
      <c r="C4" s="460"/>
      <c r="D4" s="460"/>
      <c r="E4" s="460"/>
      <c r="F4" s="461"/>
    </row>
    <row r="5" spans="2:6" x14ac:dyDescent="0.25">
      <c r="B5" s="459"/>
      <c r="C5" s="460"/>
      <c r="D5" s="460"/>
      <c r="E5" s="460"/>
      <c r="F5" s="461"/>
    </row>
    <row r="6" spans="2:6" x14ac:dyDescent="0.25">
      <c r="B6" s="459"/>
      <c r="C6" s="460"/>
      <c r="D6" s="460"/>
      <c r="E6" s="460"/>
      <c r="F6" s="461"/>
    </row>
    <row r="7" spans="2:6" x14ac:dyDescent="0.25">
      <c r="B7" s="459"/>
      <c r="C7" s="460"/>
      <c r="D7" s="460"/>
      <c r="E7" s="460"/>
      <c r="F7" s="461"/>
    </row>
    <row r="8" spans="2:6" x14ac:dyDescent="0.25">
      <c r="B8" s="459"/>
      <c r="C8" s="460"/>
      <c r="D8" s="460"/>
      <c r="E8" s="460"/>
      <c r="F8" s="461"/>
    </row>
    <row r="9" spans="2:6" x14ac:dyDescent="0.25">
      <c r="B9" s="459"/>
      <c r="C9" s="460"/>
      <c r="D9" s="460"/>
      <c r="E9" s="460"/>
      <c r="F9" s="461"/>
    </row>
    <row r="10" spans="2:6" x14ac:dyDescent="0.25">
      <c r="B10" s="459"/>
      <c r="C10" s="460"/>
      <c r="D10" s="460"/>
      <c r="E10" s="460"/>
      <c r="F10" s="461"/>
    </row>
    <row r="11" spans="2:6" x14ac:dyDescent="0.25">
      <c r="B11" s="459"/>
      <c r="C11" s="460"/>
      <c r="D11" s="460"/>
      <c r="E11" s="460"/>
      <c r="F11" s="461"/>
    </row>
    <row r="12" spans="2:6" x14ac:dyDescent="0.25">
      <c r="B12" s="459"/>
      <c r="C12" s="460"/>
      <c r="D12" s="460"/>
      <c r="E12" s="460"/>
      <c r="F12" s="461"/>
    </row>
    <row r="13" spans="2:6" x14ac:dyDescent="0.25">
      <c r="B13" s="459"/>
      <c r="C13" s="460"/>
      <c r="D13" s="460"/>
      <c r="E13" s="460"/>
      <c r="F13" s="461"/>
    </row>
    <row r="14" spans="2:6" x14ac:dyDescent="0.25">
      <c r="B14" s="459"/>
      <c r="C14" s="460"/>
      <c r="D14" s="460"/>
      <c r="E14" s="460"/>
      <c r="F14" s="461"/>
    </row>
    <row r="15" spans="2:6" x14ac:dyDescent="0.25">
      <c r="B15" s="459"/>
      <c r="C15" s="460"/>
      <c r="D15" s="460"/>
      <c r="E15" s="460"/>
      <c r="F15" s="461"/>
    </row>
    <row r="16" spans="2:6" x14ac:dyDescent="0.25">
      <c r="B16" s="459"/>
      <c r="C16" s="460"/>
      <c r="D16" s="460"/>
      <c r="E16" s="460"/>
      <c r="F16" s="461"/>
    </row>
    <row r="17" spans="2:6" x14ac:dyDescent="0.25">
      <c r="B17" s="459"/>
      <c r="C17" s="460"/>
      <c r="D17" s="460"/>
      <c r="E17" s="460"/>
      <c r="F17" s="461"/>
    </row>
    <row r="18" spans="2:6" x14ac:dyDescent="0.25">
      <c r="B18" s="459"/>
      <c r="C18" s="460"/>
      <c r="D18" s="460"/>
      <c r="E18" s="460"/>
      <c r="F18" s="461"/>
    </row>
    <row r="19" spans="2:6" x14ac:dyDescent="0.25">
      <c r="B19" s="459"/>
      <c r="C19" s="460"/>
      <c r="D19" s="460"/>
      <c r="E19" s="460"/>
      <c r="F19" s="461"/>
    </row>
    <row r="20" spans="2:6" x14ac:dyDescent="0.25">
      <c r="B20" s="459"/>
      <c r="C20" s="460"/>
      <c r="D20" s="460"/>
      <c r="E20" s="460"/>
      <c r="F20" s="461"/>
    </row>
    <row r="21" spans="2:6" x14ac:dyDescent="0.25">
      <c r="B21" s="459"/>
      <c r="C21" s="460"/>
      <c r="D21" s="460"/>
      <c r="E21" s="460"/>
      <c r="F21" s="461"/>
    </row>
    <row r="22" spans="2:6" x14ac:dyDescent="0.25">
      <c r="B22" s="459"/>
      <c r="C22" s="460"/>
      <c r="D22" s="460"/>
      <c r="E22" s="460"/>
      <c r="F22" s="461"/>
    </row>
    <row r="23" spans="2:6" x14ac:dyDescent="0.25">
      <c r="B23" s="459"/>
      <c r="C23" s="460"/>
      <c r="D23" s="460"/>
      <c r="E23" s="460"/>
      <c r="F23" s="461"/>
    </row>
    <row r="24" spans="2:6" x14ac:dyDescent="0.25">
      <c r="B24" s="462"/>
      <c r="C24" s="463"/>
      <c r="D24" s="463"/>
      <c r="E24" s="463"/>
      <c r="F24" s="464"/>
    </row>
  </sheetData>
  <mergeCells count="1">
    <mergeCell ref="B2:F24"/>
  </mergeCells>
  <pageMargins left="0.25" right="0.25" top="0.75" bottom="0.75" header="0.3" footer="0.3"/>
  <pageSetup paperSize="9" scale="8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D1AFB-A05D-4879-93BF-C5C9A38148D2}">
  <sheetPr>
    <pageSetUpPr fitToPage="1"/>
  </sheetPr>
  <dimension ref="A1:G33"/>
  <sheetViews>
    <sheetView showGridLines="0" topLeftCell="A28" zoomScaleNormal="100" workbookViewId="0">
      <selection activeCell="E42" sqref="E42"/>
    </sheetView>
  </sheetViews>
  <sheetFormatPr baseColWidth="10" defaultColWidth="11.42578125" defaultRowHeight="15" x14ac:dyDescent="0.25"/>
  <cols>
    <col min="1" max="1" width="7.140625" style="124" bestFit="1" customWidth="1"/>
    <col min="2" max="2" width="17.7109375" style="124" customWidth="1"/>
    <col min="3" max="3" width="26.140625" style="124" customWidth="1"/>
    <col min="4" max="4" width="16.85546875" style="124" bestFit="1" customWidth="1"/>
    <col min="5" max="5" width="19.7109375" style="124" customWidth="1"/>
    <col min="6" max="6" width="6.85546875" style="124" bestFit="1" customWidth="1"/>
    <col min="7" max="7" width="14" style="124" customWidth="1"/>
    <col min="8" max="8" width="15.42578125" style="124" customWidth="1"/>
    <col min="9" max="9" width="15.85546875" style="124" customWidth="1"/>
    <col min="10" max="10" width="2.85546875" style="124" customWidth="1"/>
    <col min="11" max="11" width="18.28515625" style="124" bestFit="1" customWidth="1"/>
    <col min="12" max="16384" width="11.42578125" style="124"/>
  </cols>
  <sheetData>
    <row r="1" spans="1:7" x14ac:dyDescent="0.25">
      <c r="A1" s="1" t="s">
        <v>508</v>
      </c>
    </row>
    <row r="2" spans="1:7" x14ac:dyDescent="0.25">
      <c r="B2" s="476" t="s">
        <v>104</v>
      </c>
      <c r="C2" s="476"/>
      <c r="D2" s="476"/>
      <c r="E2" s="476"/>
      <c r="F2" s="476"/>
      <c r="G2" s="476"/>
    </row>
    <row r="3" spans="1:7" x14ac:dyDescent="0.25">
      <c r="B3" s="506" t="s">
        <v>609</v>
      </c>
      <c r="C3" s="506"/>
      <c r="D3" s="506"/>
      <c r="E3" s="506"/>
      <c r="F3" s="506"/>
      <c r="G3" s="506"/>
    </row>
    <row r="4" spans="1:7" x14ac:dyDescent="0.25">
      <c r="B4" s="210"/>
      <c r="C4" s="210"/>
      <c r="D4" s="210"/>
      <c r="E4" s="210"/>
      <c r="F4" s="210"/>
      <c r="G4" s="210"/>
    </row>
    <row r="5" spans="1:7" x14ac:dyDescent="0.25">
      <c r="B5" s="479" t="s">
        <v>208</v>
      </c>
      <c r="C5" s="479"/>
      <c r="D5" s="479"/>
      <c r="E5" s="479"/>
      <c r="F5" s="479"/>
      <c r="G5" s="479"/>
    </row>
    <row r="7" spans="1:7" x14ac:dyDescent="0.25">
      <c r="B7" s="2" t="s">
        <v>392</v>
      </c>
    </row>
    <row r="8" spans="1:7" x14ac:dyDescent="0.25">
      <c r="B8" s="2"/>
    </row>
    <row r="9" spans="1:7" x14ac:dyDescent="0.25">
      <c r="B9" s="152">
        <v>44834</v>
      </c>
    </row>
    <row r="10" spans="1:7" ht="45" x14ac:dyDescent="0.25">
      <c r="B10" s="20" t="s">
        <v>238</v>
      </c>
      <c r="C10" s="20" t="s">
        <v>239</v>
      </c>
      <c r="D10" s="20" t="s">
        <v>240</v>
      </c>
      <c r="E10" s="20" t="s">
        <v>541</v>
      </c>
      <c r="F10" s="20" t="s">
        <v>242</v>
      </c>
      <c r="G10" s="20" t="s">
        <v>243</v>
      </c>
    </row>
    <row r="11" spans="1:7" x14ac:dyDescent="0.25">
      <c r="B11" s="230">
        <v>44830</v>
      </c>
      <c r="C11" s="395" t="s">
        <v>662</v>
      </c>
      <c r="D11" s="395" t="s">
        <v>663</v>
      </c>
      <c r="E11" s="228">
        <v>10030762693</v>
      </c>
      <c r="F11" s="395">
        <v>14</v>
      </c>
      <c r="G11" s="394">
        <v>44844</v>
      </c>
    </row>
    <row r="12" spans="1:7" x14ac:dyDescent="0.25">
      <c r="B12" s="230">
        <v>44831</v>
      </c>
      <c r="C12" s="395" t="s">
        <v>662</v>
      </c>
      <c r="D12" s="395" t="s">
        <v>663</v>
      </c>
      <c r="E12" s="228">
        <v>10030760725</v>
      </c>
      <c r="F12" s="395">
        <v>7</v>
      </c>
      <c r="G12" s="394">
        <v>44838</v>
      </c>
    </row>
    <row r="13" spans="1:7" x14ac:dyDescent="0.25">
      <c r="B13" s="230">
        <v>44831</v>
      </c>
      <c r="C13" s="395" t="s">
        <v>664</v>
      </c>
      <c r="D13" s="395" t="s">
        <v>663</v>
      </c>
      <c r="E13" s="228">
        <v>10061521786</v>
      </c>
      <c r="F13" s="395">
        <v>7</v>
      </c>
      <c r="G13" s="394">
        <v>44838</v>
      </c>
    </row>
    <row r="14" spans="1:7" x14ac:dyDescent="0.25">
      <c r="B14" s="230">
        <v>44832</v>
      </c>
      <c r="C14" s="395" t="s">
        <v>664</v>
      </c>
      <c r="D14" s="395" t="s">
        <v>663</v>
      </c>
      <c r="E14" s="228">
        <v>10061612352</v>
      </c>
      <c r="F14" s="395">
        <v>7</v>
      </c>
      <c r="G14" s="394">
        <v>44839</v>
      </c>
    </row>
    <row r="15" spans="1:7" x14ac:dyDescent="0.25">
      <c r="B15" s="230">
        <v>44833</v>
      </c>
      <c r="C15" s="395" t="s">
        <v>664</v>
      </c>
      <c r="D15" s="395" t="s">
        <v>663</v>
      </c>
      <c r="E15" s="228">
        <v>10061701985</v>
      </c>
      <c r="F15" s="395">
        <v>7</v>
      </c>
      <c r="G15" s="394">
        <v>44840</v>
      </c>
    </row>
    <row r="16" spans="1:7" x14ac:dyDescent="0.25">
      <c r="B16" s="50" t="s">
        <v>584</v>
      </c>
      <c r="C16" s="85"/>
      <c r="D16" s="84"/>
      <c r="E16" s="29">
        <f>SUM(E11:E15)</f>
        <v>50246359541</v>
      </c>
      <c r="F16" s="50"/>
      <c r="G16" s="84"/>
    </row>
    <row r="17" spans="2:7" ht="6" customHeight="1" x14ac:dyDescent="0.25">
      <c r="B17" s="396"/>
      <c r="C17" s="79"/>
      <c r="D17" s="79"/>
      <c r="E17" s="397"/>
      <c r="F17" s="79"/>
      <c r="G17" s="396"/>
    </row>
    <row r="18" spans="2:7" x14ac:dyDescent="0.25">
      <c r="B18" s="78">
        <v>44830</v>
      </c>
      <c r="C18" s="226" t="s">
        <v>668</v>
      </c>
      <c r="D18" s="226" t="s">
        <v>214</v>
      </c>
      <c r="E18" s="398">
        <v>1006305.22</v>
      </c>
      <c r="F18" s="226">
        <v>14</v>
      </c>
      <c r="G18" s="78">
        <v>44844</v>
      </c>
    </row>
    <row r="19" spans="2:7" x14ac:dyDescent="0.25">
      <c r="B19" s="399">
        <v>44831</v>
      </c>
      <c r="C19" s="400" t="s">
        <v>668</v>
      </c>
      <c r="D19" s="400" t="s">
        <v>214</v>
      </c>
      <c r="E19" s="401">
        <v>1006304.52</v>
      </c>
      <c r="F19" s="400">
        <v>7</v>
      </c>
      <c r="G19" s="399">
        <v>44838</v>
      </c>
    </row>
    <row r="20" spans="2:7" x14ac:dyDescent="0.25">
      <c r="B20" s="399">
        <v>44832</v>
      </c>
      <c r="C20" s="400" t="s">
        <v>669</v>
      </c>
      <c r="D20" s="400" t="s">
        <v>214</v>
      </c>
      <c r="E20" s="401">
        <v>1002096.53</v>
      </c>
      <c r="F20" s="400">
        <v>7</v>
      </c>
      <c r="G20" s="399">
        <v>44839</v>
      </c>
    </row>
    <row r="21" spans="2:7" x14ac:dyDescent="0.25">
      <c r="B21" s="399">
        <v>44833</v>
      </c>
      <c r="C21" s="400" t="s">
        <v>669</v>
      </c>
      <c r="D21" s="400" t="s">
        <v>214</v>
      </c>
      <c r="E21" s="401">
        <v>1002096.35</v>
      </c>
      <c r="F21" s="400">
        <v>7</v>
      </c>
      <c r="G21" s="399">
        <v>44840</v>
      </c>
    </row>
    <row r="22" spans="2:7" x14ac:dyDescent="0.25">
      <c r="B22" s="402">
        <v>44834</v>
      </c>
      <c r="C22" s="403" t="s">
        <v>669</v>
      </c>
      <c r="D22" s="403" t="s">
        <v>214</v>
      </c>
      <c r="E22" s="404">
        <v>1002096.13</v>
      </c>
      <c r="F22" s="403">
        <v>7</v>
      </c>
      <c r="G22" s="402">
        <v>44841</v>
      </c>
    </row>
    <row r="23" spans="2:7" x14ac:dyDescent="0.25">
      <c r="B23" s="213" t="s">
        <v>665</v>
      </c>
      <c r="C23" s="85"/>
      <c r="D23" s="84"/>
      <c r="E23" s="32">
        <f>SUM(E18:E22)</f>
        <v>5018898.75</v>
      </c>
      <c r="F23" s="50"/>
      <c r="G23" s="84"/>
    </row>
    <row r="24" spans="2:7" x14ac:dyDescent="0.25">
      <c r="B24" s="50" t="s">
        <v>666</v>
      </c>
      <c r="C24" s="386"/>
      <c r="D24" s="386"/>
      <c r="E24" s="405">
        <v>7090.2</v>
      </c>
      <c r="F24" s="406"/>
      <c r="G24" s="407"/>
    </row>
    <row r="25" spans="2:7" ht="6" customHeight="1" x14ac:dyDescent="0.25">
      <c r="B25" s="2"/>
      <c r="C25" s="2"/>
      <c r="D25" s="2"/>
      <c r="E25" s="408"/>
      <c r="F25" s="2"/>
      <c r="G25" s="2"/>
    </row>
    <row r="26" spans="2:7" x14ac:dyDescent="0.25">
      <c r="B26" s="50" t="s">
        <v>665</v>
      </c>
      <c r="C26" s="85"/>
      <c r="D26" s="128"/>
      <c r="E26" s="29">
        <f>+E23*E24-1</f>
        <v>35584995916.25</v>
      </c>
      <c r="F26" s="50"/>
      <c r="G26" s="84"/>
    </row>
    <row r="27" spans="2:7" x14ac:dyDescent="0.25">
      <c r="B27" s="50" t="s">
        <v>667</v>
      </c>
      <c r="C27" s="85"/>
      <c r="D27" s="128">
        <v>44834</v>
      </c>
      <c r="E27" s="29">
        <f>+E16+E26</f>
        <v>85831355457.25</v>
      </c>
      <c r="F27" s="50"/>
      <c r="G27" s="84"/>
    </row>
    <row r="28" spans="2:7" x14ac:dyDescent="0.25">
      <c r="B28" s="2"/>
      <c r="C28" s="2"/>
      <c r="D28" s="152"/>
      <c r="E28" s="229"/>
      <c r="F28" s="2"/>
      <c r="G28" s="2"/>
    </row>
    <row r="29" spans="2:7" x14ac:dyDescent="0.25">
      <c r="B29" s="152">
        <f>+'07'!D46</f>
        <v>44561</v>
      </c>
      <c r="F29" s="37"/>
    </row>
    <row r="30" spans="2:7" ht="45" x14ac:dyDescent="0.25">
      <c r="B30" s="51" t="s">
        <v>238</v>
      </c>
      <c r="C30" s="20" t="s">
        <v>239</v>
      </c>
      <c r="D30" s="20" t="s">
        <v>240</v>
      </c>
      <c r="E30" s="20" t="s">
        <v>241</v>
      </c>
      <c r="F30" s="20" t="s">
        <v>242</v>
      </c>
      <c r="G30" s="129" t="s">
        <v>243</v>
      </c>
    </row>
    <row r="31" spans="2:7" x14ac:dyDescent="0.25">
      <c r="B31" s="230">
        <v>44462</v>
      </c>
      <c r="C31" s="35" t="s">
        <v>539</v>
      </c>
      <c r="D31" s="35" t="s">
        <v>540</v>
      </c>
      <c r="E31" s="27">
        <v>9273237317</v>
      </c>
      <c r="F31" s="48">
        <v>180</v>
      </c>
      <c r="G31" s="54">
        <v>44642</v>
      </c>
    </row>
    <row r="32" spans="2:7" x14ac:dyDescent="0.25">
      <c r="B32" s="230">
        <v>44474</v>
      </c>
      <c r="C32" s="35" t="s">
        <v>539</v>
      </c>
      <c r="D32" s="35" t="s">
        <v>540</v>
      </c>
      <c r="E32" s="27">
        <v>9290974097</v>
      </c>
      <c r="F32" s="48">
        <v>150</v>
      </c>
      <c r="G32" s="54">
        <v>44624</v>
      </c>
    </row>
    <row r="33" spans="2:7" x14ac:dyDescent="0.25">
      <c r="B33" s="50" t="s">
        <v>584</v>
      </c>
      <c r="C33" s="85"/>
      <c r="D33" s="128"/>
      <c r="E33" s="29">
        <f>SUM(E31:E32)</f>
        <v>18564211414</v>
      </c>
      <c r="F33" s="50"/>
      <c r="G33" s="34"/>
    </row>
  </sheetData>
  <mergeCells count="3">
    <mergeCell ref="B2:G2"/>
    <mergeCell ref="B3:G3"/>
    <mergeCell ref="B5:G5"/>
  </mergeCells>
  <hyperlinks>
    <hyperlink ref="A1" location="ÍNDICE!A1" display="Indice" xr:uid="{922A1DE6-245A-402C-AA39-A8518179A665}"/>
  </hyperlinks>
  <pageMargins left="0.25" right="0.25" top="0.75" bottom="0.75" header="0.3" footer="0.3"/>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CE5F8-41CF-46EF-B945-6312A873BA11}">
  <sheetPr>
    <pageSetUpPr fitToPage="1"/>
  </sheetPr>
  <dimension ref="A1:H108"/>
  <sheetViews>
    <sheetView showGridLines="0" topLeftCell="A103" zoomScaleNormal="100" workbookViewId="0">
      <selection activeCell="D119" sqref="D119"/>
    </sheetView>
  </sheetViews>
  <sheetFormatPr baseColWidth="10" defaultColWidth="11.42578125" defaultRowHeight="15" x14ac:dyDescent="0.25"/>
  <cols>
    <col min="1" max="1" width="7.140625" style="124" bestFit="1" customWidth="1"/>
    <col min="2" max="2" width="40.28515625" style="124" customWidth="1"/>
    <col min="3" max="3" width="27.140625" style="124" bestFit="1" customWidth="1"/>
    <col min="4" max="4" width="19.140625" style="124" customWidth="1"/>
    <col min="5" max="5" width="19.140625" style="124" bestFit="1" customWidth="1"/>
    <col min="6" max="6" width="18.7109375" style="124" bestFit="1" customWidth="1"/>
    <col min="7" max="7" width="17.7109375" style="124" bestFit="1" customWidth="1"/>
    <col min="8" max="9" width="17.140625" style="124" customWidth="1"/>
    <col min="10" max="10" width="2.85546875" style="124" customWidth="1"/>
    <col min="11" max="11" width="17" style="124" bestFit="1" customWidth="1"/>
    <col min="12" max="16384" width="11.42578125" style="124"/>
  </cols>
  <sheetData>
    <row r="1" spans="1:8" x14ac:dyDescent="0.25">
      <c r="A1" s="1" t="s">
        <v>508</v>
      </c>
    </row>
    <row r="2" spans="1:8" x14ac:dyDescent="0.25">
      <c r="B2" s="476" t="s">
        <v>104</v>
      </c>
      <c r="C2" s="476"/>
      <c r="D2" s="476"/>
      <c r="E2" s="476"/>
      <c r="F2" s="476"/>
      <c r="G2" s="476"/>
      <c r="H2" s="476"/>
    </row>
    <row r="3" spans="1:8" x14ac:dyDescent="0.25">
      <c r="B3" s="506" t="s">
        <v>609</v>
      </c>
      <c r="C3" s="506"/>
      <c r="D3" s="506"/>
      <c r="E3" s="506"/>
      <c r="F3" s="506"/>
      <c r="G3" s="506"/>
      <c r="H3" s="506"/>
    </row>
    <row r="4" spans="1:8" x14ac:dyDescent="0.25">
      <c r="B4" s="210"/>
      <c r="C4" s="210"/>
      <c r="D4" s="210"/>
      <c r="E4" s="210"/>
      <c r="F4" s="210"/>
      <c r="G4" s="210"/>
      <c r="H4" s="210"/>
    </row>
    <row r="5" spans="1:8" x14ac:dyDescent="0.25">
      <c r="B5" s="479" t="s">
        <v>208</v>
      </c>
      <c r="C5" s="479"/>
      <c r="D5" s="479"/>
      <c r="E5" s="479"/>
      <c r="F5" s="479"/>
      <c r="G5" s="479"/>
      <c r="H5" s="479"/>
    </row>
    <row r="7" spans="1:8" x14ac:dyDescent="0.25">
      <c r="B7" s="468" t="s">
        <v>244</v>
      </c>
      <c r="C7" s="468"/>
      <c r="D7" s="468"/>
      <c r="E7" s="468"/>
      <c r="F7" s="468"/>
      <c r="G7" s="468"/>
      <c r="H7" s="468"/>
    </row>
    <row r="9" spans="1:8" x14ac:dyDescent="0.25">
      <c r="B9" s="468" t="s">
        <v>386</v>
      </c>
      <c r="C9" s="468"/>
      <c r="D9" s="468"/>
      <c r="E9" s="468"/>
      <c r="F9" s="468"/>
      <c r="G9" s="468"/>
      <c r="H9" s="468"/>
    </row>
    <row r="11" spans="1:8" x14ac:dyDescent="0.25">
      <c r="B11" s="46" t="s">
        <v>163</v>
      </c>
      <c r="C11" s="47">
        <f>+'07'!C46</f>
        <v>44834</v>
      </c>
      <c r="D11" s="47">
        <f>+'07'!D46</f>
        <v>44561</v>
      </c>
    </row>
    <row r="12" spans="1:8" x14ac:dyDescent="0.25">
      <c r="B12" s="48" t="s">
        <v>659</v>
      </c>
      <c r="C12" s="27">
        <v>189390326</v>
      </c>
      <c r="D12" s="27">
        <v>127794048</v>
      </c>
    </row>
    <row r="13" spans="1:8" x14ac:dyDescent="0.25">
      <c r="B13" s="57" t="s">
        <v>660</v>
      </c>
      <c r="C13" s="28">
        <v>57188915</v>
      </c>
      <c r="D13" s="28">
        <v>26436045</v>
      </c>
    </row>
    <row r="14" spans="1:8" x14ac:dyDescent="0.25">
      <c r="B14" s="50" t="s">
        <v>75</v>
      </c>
      <c r="C14" s="359">
        <f>SUM(C12:C13)</f>
        <v>246579241</v>
      </c>
      <c r="D14" s="359">
        <f>SUM(D12:D13)</f>
        <v>154230093</v>
      </c>
    </row>
    <row r="16" spans="1:8" x14ac:dyDescent="0.25">
      <c r="B16" s="479" t="s">
        <v>387</v>
      </c>
      <c r="C16" s="479"/>
      <c r="D16" s="479"/>
      <c r="E16" s="479"/>
      <c r="F16" s="479"/>
      <c r="G16" s="479"/>
      <c r="H16" s="479"/>
    </row>
    <row r="18" spans="2:8" x14ac:dyDescent="0.25">
      <c r="B18" s="358" t="s">
        <v>163</v>
      </c>
      <c r="C18" s="47">
        <f>+C11</f>
        <v>44834</v>
      </c>
      <c r="D18" s="47">
        <f>+D11</f>
        <v>44561</v>
      </c>
    </row>
    <row r="19" spans="2:8" x14ac:dyDescent="0.25">
      <c r="B19" s="35" t="s">
        <v>245</v>
      </c>
      <c r="C19" s="413">
        <v>3646055012</v>
      </c>
      <c r="D19" s="413">
        <v>1571495209</v>
      </c>
    </row>
    <row r="20" spans="2:8" x14ac:dyDescent="0.25">
      <c r="B20" s="36" t="s">
        <v>598</v>
      </c>
      <c r="C20" s="414">
        <v>410718039</v>
      </c>
      <c r="D20" s="415">
        <v>0</v>
      </c>
    </row>
    <row r="21" spans="2:8" x14ac:dyDescent="0.25">
      <c r="B21" s="213" t="s">
        <v>75</v>
      </c>
      <c r="C21" s="359">
        <f>SUM(C19:C20)</f>
        <v>4056773051</v>
      </c>
      <c r="D21" s="359">
        <f>SUM(D19:D20)</f>
        <v>1571495209</v>
      </c>
    </row>
    <row r="23" spans="2:8" x14ac:dyDescent="0.25">
      <c r="B23" s="468" t="s">
        <v>388</v>
      </c>
      <c r="C23" s="468"/>
      <c r="D23" s="468"/>
      <c r="E23" s="468"/>
      <c r="F23" s="468"/>
      <c r="G23" s="468"/>
      <c r="H23" s="468"/>
    </row>
    <row r="25" spans="2:8" x14ac:dyDescent="0.25">
      <c r="B25" s="479" t="s">
        <v>246</v>
      </c>
      <c r="C25" s="479"/>
      <c r="D25" s="479"/>
      <c r="E25" s="479"/>
      <c r="F25" s="479"/>
      <c r="G25" s="479"/>
      <c r="H25" s="479"/>
    </row>
    <row r="27" spans="2:8" x14ac:dyDescent="0.25">
      <c r="B27" s="51" t="s">
        <v>247</v>
      </c>
      <c r="C27" s="53">
        <f>+C18</f>
        <v>44834</v>
      </c>
      <c r="D27" s="52">
        <f>+D18</f>
        <v>44561</v>
      </c>
    </row>
    <row r="28" spans="2:8" x14ac:dyDescent="0.25">
      <c r="B28" s="35" t="s">
        <v>63</v>
      </c>
      <c r="C28" s="212">
        <v>719709950</v>
      </c>
      <c r="D28" s="27">
        <v>1010067</v>
      </c>
    </row>
    <row r="29" spans="2:8" x14ac:dyDescent="0.25">
      <c r="B29" s="24" t="s">
        <v>596</v>
      </c>
      <c r="C29" s="26">
        <v>170536929</v>
      </c>
      <c r="D29" s="26">
        <v>229601581</v>
      </c>
    </row>
    <row r="30" spans="2:8" x14ac:dyDescent="0.25">
      <c r="B30" s="24" t="s">
        <v>103</v>
      </c>
      <c r="C30" s="26">
        <v>9612500</v>
      </c>
      <c r="D30" s="26">
        <v>15450000</v>
      </c>
    </row>
    <row r="31" spans="2:8" x14ac:dyDescent="0.25">
      <c r="B31" s="24" t="s">
        <v>661</v>
      </c>
      <c r="C31" s="26">
        <v>1010067</v>
      </c>
      <c r="D31" s="26">
        <v>0</v>
      </c>
    </row>
    <row r="32" spans="2:8" x14ac:dyDescent="0.25">
      <c r="B32" s="22" t="s">
        <v>249</v>
      </c>
      <c r="C32" s="178">
        <f>SUM(C28:C31)</f>
        <v>900869446</v>
      </c>
      <c r="D32" s="178">
        <f>SUM(D28:D31)</f>
        <v>246061648</v>
      </c>
    </row>
    <row r="34" spans="2:8" x14ac:dyDescent="0.25">
      <c r="B34" s="2" t="s">
        <v>389</v>
      </c>
    </row>
    <row r="36" spans="2:8" x14ac:dyDescent="0.25">
      <c r="B36" s="468" t="s">
        <v>390</v>
      </c>
      <c r="C36" s="468"/>
      <c r="D36" s="468"/>
      <c r="E36" s="468"/>
      <c r="F36" s="468"/>
      <c r="G36" s="468"/>
      <c r="H36" s="468"/>
    </row>
    <row r="38" spans="2:8" x14ac:dyDescent="0.25">
      <c r="B38" s="2" t="s">
        <v>110</v>
      </c>
    </row>
    <row r="39" spans="2:8" x14ac:dyDescent="0.25">
      <c r="B39" s="55" t="s">
        <v>163</v>
      </c>
      <c r="C39" s="53">
        <f>+C27</f>
        <v>44834</v>
      </c>
      <c r="D39" s="53">
        <f>+D27</f>
        <v>44561</v>
      </c>
    </row>
    <row r="40" spans="2:8" x14ac:dyDescent="0.25">
      <c r="B40" s="24" t="s">
        <v>406</v>
      </c>
      <c r="C40" s="56">
        <v>893753499</v>
      </c>
      <c r="D40" s="56">
        <v>992896085</v>
      </c>
    </row>
    <row r="41" spans="2:8" x14ac:dyDescent="0.25">
      <c r="B41" s="24" t="s">
        <v>511</v>
      </c>
      <c r="C41" s="56">
        <v>330519000</v>
      </c>
      <c r="D41" s="58">
        <v>10485000</v>
      </c>
    </row>
    <row r="42" spans="2:8" x14ac:dyDescent="0.25">
      <c r="B42" s="24" t="s">
        <v>251</v>
      </c>
      <c r="C42" s="56">
        <v>287896065</v>
      </c>
      <c r="D42" s="58">
        <v>54246262</v>
      </c>
    </row>
    <row r="43" spans="2:8" x14ac:dyDescent="0.25">
      <c r="B43" s="127" t="s">
        <v>250</v>
      </c>
      <c r="C43" s="56">
        <v>36578694</v>
      </c>
      <c r="D43" s="56">
        <v>22034957</v>
      </c>
    </row>
    <row r="44" spans="2:8" x14ac:dyDescent="0.25">
      <c r="B44" s="50" t="s">
        <v>228</v>
      </c>
      <c r="C44" s="59">
        <f>SUM(C40:C43)</f>
        <v>1548747258</v>
      </c>
      <c r="D44" s="59">
        <f>SUM(D40:D43)</f>
        <v>1079662304</v>
      </c>
    </row>
    <row r="46" spans="2:8" x14ac:dyDescent="0.25">
      <c r="B46" s="61" t="s">
        <v>254</v>
      </c>
    </row>
    <row r="48" spans="2:8" ht="30" x14ac:dyDescent="0.25">
      <c r="B48" s="20" t="s">
        <v>163</v>
      </c>
      <c r="C48" s="20" t="s">
        <v>255</v>
      </c>
      <c r="D48" s="20" t="s">
        <v>256</v>
      </c>
      <c r="E48" s="20" t="s">
        <v>257</v>
      </c>
      <c r="F48" s="20" t="s">
        <v>258</v>
      </c>
    </row>
    <row r="49" spans="2:8" x14ac:dyDescent="0.25">
      <c r="B49" s="35" t="s">
        <v>58</v>
      </c>
      <c r="C49" s="27">
        <v>24426000000</v>
      </c>
      <c r="D49" s="27">
        <v>11203000000</v>
      </c>
      <c r="E49" s="27">
        <v>0</v>
      </c>
      <c r="F49" s="27">
        <f t="shared" ref="F49:F54" si="0">SUM(C49:E49)</f>
        <v>35629000000</v>
      </c>
    </row>
    <row r="50" spans="2:8" x14ac:dyDescent="0.25">
      <c r="B50" s="24" t="s">
        <v>259</v>
      </c>
      <c r="C50" s="26">
        <v>0</v>
      </c>
      <c r="D50" s="26">
        <v>0</v>
      </c>
      <c r="E50" s="26">
        <v>0</v>
      </c>
      <c r="F50" s="26">
        <f t="shared" si="0"/>
        <v>0</v>
      </c>
    </row>
    <row r="51" spans="2:8" x14ac:dyDescent="0.25">
      <c r="B51" s="24" t="s">
        <v>260</v>
      </c>
      <c r="C51" s="26">
        <v>1778904401</v>
      </c>
      <c r="D51" s="26">
        <v>636789097</v>
      </c>
      <c r="E51" s="26">
        <v>0</v>
      </c>
      <c r="F51" s="26">
        <f t="shared" si="0"/>
        <v>2415693498</v>
      </c>
    </row>
    <row r="52" spans="2:8" x14ac:dyDescent="0.25">
      <c r="B52" s="24" t="s">
        <v>188</v>
      </c>
      <c r="C52" s="26">
        <v>885500000</v>
      </c>
      <c r="D52" s="26">
        <v>0</v>
      </c>
      <c r="E52" s="26">
        <v>0</v>
      </c>
      <c r="F52" s="26">
        <f t="shared" si="0"/>
        <v>885500000</v>
      </c>
    </row>
    <row r="53" spans="2:8" x14ac:dyDescent="0.25">
      <c r="B53" s="24" t="s">
        <v>156</v>
      </c>
      <c r="C53" s="26">
        <v>0</v>
      </c>
      <c r="D53" s="26">
        <v>12735781948</v>
      </c>
      <c r="E53" s="26">
        <v>-12735781948</v>
      </c>
      <c r="F53" s="26">
        <f t="shared" si="0"/>
        <v>0</v>
      </c>
    </row>
    <row r="54" spans="2:8" x14ac:dyDescent="0.25">
      <c r="B54" s="36" t="s">
        <v>158</v>
      </c>
      <c r="C54" s="28">
        <v>12735781948</v>
      </c>
      <c r="D54" s="28">
        <v>7549981430</v>
      </c>
      <c r="E54" s="28">
        <v>-12735781948</v>
      </c>
      <c r="F54" s="28">
        <f t="shared" si="0"/>
        <v>7549981430</v>
      </c>
    </row>
    <row r="55" spans="2:8" x14ac:dyDescent="0.25">
      <c r="B55" s="22" t="s">
        <v>75</v>
      </c>
      <c r="C55" s="29">
        <f>SUM(C49:C54)</f>
        <v>39826186349</v>
      </c>
      <c r="D55" s="29">
        <f>SUM(D49:D54)</f>
        <v>32125552475</v>
      </c>
      <c r="E55" s="29">
        <f>SUM(E49:E54)</f>
        <v>-25471563896</v>
      </c>
      <c r="F55" s="29">
        <f>SUM(F49:F54)</f>
        <v>46480174928</v>
      </c>
    </row>
    <row r="57" spans="2:8" x14ac:dyDescent="0.25">
      <c r="B57" s="479" t="s">
        <v>391</v>
      </c>
      <c r="C57" s="479"/>
      <c r="D57" s="479"/>
      <c r="E57" s="479"/>
      <c r="F57" s="479"/>
      <c r="G57" s="479"/>
      <c r="H57" s="479"/>
    </row>
    <row r="59" spans="2:8" x14ac:dyDescent="0.25">
      <c r="B59" s="468" t="s">
        <v>165</v>
      </c>
      <c r="C59" s="468"/>
      <c r="D59" s="468"/>
      <c r="E59" s="468"/>
      <c r="F59" s="468"/>
      <c r="G59" s="468"/>
      <c r="H59" s="468"/>
    </row>
    <row r="60" spans="2:8" x14ac:dyDescent="0.25">
      <c r="B60" s="62" t="s">
        <v>163</v>
      </c>
      <c r="C60" s="43">
        <f>+C39</f>
        <v>44834</v>
      </c>
      <c r="D60" s="43">
        <v>44469</v>
      </c>
    </row>
    <row r="61" spans="2:8" x14ac:dyDescent="0.25">
      <c r="B61" s="64" t="s">
        <v>262</v>
      </c>
      <c r="C61" s="67">
        <v>266301564</v>
      </c>
      <c r="D61" s="67">
        <v>241090908</v>
      </c>
    </row>
    <row r="62" spans="2:8" x14ac:dyDescent="0.25">
      <c r="B62" s="66" t="s">
        <v>171</v>
      </c>
      <c r="C62" s="67">
        <v>82051044</v>
      </c>
      <c r="D62" s="67">
        <v>29018570</v>
      </c>
    </row>
    <row r="63" spans="2:8" x14ac:dyDescent="0.25">
      <c r="B63" s="66" t="s">
        <v>261</v>
      </c>
      <c r="C63" s="67">
        <v>36523341</v>
      </c>
      <c r="D63" s="67">
        <v>261705817</v>
      </c>
    </row>
    <row r="64" spans="2:8" x14ac:dyDescent="0.25">
      <c r="B64" s="66" t="s">
        <v>263</v>
      </c>
      <c r="C64" s="67">
        <v>17250000</v>
      </c>
      <c r="D64" s="67">
        <v>17250000</v>
      </c>
    </row>
    <row r="65" spans="2:8" x14ac:dyDescent="0.25">
      <c r="B65" s="68" t="s">
        <v>75</v>
      </c>
      <c r="C65" s="69">
        <f>SUM(C61:C64)</f>
        <v>402125949</v>
      </c>
      <c r="D65" s="69">
        <f>SUM(D61:D64)</f>
        <v>549065295</v>
      </c>
    </row>
    <row r="67" spans="2:8" x14ac:dyDescent="0.25">
      <c r="B67" s="468" t="s">
        <v>264</v>
      </c>
      <c r="C67" s="468"/>
      <c r="D67" s="468"/>
      <c r="E67" s="468"/>
      <c r="F67" s="468"/>
      <c r="G67" s="468"/>
      <c r="H67" s="468"/>
    </row>
    <row r="69" spans="2:8" x14ac:dyDescent="0.25">
      <c r="B69" s="468" t="s">
        <v>166</v>
      </c>
      <c r="C69" s="468"/>
      <c r="D69" s="468"/>
      <c r="E69" s="468"/>
      <c r="F69" s="468"/>
      <c r="G69" s="468"/>
      <c r="H69" s="468"/>
    </row>
    <row r="70" spans="2:8" x14ac:dyDescent="0.25">
      <c r="B70" s="71" t="s">
        <v>163</v>
      </c>
      <c r="C70" s="72">
        <f>+C60</f>
        <v>44834</v>
      </c>
      <c r="D70" s="72">
        <f>+D60</f>
        <v>44469</v>
      </c>
    </row>
    <row r="71" spans="2:8" x14ac:dyDescent="0.25">
      <c r="B71" s="73" t="s">
        <v>670</v>
      </c>
      <c r="C71" s="65">
        <v>1691275731</v>
      </c>
      <c r="D71" s="74">
        <v>0</v>
      </c>
    </row>
    <row r="72" spans="2:8" x14ac:dyDescent="0.25">
      <c r="B72" s="75" t="s">
        <v>166</v>
      </c>
      <c r="C72" s="67">
        <v>181337060</v>
      </c>
      <c r="D72" s="76">
        <v>176245953</v>
      </c>
    </row>
    <row r="73" spans="2:8" x14ac:dyDescent="0.25">
      <c r="B73" s="75" t="s">
        <v>271</v>
      </c>
      <c r="C73" s="67">
        <v>33064366</v>
      </c>
      <c r="D73" s="76">
        <v>0</v>
      </c>
    </row>
    <row r="74" spans="2:8" x14ac:dyDescent="0.25">
      <c r="B74" s="75" t="s">
        <v>266</v>
      </c>
      <c r="C74" s="67">
        <v>31415375</v>
      </c>
      <c r="D74" s="67">
        <v>32566120</v>
      </c>
    </row>
    <row r="75" spans="2:8" x14ac:dyDescent="0.25">
      <c r="B75" s="75" t="s">
        <v>267</v>
      </c>
      <c r="C75" s="67">
        <v>6811546</v>
      </c>
      <c r="D75" s="67">
        <v>5940041</v>
      </c>
    </row>
    <row r="76" spans="2:8" x14ac:dyDescent="0.25">
      <c r="B76" s="131" t="s">
        <v>265</v>
      </c>
      <c r="C76" s="67">
        <v>0</v>
      </c>
      <c r="D76" s="67">
        <v>4177168862</v>
      </c>
    </row>
    <row r="77" spans="2:8" x14ac:dyDescent="0.25">
      <c r="B77" s="151" t="s">
        <v>75</v>
      </c>
      <c r="C77" s="70">
        <f>SUM(C71:C76)</f>
        <v>1943904078</v>
      </c>
      <c r="D77" s="70">
        <f>SUM(D71:D76)</f>
        <v>4391920976</v>
      </c>
    </row>
    <row r="79" spans="2:8" x14ac:dyDescent="0.25">
      <c r="B79" s="468" t="s">
        <v>167</v>
      </c>
      <c r="C79" s="468"/>
      <c r="D79" s="468"/>
      <c r="E79" s="468"/>
      <c r="F79" s="468"/>
      <c r="G79" s="468"/>
      <c r="H79" s="468"/>
    </row>
    <row r="80" spans="2:8" x14ac:dyDescent="0.25">
      <c r="B80" s="71" t="s">
        <v>163</v>
      </c>
      <c r="C80" s="45">
        <f>+C70</f>
        <v>44834</v>
      </c>
      <c r="D80" s="45">
        <f>+D70</f>
        <v>44469</v>
      </c>
    </row>
    <row r="81" spans="2:8" x14ac:dyDescent="0.25">
      <c r="B81" s="73" t="s">
        <v>268</v>
      </c>
      <c r="C81" s="65">
        <v>497341495</v>
      </c>
      <c r="D81" s="65">
        <v>168798546</v>
      </c>
    </row>
    <row r="82" spans="2:8" x14ac:dyDescent="0.25">
      <c r="B82" s="75" t="s">
        <v>506</v>
      </c>
      <c r="C82" s="67">
        <v>56429474</v>
      </c>
      <c r="D82" s="67">
        <v>23032828</v>
      </c>
    </row>
    <row r="83" spans="2:8" x14ac:dyDescent="0.25">
      <c r="B83" s="75" t="s">
        <v>269</v>
      </c>
      <c r="C83" s="67">
        <v>20727531</v>
      </c>
      <c r="D83" s="67">
        <v>18650280</v>
      </c>
    </row>
    <row r="84" spans="2:8" x14ac:dyDescent="0.25">
      <c r="B84" s="75" t="s">
        <v>270</v>
      </c>
      <c r="C84" s="67">
        <v>9314954</v>
      </c>
      <c r="D84" s="67">
        <v>13011135</v>
      </c>
    </row>
    <row r="85" spans="2:8" x14ac:dyDescent="0.25">
      <c r="B85" s="77" t="s">
        <v>75</v>
      </c>
      <c r="C85" s="70">
        <f>SUM(C81:C84)</f>
        <v>583813454</v>
      </c>
      <c r="D85" s="70">
        <f>SUM(D81:D84)</f>
        <v>223492789</v>
      </c>
    </row>
    <row r="87" spans="2:8" x14ac:dyDescent="0.25">
      <c r="B87" s="468" t="s">
        <v>168</v>
      </c>
      <c r="C87" s="468"/>
      <c r="D87" s="468"/>
      <c r="E87" s="468"/>
      <c r="F87" s="468"/>
      <c r="G87" s="468"/>
      <c r="H87" s="468"/>
    </row>
    <row r="88" spans="2:8" x14ac:dyDescent="0.25">
      <c r="B88" s="71" t="s">
        <v>163</v>
      </c>
      <c r="C88" s="45">
        <f>+C80</f>
        <v>44834</v>
      </c>
      <c r="D88" s="45">
        <f>+D80</f>
        <v>44469</v>
      </c>
    </row>
    <row r="89" spans="2:8" x14ac:dyDescent="0.25">
      <c r="B89" s="73" t="s">
        <v>273</v>
      </c>
      <c r="C89" s="65">
        <v>562826649</v>
      </c>
      <c r="D89" s="65">
        <v>601328857</v>
      </c>
    </row>
    <row r="90" spans="2:8" x14ac:dyDescent="0.25">
      <c r="B90" s="75" t="s">
        <v>507</v>
      </c>
      <c r="C90" s="67">
        <v>518235282</v>
      </c>
      <c r="D90" s="67">
        <v>167305097</v>
      </c>
    </row>
    <row r="91" spans="2:8" x14ac:dyDescent="0.25">
      <c r="B91" s="75" t="s">
        <v>274</v>
      </c>
      <c r="C91" s="67">
        <v>239809740</v>
      </c>
      <c r="D91" s="67">
        <v>126154844</v>
      </c>
    </row>
    <row r="92" spans="2:8" x14ac:dyDescent="0.25">
      <c r="B92" s="75" t="s">
        <v>272</v>
      </c>
      <c r="C92" s="67">
        <v>69105034</v>
      </c>
      <c r="D92" s="67">
        <v>50853775</v>
      </c>
    </row>
    <row r="93" spans="2:8" x14ac:dyDescent="0.25">
      <c r="B93" s="75" t="s">
        <v>672</v>
      </c>
      <c r="C93" s="67">
        <v>23080338</v>
      </c>
      <c r="D93" s="67">
        <v>0</v>
      </c>
    </row>
    <row r="94" spans="2:8" x14ac:dyDescent="0.25">
      <c r="B94" s="75" t="s">
        <v>500</v>
      </c>
      <c r="C94" s="67">
        <v>14500000</v>
      </c>
      <c r="D94" s="67">
        <v>60755368</v>
      </c>
    </row>
    <row r="95" spans="2:8" x14ac:dyDescent="0.25">
      <c r="B95" s="75" t="s">
        <v>671</v>
      </c>
      <c r="C95" s="67">
        <v>869274</v>
      </c>
      <c r="D95" s="67">
        <v>0</v>
      </c>
    </row>
    <row r="96" spans="2:8" x14ac:dyDescent="0.25">
      <c r="B96" s="75" t="s">
        <v>271</v>
      </c>
      <c r="C96" s="409">
        <v>0</v>
      </c>
      <c r="D96" s="67">
        <v>6371261</v>
      </c>
    </row>
    <row r="97" spans="2:8" x14ac:dyDescent="0.25">
      <c r="B97" s="77" t="s">
        <v>75</v>
      </c>
      <c r="C97" s="70">
        <f>SUM(C89:C96)</f>
        <v>1428426317</v>
      </c>
      <c r="D97" s="70">
        <f>SUM(D89:D96)</f>
        <v>1012769202</v>
      </c>
    </row>
    <row r="99" spans="2:8" x14ac:dyDescent="0.25">
      <c r="B99" s="468" t="s">
        <v>275</v>
      </c>
      <c r="C99" s="468"/>
      <c r="D99" s="468"/>
      <c r="E99" s="468"/>
      <c r="F99" s="468"/>
      <c r="G99" s="468"/>
      <c r="H99" s="468"/>
    </row>
    <row r="101" spans="2:8" x14ac:dyDescent="0.25">
      <c r="B101" s="2" t="s">
        <v>169</v>
      </c>
    </row>
    <row r="102" spans="2:8" x14ac:dyDescent="0.25">
      <c r="B102" s="62" t="s">
        <v>163</v>
      </c>
      <c r="C102" s="43">
        <f>+C88</f>
        <v>44834</v>
      </c>
      <c r="D102" s="63">
        <f>+D88</f>
        <v>44469</v>
      </c>
    </row>
    <row r="103" spans="2:8" x14ac:dyDescent="0.25">
      <c r="B103" s="48" t="s">
        <v>675</v>
      </c>
      <c r="C103" s="373">
        <v>46017600</v>
      </c>
      <c r="D103" s="27">
        <v>0</v>
      </c>
    </row>
    <row r="104" spans="2:8" x14ac:dyDescent="0.25">
      <c r="B104" s="57" t="s">
        <v>673</v>
      </c>
      <c r="C104" s="374">
        <v>27000000</v>
      </c>
      <c r="D104" s="26">
        <v>0</v>
      </c>
    </row>
    <row r="105" spans="2:8" x14ac:dyDescent="0.25">
      <c r="B105" s="57" t="s">
        <v>674</v>
      </c>
      <c r="C105" s="374">
        <v>1273665</v>
      </c>
      <c r="D105" s="26">
        <v>0</v>
      </c>
    </row>
    <row r="106" spans="2:8" x14ac:dyDescent="0.25">
      <c r="B106" s="57" t="s">
        <v>513</v>
      </c>
      <c r="C106" s="374">
        <v>0</v>
      </c>
      <c r="D106" s="26">
        <v>116660548</v>
      </c>
    </row>
    <row r="107" spans="2:8" x14ac:dyDescent="0.25">
      <c r="B107" s="57" t="s">
        <v>276</v>
      </c>
      <c r="C107" s="374">
        <v>0</v>
      </c>
      <c r="D107" s="28">
        <v>1541831</v>
      </c>
    </row>
    <row r="108" spans="2:8" x14ac:dyDescent="0.25">
      <c r="B108" s="68" t="s">
        <v>75</v>
      </c>
      <c r="C108" s="69">
        <f>SUM(C103:C107)</f>
        <v>74291265</v>
      </c>
      <c r="D108" s="69">
        <f>SUM(D103:D107)</f>
        <v>118202379</v>
      </c>
    </row>
  </sheetData>
  <sortState xmlns:xlrd2="http://schemas.microsoft.com/office/spreadsheetml/2017/richdata2" ref="B103:D107">
    <sortCondition descending="1" ref="C103:C107"/>
  </sortState>
  <mergeCells count="16">
    <mergeCell ref="B2:H2"/>
    <mergeCell ref="B3:H3"/>
    <mergeCell ref="B5:H5"/>
    <mergeCell ref="B23:H23"/>
    <mergeCell ref="B25:H25"/>
    <mergeCell ref="B16:H16"/>
    <mergeCell ref="B7:H7"/>
    <mergeCell ref="B9:H9"/>
    <mergeCell ref="B59:H59"/>
    <mergeCell ref="B36:H36"/>
    <mergeCell ref="B57:H57"/>
    <mergeCell ref="B99:H99"/>
    <mergeCell ref="B87:H87"/>
    <mergeCell ref="B79:H79"/>
    <mergeCell ref="B67:H67"/>
    <mergeCell ref="B69:H69"/>
  </mergeCells>
  <hyperlinks>
    <hyperlink ref="A1" location="ÍNDICE!A1" display="Indice" xr:uid="{66E7A292-58BA-42BC-830C-BEED80809CB1}"/>
  </hyperlinks>
  <pageMargins left="0.25" right="0.25" top="0.75" bottom="0.75" header="0.3" footer="0.3"/>
  <pageSetup paperSize="9" scale="27" orientation="portrait" r:id="rId1"/>
  <ignoredErrors>
    <ignoredError sqref="C85 D65"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D4A06-AD8D-413C-BDEB-528289208AE8}">
  <sheetPr>
    <pageSetUpPr fitToPage="1"/>
  </sheetPr>
  <dimension ref="A1:H48"/>
  <sheetViews>
    <sheetView showGridLines="0" topLeftCell="A34" zoomScaleNormal="100" workbookViewId="0">
      <selection activeCell="B43" sqref="B43"/>
    </sheetView>
  </sheetViews>
  <sheetFormatPr baseColWidth="10" defaultColWidth="11.42578125" defaultRowHeight="15" x14ac:dyDescent="0.25"/>
  <cols>
    <col min="1" max="1" width="7.140625" style="124" bestFit="1" customWidth="1"/>
    <col min="2" max="2" width="70" style="124" bestFit="1" customWidth="1"/>
    <col min="3" max="4" width="17.5703125" style="124" customWidth="1"/>
    <col min="5" max="5" width="16.140625" style="124" customWidth="1"/>
    <col min="6" max="6" width="16.5703125" style="124" customWidth="1"/>
    <col min="7" max="7" width="17" style="124" customWidth="1"/>
    <col min="8" max="8" width="23.7109375" style="124" customWidth="1"/>
    <col min="9" max="9" width="14.28515625" style="124" customWidth="1"/>
    <col min="10" max="10" width="2.85546875" style="124" customWidth="1"/>
    <col min="11" max="11" width="15" style="124" customWidth="1"/>
    <col min="12" max="16384" width="11.42578125" style="124"/>
  </cols>
  <sheetData>
    <row r="1" spans="1:8" x14ac:dyDescent="0.25">
      <c r="A1" s="1" t="s">
        <v>508</v>
      </c>
    </row>
    <row r="2" spans="1:8" x14ac:dyDescent="0.25">
      <c r="B2" s="476" t="s">
        <v>104</v>
      </c>
      <c r="C2" s="476"/>
      <c r="D2" s="476"/>
      <c r="E2" s="476"/>
      <c r="F2" s="476"/>
      <c r="G2" s="476"/>
      <c r="H2" s="476"/>
    </row>
    <row r="3" spans="1:8" x14ac:dyDescent="0.25">
      <c r="B3" s="506" t="s">
        <v>609</v>
      </c>
      <c r="C3" s="506"/>
      <c r="D3" s="506"/>
      <c r="E3" s="506"/>
      <c r="F3" s="506"/>
      <c r="G3" s="506"/>
      <c r="H3" s="506"/>
    </row>
    <row r="4" spans="1:8" x14ac:dyDescent="0.25">
      <c r="B4" s="210"/>
      <c r="C4" s="210"/>
      <c r="D4" s="210"/>
      <c r="E4" s="210"/>
      <c r="F4" s="210"/>
      <c r="G4" s="210"/>
      <c r="H4" s="210"/>
    </row>
    <row r="5" spans="1:8" x14ac:dyDescent="0.25">
      <c r="B5" s="2" t="s">
        <v>277</v>
      </c>
    </row>
    <row r="7" spans="1:8" x14ac:dyDescent="0.25">
      <c r="B7" s="467" t="s">
        <v>554</v>
      </c>
      <c r="C7" s="467"/>
      <c r="D7" s="467"/>
      <c r="E7" s="467"/>
      <c r="F7" s="467"/>
      <c r="G7" s="467"/>
      <c r="H7" s="467"/>
    </row>
    <row r="8" spans="1:8" x14ac:dyDescent="0.25">
      <c r="B8" s="467"/>
      <c r="C8" s="467"/>
      <c r="D8" s="467"/>
      <c r="E8" s="467"/>
      <c r="F8" s="467"/>
      <c r="G8" s="467"/>
      <c r="H8" s="467"/>
    </row>
    <row r="9" spans="1:8" x14ac:dyDescent="0.25">
      <c r="B9" s="467" t="s">
        <v>404</v>
      </c>
      <c r="C9" s="467"/>
      <c r="D9" s="467"/>
      <c r="E9" s="467"/>
      <c r="F9" s="467"/>
      <c r="G9" s="467"/>
      <c r="H9" s="467"/>
    </row>
    <row r="10" spans="1:8" x14ac:dyDescent="0.25">
      <c r="B10" s="467"/>
      <c r="C10" s="467"/>
      <c r="D10" s="467"/>
      <c r="E10" s="467"/>
      <c r="F10" s="467"/>
      <c r="G10" s="467"/>
      <c r="H10" s="467"/>
    </row>
    <row r="11" spans="1:8" x14ac:dyDescent="0.25">
      <c r="B11" s="518" t="s">
        <v>610</v>
      </c>
      <c r="C11" s="518"/>
      <c r="D11" s="518"/>
      <c r="E11" s="518"/>
      <c r="F11" s="518"/>
      <c r="G11" s="518"/>
      <c r="H11" s="518"/>
    </row>
    <row r="12" spans="1:8" x14ac:dyDescent="0.25">
      <c r="B12" s="518"/>
      <c r="C12" s="518"/>
      <c r="D12" s="518"/>
      <c r="E12" s="518"/>
      <c r="F12" s="518"/>
      <c r="G12" s="518"/>
      <c r="H12" s="518"/>
    </row>
    <row r="14" spans="1:8" x14ac:dyDescent="0.25">
      <c r="B14" s="479" t="s">
        <v>278</v>
      </c>
      <c r="C14" s="479"/>
      <c r="D14" s="479"/>
      <c r="E14" s="479"/>
      <c r="F14" s="479"/>
      <c r="G14" s="479"/>
      <c r="H14" s="479"/>
    </row>
    <row r="16" spans="1:8" x14ac:dyDescent="0.25">
      <c r="B16" s="508" t="s">
        <v>409</v>
      </c>
      <c r="C16" s="475"/>
      <c r="D16" s="475"/>
      <c r="E16" s="475"/>
      <c r="F16" s="475"/>
      <c r="G16" s="475"/>
      <c r="H16" s="475"/>
    </row>
    <row r="17" spans="2:8" x14ac:dyDescent="0.25">
      <c r="B17" s="475"/>
      <c r="C17" s="475"/>
      <c r="D17" s="475"/>
      <c r="E17" s="475"/>
      <c r="F17" s="475"/>
      <c r="G17" s="475"/>
      <c r="H17" s="475"/>
    </row>
    <row r="19" spans="2:8" x14ac:dyDescent="0.25">
      <c r="B19" s="479" t="s">
        <v>279</v>
      </c>
      <c r="C19" s="479"/>
      <c r="D19" s="479"/>
      <c r="E19" s="479"/>
      <c r="F19" s="479"/>
      <c r="G19" s="479"/>
      <c r="H19" s="479"/>
    </row>
    <row r="21" spans="2:8" x14ac:dyDescent="0.25">
      <c r="B21" s="475" t="s">
        <v>280</v>
      </c>
      <c r="C21" s="475"/>
      <c r="D21" s="475"/>
      <c r="E21" s="475"/>
      <c r="F21" s="475"/>
      <c r="G21" s="475"/>
      <c r="H21" s="475"/>
    </row>
    <row r="23" spans="2:8" x14ac:dyDescent="0.25">
      <c r="B23" s="468" t="s">
        <v>281</v>
      </c>
      <c r="C23" s="468"/>
      <c r="D23" s="468"/>
      <c r="E23" s="468"/>
      <c r="F23" s="468"/>
      <c r="G23" s="468"/>
      <c r="H23" s="468"/>
    </row>
    <row r="25" spans="2:8" x14ac:dyDescent="0.25">
      <c r="B25" s="510" t="s">
        <v>547</v>
      </c>
      <c r="C25" s="510"/>
      <c r="D25" s="510"/>
      <c r="E25" s="510"/>
      <c r="F25" s="510"/>
      <c r="G25" s="510"/>
      <c r="H25" s="510"/>
    </row>
    <row r="27" spans="2:8" x14ac:dyDescent="0.25">
      <c r="B27" s="205" t="s">
        <v>282</v>
      </c>
      <c r="C27" s="205"/>
      <c r="D27" s="205"/>
      <c r="E27" s="205"/>
      <c r="F27" s="205"/>
      <c r="G27" s="205"/>
      <c r="H27" s="205"/>
    </row>
    <row r="29" spans="2:8" x14ac:dyDescent="0.25">
      <c r="B29" s="508" t="s">
        <v>521</v>
      </c>
      <c r="C29" s="508"/>
      <c r="D29" s="508"/>
      <c r="E29" s="508"/>
      <c r="F29" s="508"/>
      <c r="G29" s="508"/>
      <c r="H29" s="508"/>
    </row>
    <row r="30" spans="2:8" x14ac:dyDescent="0.25">
      <c r="B30" s="508"/>
      <c r="C30" s="508"/>
      <c r="D30" s="508"/>
      <c r="E30" s="508"/>
      <c r="F30" s="508"/>
      <c r="G30" s="508"/>
      <c r="H30" s="508"/>
    </row>
    <row r="32" spans="2:8" x14ac:dyDescent="0.25">
      <c r="B32" s="479" t="s">
        <v>283</v>
      </c>
      <c r="C32" s="479"/>
      <c r="D32" s="479"/>
      <c r="E32" s="479"/>
      <c r="F32" s="479"/>
      <c r="G32" s="479"/>
      <c r="H32" s="479"/>
    </row>
    <row r="34" spans="2:8" x14ac:dyDescent="0.25">
      <c r="B34" s="466" t="s">
        <v>284</v>
      </c>
      <c r="C34" s="466"/>
      <c r="D34" s="466"/>
      <c r="E34" s="466"/>
      <c r="F34" s="466"/>
      <c r="G34" s="466"/>
      <c r="H34" s="466"/>
    </row>
    <row r="36" spans="2:8" x14ac:dyDescent="0.25">
      <c r="B36" s="479" t="s">
        <v>285</v>
      </c>
      <c r="C36" s="479"/>
      <c r="D36" s="479"/>
      <c r="E36" s="479"/>
      <c r="F36" s="479"/>
      <c r="G36" s="479"/>
      <c r="H36" s="479"/>
    </row>
    <row r="38" spans="2:8" x14ac:dyDescent="0.25">
      <c r="B38" s="517" t="s">
        <v>694</v>
      </c>
      <c r="C38" s="517"/>
      <c r="D38" s="517"/>
      <c r="E38" s="517"/>
      <c r="F38" s="517"/>
      <c r="G38" s="517"/>
      <c r="H38" s="517"/>
    </row>
    <row r="39" spans="2:8" x14ac:dyDescent="0.25">
      <c r="B39" s="517"/>
      <c r="C39" s="517"/>
      <c r="D39" s="517"/>
      <c r="E39" s="517"/>
      <c r="F39" s="517"/>
      <c r="G39" s="517"/>
      <c r="H39" s="517"/>
    </row>
    <row r="40" spans="2:8" x14ac:dyDescent="0.25">
      <c r="B40" s="517"/>
      <c r="C40" s="517"/>
      <c r="D40" s="517"/>
      <c r="E40" s="517"/>
      <c r="F40" s="517"/>
      <c r="G40" s="517"/>
      <c r="H40" s="517"/>
    </row>
    <row r="41" spans="2:8" x14ac:dyDescent="0.25">
      <c r="B41" s="517"/>
      <c r="C41" s="517"/>
      <c r="D41" s="517"/>
      <c r="E41" s="517"/>
      <c r="F41" s="517"/>
      <c r="G41" s="517"/>
      <c r="H41" s="517"/>
    </row>
    <row r="42" spans="2:8" x14ac:dyDescent="0.25">
      <c r="B42" s="517"/>
      <c r="C42" s="517"/>
      <c r="D42" s="517"/>
      <c r="E42" s="517"/>
      <c r="F42" s="517"/>
      <c r="G42" s="517"/>
      <c r="H42" s="517"/>
    </row>
    <row r="44" spans="2:8" x14ac:dyDescent="0.25">
      <c r="B44" s="235"/>
      <c r="C44" s="235"/>
      <c r="D44" s="235"/>
      <c r="E44" s="235"/>
      <c r="F44" s="235"/>
      <c r="G44" s="235"/>
      <c r="H44" s="235"/>
    </row>
    <row r="45" spans="2:8" x14ac:dyDescent="0.25">
      <c r="B45" s="235"/>
      <c r="C45" s="235"/>
      <c r="D45" s="235"/>
      <c r="E45" s="235"/>
      <c r="F45" s="235"/>
      <c r="G45" s="235"/>
      <c r="H45" s="235"/>
    </row>
    <row r="46" spans="2:8" x14ac:dyDescent="0.25">
      <c r="B46" s="235"/>
      <c r="C46" s="235"/>
      <c r="D46" s="235"/>
      <c r="E46" s="235"/>
      <c r="F46" s="235"/>
      <c r="G46" s="235"/>
      <c r="H46" s="235"/>
    </row>
    <row r="47" spans="2:8" x14ac:dyDescent="0.25">
      <c r="B47" s="235"/>
      <c r="C47" s="235"/>
      <c r="D47" s="235"/>
      <c r="E47" s="235"/>
      <c r="F47" s="235"/>
      <c r="G47" s="235"/>
      <c r="H47" s="235"/>
    </row>
    <row r="48" spans="2:8" x14ac:dyDescent="0.25">
      <c r="B48" s="235"/>
      <c r="C48" s="235"/>
      <c r="D48" s="235"/>
      <c r="E48" s="235"/>
      <c r="F48" s="235"/>
      <c r="G48" s="235"/>
      <c r="H48" s="235"/>
    </row>
  </sheetData>
  <mergeCells count="16">
    <mergeCell ref="B25:H25"/>
    <mergeCell ref="B11:H12"/>
    <mergeCell ref="B2:H2"/>
    <mergeCell ref="B3:H3"/>
    <mergeCell ref="B14:H14"/>
    <mergeCell ref="B16:H17"/>
    <mergeCell ref="B19:H19"/>
    <mergeCell ref="B21:H21"/>
    <mergeCell ref="B23:H23"/>
    <mergeCell ref="B9:H10"/>
    <mergeCell ref="B7:H8"/>
    <mergeCell ref="B38:H42"/>
    <mergeCell ref="B32:H32"/>
    <mergeCell ref="B34:H34"/>
    <mergeCell ref="B36:H36"/>
    <mergeCell ref="B29:H30"/>
  </mergeCells>
  <hyperlinks>
    <hyperlink ref="A1" location="ÍNDICE!A1" display="Indice" xr:uid="{D684F99E-B948-4AED-852F-3904D84767F2}"/>
  </hyperlinks>
  <pageMargins left="0.25" right="0.25" top="0.75" bottom="0.75" header="0.3" footer="0.3"/>
  <pageSetup paperSize="9" scale="6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1260E-DADD-47BB-908B-74B8E35DCCAC}">
  <sheetPr>
    <pageSetUpPr fitToPage="1"/>
  </sheetPr>
  <dimension ref="A1:N102"/>
  <sheetViews>
    <sheetView showGridLines="0" topLeftCell="B1" zoomScaleNormal="100" workbookViewId="0">
      <selection activeCell="B4" sqref="B4:I4"/>
    </sheetView>
  </sheetViews>
  <sheetFormatPr baseColWidth="10" defaultColWidth="11.42578125" defaultRowHeight="12.75" x14ac:dyDescent="0.2"/>
  <cols>
    <col min="1" max="1" width="7.140625" style="17" bestFit="1" customWidth="1"/>
    <col min="2" max="2" width="48.5703125" style="17" bestFit="1" customWidth="1"/>
    <col min="3" max="3" width="24.85546875" style="17" bestFit="1" customWidth="1"/>
    <col min="4" max="4" width="18.5703125" style="17" bestFit="1" customWidth="1"/>
    <col min="5" max="5" width="18.140625" style="17" bestFit="1" customWidth="1"/>
    <col min="6" max="6" width="25.85546875" style="17" customWidth="1"/>
    <col min="7" max="7" width="21.28515625" style="17" bestFit="1" customWidth="1"/>
    <col min="8" max="8" width="20.140625" style="17" bestFit="1" customWidth="1"/>
    <col min="9" max="9" width="21.28515625" style="17" bestFit="1" customWidth="1"/>
    <col min="10" max="10" width="3.85546875" style="18" customWidth="1"/>
    <col min="11" max="11" width="9" style="17" customWidth="1"/>
    <col min="12" max="12" width="11.42578125" style="17"/>
    <col min="13" max="13" width="22.85546875" style="17" customWidth="1"/>
    <col min="14" max="16384" width="11.42578125" style="17"/>
  </cols>
  <sheetData>
    <row r="1" spans="1:14" ht="15" x14ac:dyDescent="0.25">
      <c r="A1" s="1" t="s">
        <v>508</v>
      </c>
    </row>
    <row r="2" spans="1:14" ht="15" x14ac:dyDescent="0.25">
      <c r="A2" s="1"/>
      <c r="B2" s="519" t="s">
        <v>380</v>
      </c>
      <c r="C2" s="519"/>
      <c r="D2" s="519"/>
      <c r="E2" s="519"/>
      <c r="F2" s="519"/>
      <c r="G2" s="519"/>
      <c r="H2" s="519"/>
      <c r="I2" s="519"/>
    </row>
    <row r="3" spans="1:14" ht="15" x14ac:dyDescent="0.25">
      <c r="B3" s="476" t="s">
        <v>104</v>
      </c>
      <c r="C3" s="476"/>
      <c r="D3" s="476"/>
      <c r="E3" s="476"/>
      <c r="F3" s="476"/>
      <c r="G3" s="476"/>
      <c r="H3" s="476"/>
      <c r="I3" s="476"/>
    </row>
    <row r="4" spans="1:14" ht="15" x14ac:dyDescent="0.25">
      <c r="B4" s="476" t="s">
        <v>611</v>
      </c>
      <c r="C4" s="476"/>
      <c r="D4" s="476"/>
      <c r="E4" s="476"/>
      <c r="F4" s="476"/>
      <c r="G4" s="476"/>
      <c r="H4" s="476"/>
      <c r="I4" s="476"/>
    </row>
    <row r="6" spans="1:14" ht="36.75" customHeight="1" x14ac:dyDescent="0.25">
      <c r="B6" s="500" t="s">
        <v>286</v>
      </c>
      <c r="C6" s="501"/>
      <c r="D6" s="501"/>
      <c r="E6" s="501"/>
      <c r="F6" s="502"/>
      <c r="G6" s="500" t="s">
        <v>597</v>
      </c>
      <c r="H6" s="501"/>
      <c r="I6" s="502"/>
      <c r="J6" s="19"/>
      <c r="K6" s="2"/>
      <c r="L6" s="2"/>
      <c r="M6" s="2"/>
      <c r="N6" s="2"/>
    </row>
    <row r="7" spans="1:14" ht="45" x14ac:dyDescent="0.2">
      <c r="B7" s="20" t="s">
        <v>287</v>
      </c>
      <c r="C7" s="250" t="s">
        <v>288</v>
      </c>
      <c r="D7" s="20" t="s">
        <v>289</v>
      </c>
      <c r="E7" s="250" t="s">
        <v>290</v>
      </c>
      <c r="F7" s="20" t="s">
        <v>291</v>
      </c>
      <c r="G7" s="20" t="s">
        <v>174</v>
      </c>
      <c r="H7" s="20" t="s">
        <v>292</v>
      </c>
      <c r="I7" s="20" t="s">
        <v>150</v>
      </c>
      <c r="J7" s="21"/>
      <c r="K7" s="21"/>
      <c r="L7" s="21"/>
      <c r="M7" s="21"/>
      <c r="N7" s="21"/>
    </row>
    <row r="8" spans="1:14" ht="15" x14ac:dyDescent="0.25">
      <c r="B8" s="22" t="s">
        <v>120</v>
      </c>
      <c r="C8" s="251"/>
      <c r="D8" s="252"/>
      <c r="E8" s="251"/>
      <c r="F8" s="22"/>
      <c r="G8" s="22"/>
      <c r="H8" s="22"/>
      <c r="I8" s="22"/>
      <c r="J8" s="2"/>
      <c r="K8" s="2"/>
      <c r="L8" s="2"/>
      <c r="M8" s="2"/>
      <c r="N8" s="2"/>
    </row>
    <row r="9" spans="1:14" s="124" customFormat="1" ht="16.5" customHeight="1" x14ac:dyDescent="0.25">
      <c r="B9" s="24" t="s">
        <v>559</v>
      </c>
      <c r="C9" s="25" t="s">
        <v>293</v>
      </c>
      <c r="D9" s="60">
        <v>11</v>
      </c>
      <c r="E9" s="410">
        <v>1000000</v>
      </c>
      <c r="F9" s="139">
        <v>11007689</v>
      </c>
      <c r="G9" s="60">
        <v>19000000000</v>
      </c>
      <c r="H9" s="60">
        <v>26061453732</v>
      </c>
      <c r="I9" s="60">
        <v>50631749221</v>
      </c>
      <c r="K9" s="377"/>
    </row>
    <row r="10" spans="1:14" s="124" customFormat="1" ht="15" x14ac:dyDescent="0.25">
      <c r="B10" s="24" t="s">
        <v>560</v>
      </c>
      <c r="C10" s="25" t="s">
        <v>293</v>
      </c>
      <c r="D10" s="60">
        <v>81</v>
      </c>
      <c r="E10" s="410">
        <v>1000000</v>
      </c>
      <c r="F10" s="60">
        <v>82323336</v>
      </c>
      <c r="G10" s="60">
        <v>72340500000</v>
      </c>
      <c r="H10" s="60">
        <v>5485042075</v>
      </c>
      <c r="I10" s="60">
        <v>106142409921</v>
      </c>
    </row>
    <row r="11" spans="1:14" s="124" customFormat="1" ht="15" x14ac:dyDescent="0.25">
      <c r="B11" s="24" t="s">
        <v>619</v>
      </c>
      <c r="C11" s="25" t="s">
        <v>293</v>
      </c>
      <c r="D11" s="60">
        <v>20000</v>
      </c>
      <c r="E11" s="410">
        <v>1000000</v>
      </c>
      <c r="F11" s="60">
        <v>20056360000</v>
      </c>
      <c r="G11" s="60">
        <v>6100000000</v>
      </c>
      <c r="H11" s="60">
        <v>19449198934.211266</v>
      </c>
      <c r="I11" s="60">
        <v>194727461929.39108</v>
      </c>
    </row>
    <row r="12" spans="1:14" s="124" customFormat="1" ht="15" x14ac:dyDescent="0.25">
      <c r="B12" s="24" t="s">
        <v>620</v>
      </c>
      <c r="C12" s="25" t="s">
        <v>293</v>
      </c>
      <c r="D12" s="60">
        <v>1</v>
      </c>
      <c r="E12" s="410">
        <v>1000000</v>
      </c>
      <c r="F12" s="60">
        <v>1028079</v>
      </c>
      <c r="G12" s="60">
        <v>416662000000</v>
      </c>
      <c r="H12" s="60">
        <v>9513189000</v>
      </c>
      <c r="I12" s="60">
        <v>444631295000</v>
      </c>
      <c r="K12" s="377"/>
    </row>
    <row r="13" spans="1:14" s="124" customFormat="1" ht="15" x14ac:dyDescent="0.25">
      <c r="B13" s="24" t="s">
        <v>621</v>
      </c>
      <c r="C13" s="25" t="s">
        <v>293</v>
      </c>
      <c r="D13" s="60">
        <v>182</v>
      </c>
      <c r="E13" s="410">
        <v>1000000</v>
      </c>
      <c r="F13" s="60">
        <v>183316406</v>
      </c>
      <c r="G13" s="60">
        <v>903660000000</v>
      </c>
      <c r="H13" s="60">
        <v>143791000000</v>
      </c>
      <c r="I13" s="60">
        <v>1465668000000</v>
      </c>
      <c r="K13" s="377"/>
    </row>
    <row r="14" spans="1:14" s="124" customFormat="1" ht="15" x14ac:dyDescent="0.25">
      <c r="B14" s="24" t="s">
        <v>562</v>
      </c>
      <c r="C14" s="25" t="s">
        <v>585</v>
      </c>
      <c r="D14" s="60">
        <v>7</v>
      </c>
      <c r="E14" s="410">
        <v>1000000</v>
      </c>
      <c r="F14" s="60">
        <v>7107016</v>
      </c>
      <c r="G14" s="60">
        <v>99427000000</v>
      </c>
      <c r="H14" s="60">
        <v>11240923736</v>
      </c>
      <c r="I14" s="60">
        <v>140440313736</v>
      </c>
    </row>
    <row r="15" spans="1:14" s="124" customFormat="1" ht="15" x14ac:dyDescent="0.25">
      <c r="B15" s="24" t="s">
        <v>622</v>
      </c>
      <c r="C15" s="25" t="s">
        <v>293</v>
      </c>
      <c r="D15" s="60">
        <v>30000</v>
      </c>
      <c r="E15" s="410">
        <v>1000000</v>
      </c>
      <c r="F15" s="60">
        <v>30897420000</v>
      </c>
      <c r="G15" s="60">
        <v>0</v>
      </c>
      <c r="H15" s="60">
        <v>0</v>
      </c>
      <c r="I15" s="60">
        <v>0</v>
      </c>
    </row>
    <row r="16" spans="1:14" s="124" customFormat="1" ht="15" x14ac:dyDescent="0.25">
      <c r="B16" s="24" t="s">
        <v>564</v>
      </c>
      <c r="C16" s="25" t="s">
        <v>408</v>
      </c>
      <c r="D16" s="60">
        <v>30</v>
      </c>
      <c r="E16" s="410">
        <v>1000000000</v>
      </c>
      <c r="F16" s="60">
        <v>30334909450</v>
      </c>
      <c r="G16" s="60">
        <v>1133000000000</v>
      </c>
      <c r="H16" s="60">
        <v>622332628789</v>
      </c>
      <c r="I16" s="60">
        <v>4274189995087</v>
      </c>
    </row>
    <row r="17" spans="2:11" s="124" customFormat="1" ht="15" x14ac:dyDescent="0.25">
      <c r="B17" s="24" t="s">
        <v>623</v>
      </c>
      <c r="C17" s="25" t="s">
        <v>408</v>
      </c>
      <c r="D17" s="60">
        <v>15</v>
      </c>
      <c r="E17" s="410">
        <v>2000000000</v>
      </c>
      <c r="F17" s="60">
        <v>30196358415</v>
      </c>
      <c r="G17" s="60">
        <v>1830891581816</v>
      </c>
      <c r="H17" s="60">
        <v>320994970962</v>
      </c>
      <c r="I17" s="60">
        <v>2824134450285</v>
      </c>
    </row>
    <row r="18" spans="2:11" s="124" customFormat="1" ht="15" x14ac:dyDescent="0.25">
      <c r="B18" s="24" t="s">
        <v>624</v>
      </c>
      <c r="C18" s="25" t="s">
        <v>408</v>
      </c>
      <c r="D18" s="60">
        <v>10</v>
      </c>
      <c r="E18" s="410">
        <v>1000000000</v>
      </c>
      <c r="F18" s="60">
        <v>10088327430</v>
      </c>
      <c r="G18" s="60">
        <v>495130000000</v>
      </c>
      <c r="H18" s="60">
        <v>88485469831</v>
      </c>
      <c r="I18" s="60">
        <v>959078271695</v>
      </c>
    </row>
    <row r="19" spans="2:11" s="124" customFormat="1" ht="15" x14ac:dyDescent="0.25">
      <c r="B19" s="24" t="s">
        <v>625</v>
      </c>
      <c r="C19" s="25" t="s">
        <v>408</v>
      </c>
      <c r="D19" s="60">
        <v>1</v>
      </c>
      <c r="E19" s="410">
        <v>1000000000</v>
      </c>
      <c r="F19" s="60">
        <v>1026903440</v>
      </c>
      <c r="G19" s="60">
        <v>100674000000</v>
      </c>
      <c r="H19" s="60">
        <v>7319227439</v>
      </c>
      <c r="I19" s="60">
        <v>211113650937</v>
      </c>
      <c r="K19" s="377"/>
    </row>
    <row r="20" spans="2:11" s="124" customFormat="1" ht="15" x14ac:dyDescent="0.25">
      <c r="B20" s="24" t="s">
        <v>588</v>
      </c>
      <c r="C20" s="25" t="s">
        <v>408</v>
      </c>
      <c r="D20" s="60">
        <v>1</v>
      </c>
      <c r="E20" s="410">
        <v>44000000</v>
      </c>
      <c r="F20" s="60">
        <v>41883928</v>
      </c>
      <c r="G20" s="60">
        <v>1084664800000</v>
      </c>
      <c r="H20" s="60">
        <v>37742724880</v>
      </c>
      <c r="I20" s="60">
        <v>1601283516061</v>
      </c>
      <c r="K20" s="377"/>
    </row>
    <row r="21" spans="2:11" s="124" customFormat="1" ht="15" x14ac:dyDescent="0.25">
      <c r="B21" s="24" t="s">
        <v>586</v>
      </c>
      <c r="C21" s="25" t="s">
        <v>587</v>
      </c>
      <c r="D21" s="60">
        <v>1</v>
      </c>
      <c r="E21" s="410">
        <v>20316412</v>
      </c>
      <c r="F21" s="60">
        <v>20316412</v>
      </c>
      <c r="G21" s="60">
        <v>539841300000</v>
      </c>
      <c r="H21" s="60">
        <v>32379037009</v>
      </c>
      <c r="I21" s="60">
        <v>803661761097</v>
      </c>
    </row>
    <row r="22" spans="2:11" s="124" customFormat="1" ht="15" x14ac:dyDescent="0.25">
      <c r="B22" s="24" t="s">
        <v>602</v>
      </c>
      <c r="C22" s="25" t="s">
        <v>603</v>
      </c>
      <c r="D22" s="60">
        <v>1</v>
      </c>
      <c r="E22" s="108">
        <v>6496993452</v>
      </c>
      <c r="F22" s="357">
        <v>6496993452</v>
      </c>
      <c r="G22" s="192"/>
      <c r="H22" s="60"/>
      <c r="I22" s="357">
        <v>0</v>
      </c>
    </row>
    <row r="23" spans="2:11" s="124" customFormat="1" ht="15" x14ac:dyDescent="0.25">
      <c r="B23" s="22" t="s">
        <v>294</v>
      </c>
      <c r="C23" s="253"/>
      <c r="D23" s="22"/>
      <c r="E23" s="251"/>
      <c r="F23" s="178">
        <f>SUM(F9:F22)</f>
        <v>129444255053</v>
      </c>
      <c r="G23" s="178"/>
      <c r="H23" s="178"/>
      <c r="I23" s="254"/>
    </row>
    <row r="24" spans="2:11" s="124" customFormat="1" ht="15" x14ac:dyDescent="0.25">
      <c r="B24" s="24" t="s">
        <v>561</v>
      </c>
      <c r="C24" s="25" t="s">
        <v>585</v>
      </c>
      <c r="D24" s="57">
        <v>811</v>
      </c>
      <c r="E24" s="360">
        <v>1000</v>
      </c>
      <c r="F24" s="219">
        <v>819256.89</v>
      </c>
      <c r="G24" s="60">
        <v>249000000000</v>
      </c>
      <c r="H24" s="60">
        <v>6363382000</v>
      </c>
      <c r="I24" s="60">
        <v>302182649000</v>
      </c>
    </row>
    <row r="25" spans="2:11" s="124" customFormat="1" ht="15" x14ac:dyDescent="0.25">
      <c r="B25" s="24" t="s">
        <v>621</v>
      </c>
      <c r="C25" s="25" t="s">
        <v>293</v>
      </c>
      <c r="D25" s="57">
        <v>11</v>
      </c>
      <c r="E25" s="360">
        <v>1000</v>
      </c>
      <c r="F25" s="219">
        <v>11179.3</v>
      </c>
      <c r="G25" s="60">
        <v>903660000000</v>
      </c>
      <c r="H25" s="60">
        <v>143791000000</v>
      </c>
      <c r="I25" s="60">
        <v>1465668000000</v>
      </c>
    </row>
    <row r="26" spans="2:11" s="124" customFormat="1" ht="15" x14ac:dyDescent="0.25">
      <c r="B26" s="24" t="s">
        <v>558</v>
      </c>
      <c r="C26" s="25" t="s">
        <v>293</v>
      </c>
      <c r="D26" s="57">
        <v>3</v>
      </c>
      <c r="E26" s="360">
        <v>1000</v>
      </c>
      <c r="F26" s="219">
        <v>3036.15</v>
      </c>
      <c r="G26" s="60">
        <v>213840000000</v>
      </c>
      <c r="H26" s="60">
        <v>42289083512</v>
      </c>
      <c r="I26" s="60">
        <v>401859535620</v>
      </c>
    </row>
    <row r="27" spans="2:11" s="124" customFormat="1" ht="15" x14ac:dyDescent="0.25">
      <c r="B27" s="24" t="s">
        <v>624</v>
      </c>
      <c r="C27" s="25" t="s">
        <v>585</v>
      </c>
      <c r="D27" s="57">
        <v>2008</v>
      </c>
      <c r="E27" s="360">
        <v>1000</v>
      </c>
      <c r="F27" s="219">
        <v>2020401.68</v>
      </c>
      <c r="G27" s="60">
        <v>49513000000</v>
      </c>
      <c r="H27" s="60">
        <v>88485469831</v>
      </c>
      <c r="I27" s="60">
        <v>959078271695</v>
      </c>
    </row>
    <row r="28" spans="2:11" s="124" customFormat="1" ht="15" x14ac:dyDescent="0.25">
      <c r="B28" s="24" t="s">
        <v>599</v>
      </c>
      <c r="C28" s="25" t="s">
        <v>293</v>
      </c>
      <c r="D28" s="57">
        <v>3006</v>
      </c>
      <c r="E28" s="360">
        <v>1000</v>
      </c>
      <c r="F28" s="219">
        <v>3011108.7</v>
      </c>
      <c r="G28" s="60">
        <v>831171970000</v>
      </c>
      <c r="H28" s="60">
        <v>198974996380</v>
      </c>
      <c r="I28" s="60">
        <v>1335484879835</v>
      </c>
    </row>
    <row r="29" spans="2:11" s="124" customFormat="1" ht="15" x14ac:dyDescent="0.25">
      <c r="B29" s="24" t="s">
        <v>600</v>
      </c>
      <c r="C29" s="25" t="s">
        <v>408</v>
      </c>
      <c r="D29" s="57">
        <v>4</v>
      </c>
      <c r="E29" s="360">
        <v>25000</v>
      </c>
      <c r="F29" s="219">
        <v>100364.84</v>
      </c>
      <c r="G29" s="60">
        <v>157040260000</v>
      </c>
      <c r="H29" s="60">
        <v>14006531515</v>
      </c>
      <c r="I29" s="60">
        <v>218242090751</v>
      </c>
    </row>
    <row r="30" spans="2:11" s="124" customFormat="1" ht="15" x14ac:dyDescent="0.25">
      <c r="B30" s="24" t="s">
        <v>600</v>
      </c>
      <c r="C30" s="25" t="s">
        <v>408</v>
      </c>
      <c r="D30" s="57">
        <v>3</v>
      </c>
      <c r="E30" s="360">
        <v>100000</v>
      </c>
      <c r="F30" s="219">
        <v>306593.84999999998</v>
      </c>
      <c r="G30" s="60">
        <v>157040260000</v>
      </c>
      <c r="H30" s="60">
        <v>14006531515</v>
      </c>
      <c r="I30" s="60">
        <v>218242090751</v>
      </c>
    </row>
    <row r="31" spans="2:11" s="124" customFormat="1" ht="15" x14ac:dyDescent="0.25">
      <c r="B31" s="24" t="s">
        <v>565</v>
      </c>
      <c r="C31" s="25" t="s">
        <v>504</v>
      </c>
      <c r="D31" s="57">
        <v>1</v>
      </c>
      <c r="E31" s="360">
        <v>28852.400000000001</v>
      </c>
      <c r="F31" s="219">
        <v>28852.400000000001</v>
      </c>
      <c r="G31" s="60">
        <v>0</v>
      </c>
      <c r="H31" s="60">
        <v>0</v>
      </c>
      <c r="I31" s="357">
        <v>0</v>
      </c>
    </row>
    <row r="32" spans="2:11" s="124" customFormat="1" ht="15" x14ac:dyDescent="0.25">
      <c r="B32" s="22" t="s">
        <v>295</v>
      </c>
      <c r="C32" s="253"/>
      <c r="D32" s="22"/>
      <c r="E32" s="255"/>
      <c r="F32" s="256">
        <f>SUM(F24:F31)</f>
        <v>6300793.8100000005</v>
      </c>
      <c r="G32" s="22"/>
      <c r="H32" s="22"/>
      <c r="I32" s="22"/>
      <c r="J32" s="2"/>
    </row>
    <row r="33" spans="1:14" s="124" customFormat="1" ht="15" x14ac:dyDescent="0.25">
      <c r="B33" s="22" t="s">
        <v>296</v>
      </c>
      <c r="C33" s="253"/>
      <c r="D33" s="22"/>
      <c r="E33" s="255"/>
      <c r="F33" s="256">
        <v>7078.87</v>
      </c>
      <c r="G33" s="22"/>
      <c r="H33" s="22"/>
      <c r="I33" s="22"/>
      <c r="J33" s="2"/>
    </row>
    <row r="34" spans="1:14" s="124" customFormat="1" ht="15" x14ac:dyDescent="0.25">
      <c r="B34" s="22" t="s">
        <v>297</v>
      </c>
      <c r="C34" s="253"/>
      <c r="D34" s="22"/>
      <c r="E34" s="255"/>
      <c r="F34" s="178">
        <f>+F33*F32</f>
        <v>44602500277.794701</v>
      </c>
      <c r="G34" s="22"/>
      <c r="H34" s="22"/>
      <c r="I34" s="22"/>
      <c r="J34" s="2"/>
    </row>
    <row r="35" spans="1:14" s="124" customFormat="1" ht="15" x14ac:dyDescent="0.25">
      <c r="B35" s="22" t="s">
        <v>612</v>
      </c>
      <c r="C35" s="251"/>
      <c r="D35" s="252"/>
      <c r="E35" s="251"/>
      <c r="F35" s="178">
        <f>+F34+F23</f>
        <v>174046755330.79471</v>
      </c>
      <c r="G35" s="214"/>
      <c r="H35" s="214"/>
      <c r="I35" s="22"/>
    </row>
    <row r="36" spans="1:14" s="124" customFormat="1" ht="15" x14ac:dyDescent="0.25">
      <c r="B36" s="22" t="s">
        <v>566</v>
      </c>
      <c r="C36" s="251"/>
      <c r="D36" s="252"/>
      <c r="E36" s="251"/>
      <c r="F36" s="251">
        <v>46813233135</v>
      </c>
      <c r="G36" s="22"/>
      <c r="H36" s="22"/>
      <c r="I36" s="22"/>
      <c r="J36" s="2"/>
    </row>
    <row r="37" spans="1:14" s="124" customFormat="1" ht="15" x14ac:dyDescent="0.25">
      <c r="B37" s="34"/>
      <c r="C37" s="257"/>
      <c r="D37" s="258"/>
      <c r="E37" s="257"/>
      <c r="F37" s="34"/>
      <c r="G37" s="34"/>
      <c r="H37" s="34"/>
      <c r="I37" s="34"/>
    </row>
    <row r="38" spans="1:14" s="124" customFormat="1" ht="15" x14ac:dyDescent="0.25">
      <c r="B38" s="22" t="s">
        <v>142</v>
      </c>
      <c r="C38" s="251"/>
      <c r="D38" s="22"/>
      <c r="E38" s="251"/>
      <c r="F38" s="22"/>
      <c r="G38" s="22"/>
      <c r="H38" s="22"/>
      <c r="I38" s="22"/>
    </row>
    <row r="39" spans="1:14" s="2" customFormat="1" ht="15" x14ac:dyDescent="0.25">
      <c r="A39" s="124"/>
      <c r="B39" s="35" t="s">
        <v>567</v>
      </c>
      <c r="C39" s="361" t="s">
        <v>375</v>
      </c>
      <c r="D39" s="362">
        <f>+F39/E39</f>
        <v>128596</v>
      </c>
      <c r="E39" s="362">
        <v>100000</v>
      </c>
      <c r="F39" s="182">
        <v>12859600000</v>
      </c>
      <c r="G39" s="363">
        <v>15702300000</v>
      </c>
      <c r="H39" s="364">
        <v>11223246232</v>
      </c>
      <c r="I39" s="259">
        <v>27851169925</v>
      </c>
    </row>
    <row r="40" spans="1:14" s="2" customFormat="1" ht="15" x14ac:dyDescent="0.25">
      <c r="A40" s="124"/>
      <c r="B40" s="24" t="s">
        <v>568</v>
      </c>
      <c r="C40" s="365" t="s">
        <v>375</v>
      </c>
      <c r="D40" s="366">
        <v>1</v>
      </c>
      <c r="E40" s="182">
        <v>4000000000</v>
      </c>
      <c r="F40" s="182">
        <v>4000000000</v>
      </c>
      <c r="G40" s="367"/>
      <c r="H40" s="368"/>
      <c r="I40" s="260"/>
    </row>
    <row r="41" spans="1:14" s="124" customFormat="1" ht="15" customHeight="1" x14ac:dyDescent="0.25">
      <c r="B41" s="24" t="s">
        <v>569</v>
      </c>
      <c r="C41" s="365" t="s">
        <v>375</v>
      </c>
      <c r="D41" s="366"/>
      <c r="E41" s="366"/>
      <c r="F41" s="182">
        <v>9949343924</v>
      </c>
      <c r="G41" s="369"/>
      <c r="H41" s="261"/>
      <c r="I41" s="261"/>
    </row>
    <row r="42" spans="1:14" s="2" customFormat="1" ht="15" x14ac:dyDescent="0.25">
      <c r="A42" s="124"/>
      <c r="B42" s="24" t="s">
        <v>626</v>
      </c>
      <c r="C42" s="365" t="s">
        <v>375</v>
      </c>
      <c r="D42" s="366">
        <v>1</v>
      </c>
      <c r="E42" s="366">
        <v>200000000</v>
      </c>
      <c r="F42" s="182">
        <v>900000000</v>
      </c>
      <c r="G42" s="378">
        <v>9000000000</v>
      </c>
      <c r="H42" s="379">
        <v>4593873335</v>
      </c>
      <c r="I42" s="379">
        <v>27360378096</v>
      </c>
    </row>
    <row r="43" spans="1:14" ht="15" x14ac:dyDescent="0.25">
      <c r="B43" s="22" t="s">
        <v>294</v>
      </c>
      <c r="C43" s="253"/>
      <c r="D43" s="22"/>
      <c r="E43" s="251"/>
      <c r="F43" s="178">
        <f>SUM(F39:F42)</f>
        <v>27708943924</v>
      </c>
      <c r="G43" s="262"/>
      <c r="H43" s="262"/>
      <c r="I43" s="221"/>
      <c r="K43" s="124"/>
      <c r="L43" s="124"/>
      <c r="M43" s="124"/>
      <c r="N43" s="124"/>
    </row>
    <row r="44" spans="1:14" ht="15" x14ac:dyDescent="0.25">
      <c r="B44" s="24" t="s">
        <v>570</v>
      </c>
      <c r="C44" s="263"/>
      <c r="D44" s="285">
        <v>1</v>
      </c>
      <c r="E44" s="283">
        <v>37500</v>
      </c>
      <c r="F44" s="284">
        <v>37500</v>
      </c>
      <c r="G44" s="262"/>
      <c r="H44" s="262"/>
      <c r="I44" s="221"/>
      <c r="K44" s="124"/>
      <c r="L44" s="124"/>
      <c r="M44" s="124"/>
      <c r="N44" s="124"/>
    </row>
    <row r="45" spans="1:14" ht="15" x14ac:dyDescent="0.25">
      <c r="B45" s="22" t="s">
        <v>295</v>
      </c>
      <c r="C45" s="253"/>
      <c r="D45" s="22"/>
      <c r="E45" s="255"/>
      <c r="F45" s="256">
        <f>+F44</f>
        <v>37500</v>
      </c>
      <c r="G45" s="262"/>
      <c r="H45" s="262"/>
      <c r="I45" s="221"/>
      <c r="K45" s="124"/>
      <c r="L45" s="124"/>
      <c r="M45" s="124"/>
      <c r="N45" s="124"/>
    </row>
    <row r="46" spans="1:14" ht="15" x14ac:dyDescent="0.25">
      <c r="B46" s="22" t="s">
        <v>296</v>
      </c>
      <c r="C46" s="253"/>
      <c r="D46" s="22"/>
      <c r="E46" s="255"/>
      <c r="F46" s="256">
        <f>+F33</f>
        <v>7078.87</v>
      </c>
      <c r="G46" s="262"/>
      <c r="H46" s="262"/>
      <c r="I46" s="221"/>
      <c r="K46" s="124"/>
      <c r="L46" s="124"/>
      <c r="M46" s="124"/>
      <c r="N46" s="124"/>
    </row>
    <row r="47" spans="1:14" ht="15" x14ac:dyDescent="0.25">
      <c r="B47" s="22" t="s">
        <v>297</v>
      </c>
      <c r="C47" s="253"/>
      <c r="D47" s="22"/>
      <c r="E47" s="255"/>
      <c r="F47" s="178">
        <f>+F46*F45</f>
        <v>265457625</v>
      </c>
      <c r="G47" s="262"/>
      <c r="H47" s="262"/>
      <c r="I47" s="221"/>
      <c r="K47" s="124"/>
      <c r="L47" s="124"/>
      <c r="M47" s="124"/>
      <c r="N47" s="124"/>
    </row>
    <row r="48" spans="1:14" ht="15" x14ac:dyDescent="0.25">
      <c r="B48" s="22" t="str">
        <f>+B35</f>
        <v>TOTAL AL 30/09/2022</v>
      </c>
      <c r="C48" s="22"/>
      <c r="D48" s="22"/>
      <c r="E48" s="22"/>
      <c r="F48" s="178">
        <f>+F47+F43</f>
        <v>27974401549</v>
      </c>
      <c r="G48" s="264"/>
      <c r="H48" s="264"/>
      <c r="I48" s="264"/>
      <c r="K48" s="124"/>
      <c r="L48" s="124"/>
      <c r="M48" s="124"/>
      <c r="N48" s="124"/>
    </row>
    <row r="49" spans="2:14" ht="15" x14ac:dyDescent="0.25">
      <c r="B49" s="22" t="str">
        <f>+B36</f>
        <v>TOTAL AL 31/12/2021</v>
      </c>
      <c r="C49" s="265"/>
      <c r="D49" s="265"/>
      <c r="E49" s="265"/>
      <c r="F49" s="220">
        <v>19006583031</v>
      </c>
      <c r="G49" s="22"/>
      <c r="H49" s="22"/>
      <c r="I49" s="22"/>
      <c r="K49" s="124"/>
      <c r="L49" s="124"/>
      <c r="M49" s="124"/>
      <c r="N49" s="124"/>
    </row>
    <row r="50" spans="2:14" s="124" customFormat="1" ht="15" x14ac:dyDescent="0.25">
      <c r="C50" s="266"/>
      <c r="D50" s="267"/>
      <c r="E50" s="266"/>
    </row>
    <row r="51" spans="2:14" s="124" customFormat="1" ht="15" x14ac:dyDescent="0.25">
      <c r="B51" s="269"/>
      <c r="C51" s="269"/>
      <c r="D51" s="269"/>
      <c r="E51" s="270"/>
      <c r="F51" s="269"/>
      <c r="G51" s="269"/>
      <c r="H51" s="269"/>
    </row>
    <row r="52" spans="2:14" s="124" customFormat="1" ht="15" x14ac:dyDescent="0.25">
      <c r="G52" s="271"/>
      <c r="H52" s="268"/>
    </row>
    <row r="53" spans="2:14" s="124" customFormat="1" ht="45" x14ac:dyDescent="0.25">
      <c r="B53" s="20" t="s">
        <v>298</v>
      </c>
      <c r="C53" s="250" t="s">
        <v>299</v>
      </c>
      <c r="D53" s="20" t="s">
        <v>291</v>
      </c>
      <c r="E53" s="250" t="s">
        <v>290</v>
      </c>
      <c r="F53" s="20" t="s">
        <v>300</v>
      </c>
    </row>
    <row r="54" spans="2:14" s="124" customFormat="1" ht="15" x14ac:dyDescent="0.25">
      <c r="B54" s="272" t="s">
        <v>301</v>
      </c>
      <c r="C54" s="273"/>
      <c r="D54" s="274"/>
      <c r="E54" s="273"/>
      <c r="F54" s="33"/>
    </row>
    <row r="55" spans="2:14" s="124" customFormat="1" ht="15" x14ac:dyDescent="0.25">
      <c r="B55" s="24" t="s">
        <v>559</v>
      </c>
      <c r="C55" s="25" t="s">
        <v>293</v>
      </c>
      <c r="D55" s="60">
        <v>11</v>
      </c>
      <c r="E55" s="218">
        <v>1000000</v>
      </c>
      <c r="F55" s="139">
        <v>11007689</v>
      </c>
    </row>
    <row r="56" spans="2:14" s="124" customFormat="1" ht="15" x14ac:dyDescent="0.25">
      <c r="B56" s="24" t="s">
        <v>560</v>
      </c>
      <c r="C56" s="25" t="s">
        <v>293</v>
      </c>
      <c r="D56" s="60">
        <v>81</v>
      </c>
      <c r="E56" s="218">
        <v>1000000</v>
      </c>
      <c r="F56" s="60">
        <v>82323336</v>
      </c>
    </row>
    <row r="57" spans="2:14" s="124" customFormat="1" ht="15" x14ac:dyDescent="0.25">
      <c r="B57" s="24" t="s">
        <v>619</v>
      </c>
      <c r="C57" s="25" t="s">
        <v>293</v>
      </c>
      <c r="D57" s="60">
        <v>20000</v>
      </c>
      <c r="E57" s="218">
        <v>1000000</v>
      </c>
      <c r="F57" s="60">
        <v>20056360000</v>
      </c>
    </row>
    <row r="58" spans="2:14" s="124" customFormat="1" ht="15" x14ac:dyDescent="0.25">
      <c r="B58" s="24" t="s">
        <v>563</v>
      </c>
      <c r="C58" s="25" t="s">
        <v>293</v>
      </c>
      <c r="D58" s="60">
        <v>1</v>
      </c>
      <c r="E58" s="218">
        <v>1000000</v>
      </c>
      <c r="F58" s="60">
        <v>1028079</v>
      </c>
    </row>
    <row r="59" spans="2:14" s="124" customFormat="1" ht="15" x14ac:dyDescent="0.25">
      <c r="B59" s="24" t="s">
        <v>621</v>
      </c>
      <c r="C59" s="25" t="s">
        <v>293</v>
      </c>
      <c r="D59" s="60">
        <v>182</v>
      </c>
      <c r="E59" s="218">
        <v>1000000</v>
      </c>
      <c r="F59" s="60">
        <v>183316406</v>
      </c>
    </row>
    <row r="60" spans="2:14" s="124" customFormat="1" ht="15" x14ac:dyDescent="0.25">
      <c r="B60" s="24" t="s">
        <v>562</v>
      </c>
      <c r="C60" s="25" t="s">
        <v>585</v>
      </c>
      <c r="D60" s="60">
        <v>7</v>
      </c>
      <c r="E60" s="218">
        <v>1000000</v>
      </c>
      <c r="F60" s="60">
        <v>7107016</v>
      </c>
    </row>
    <row r="61" spans="2:14" s="124" customFormat="1" ht="15" x14ac:dyDescent="0.25">
      <c r="B61" s="24" t="s">
        <v>622</v>
      </c>
      <c r="C61" s="25" t="s">
        <v>293</v>
      </c>
      <c r="D61" s="60">
        <v>30000</v>
      </c>
      <c r="E61" s="218">
        <v>1000000</v>
      </c>
      <c r="F61" s="60">
        <v>30897420000</v>
      </c>
    </row>
    <row r="62" spans="2:14" s="124" customFormat="1" ht="15" x14ac:dyDescent="0.25">
      <c r="B62" s="24" t="s">
        <v>564</v>
      </c>
      <c r="C62" s="25" t="s">
        <v>408</v>
      </c>
      <c r="D62" s="60">
        <v>30</v>
      </c>
      <c r="E62" s="218">
        <v>1000000000</v>
      </c>
      <c r="F62" s="60">
        <v>30334909450</v>
      </c>
    </row>
    <row r="63" spans="2:14" s="124" customFormat="1" ht="15" x14ac:dyDescent="0.25">
      <c r="B63" s="24" t="s">
        <v>623</v>
      </c>
      <c r="C63" s="25" t="s">
        <v>408</v>
      </c>
      <c r="D63" s="60">
        <v>15</v>
      </c>
      <c r="E63" s="218">
        <v>2000000000</v>
      </c>
      <c r="F63" s="60">
        <v>30196358415</v>
      </c>
    </row>
    <row r="64" spans="2:14" s="124" customFormat="1" ht="15" x14ac:dyDescent="0.25">
      <c r="B64" s="24" t="s">
        <v>624</v>
      </c>
      <c r="C64" s="25" t="s">
        <v>408</v>
      </c>
      <c r="D64" s="60">
        <v>10</v>
      </c>
      <c r="E64" s="218">
        <v>1000000000</v>
      </c>
      <c r="F64" s="60">
        <v>10088327430</v>
      </c>
    </row>
    <row r="65" spans="2:14" s="124" customFormat="1" ht="15" x14ac:dyDescent="0.25">
      <c r="B65" s="24" t="s">
        <v>625</v>
      </c>
      <c r="C65" s="25" t="s">
        <v>408</v>
      </c>
      <c r="D65" s="60">
        <v>1</v>
      </c>
      <c r="E65" s="218">
        <v>1000000000</v>
      </c>
      <c r="F65" s="60">
        <v>1026903440</v>
      </c>
    </row>
    <row r="66" spans="2:14" s="124" customFormat="1" ht="15" x14ac:dyDescent="0.25">
      <c r="B66" s="24" t="s">
        <v>588</v>
      </c>
      <c r="C66" s="25" t="s">
        <v>408</v>
      </c>
      <c r="D66" s="60">
        <v>1</v>
      </c>
      <c r="E66" s="218">
        <v>44000000</v>
      </c>
      <c r="F66" s="60">
        <v>41883928</v>
      </c>
    </row>
    <row r="67" spans="2:14" s="124" customFormat="1" ht="15" x14ac:dyDescent="0.25">
      <c r="B67" s="24" t="s">
        <v>586</v>
      </c>
      <c r="C67" s="25" t="s">
        <v>587</v>
      </c>
      <c r="D67" s="60">
        <v>1</v>
      </c>
      <c r="E67" s="218">
        <v>20316412</v>
      </c>
      <c r="F67" s="60">
        <v>20316412</v>
      </c>
    </row>
    <row r="68" spans="2:14" s="124" customFormat="1" ht="15" x14ac:dyDescent="0.25">
      <c r="B68" s="24" t="s">
        <v>602</v>
      </c>
      <c r="C68" s="25" t="s">
        <v>603</v>
      </c>
      <c r="D68" s="60">
        <v>1</v>
      </c>
      <c r="E68" s="218">
        <v>6496993452</v>
      </c>
      <c r="F68" s="60">
        <v>6496993452</v>
      </c>
    </row>
    <row r="69" spans="2:14" s="124" customFormat="1" ht="15" x14ac:dyDescent="0.25">
      <c r="B69" s="22" t="s">
        <v>294</v>
      </c>
      <c r="C69" s="178">
        <f>SUM(C55:C68)</f>
        <v>0</v>
      </c>
      <c r="D69" s="178">
        <f>SUM(D55:D68)</f>
        <v>50341</v>
      </c>
      <c r="E69" s="257"/>
      <c r="F69" s="178">
        <f>SUM(F55:F68)</f>
        <v>129444255053</v>
      </c>
    </row>
    <row r="70" spans="2:14" s="124" customFormat="1" ht="15" x14ac:dyDescent="0.25">
      <c r="B70" s="24" t="s">
        <v>561</v>
      </c>
      <c r="C70" s="25" t="s">
        <v>585</v>
      </c>
      <c r="D70" s="57">
        <v>811</v>
      </c>
      <c r="E70" s="360">
        <v>1000</v>
      </c>
      <c r="F70" s="219">
        <v>819256.89</v>
      </c>
    </row>
    <row r="71" spans="2:14" s="124" customFormat="1" ht="15" x14ac:dyDescent="0.25">
      <c r="B71" s="24" t="s">
        <v>621</v>
      </c>
      <c r="C71" s="25" t="s">
        <v>293</v>
      </c>
      <c r="D71" s="57">
        <v>11</v>
      </c>
      <c r="E71" s="360">
        <v>1000</v>
      </c>
      <c r="F71" s="219">
        <v>11179.3</v>
      </c>
    </row>
    <row r="72" spans="2:14" s="124" customFormat="1" ht="15" x14ac:dyDescent="0.25">
      <c r="B72" s="24" t="s">
        <v>558</v>
      </c>
      <c r="C72" s="25" t="s">
        <v>293</v>
      </c>
      <c r="D72" s="57">
        <v>3</v>
      </c>
      <c r="E72" s="360">
        <v>1000</v>
      </c>
      <c r="F72" s="219">
        <v>3036.15</v>
      </c>
    </row>
    <row r="73" spans="2:14" s="124" customFormat="1" ht="15" x14ac:dyDescent="0.25">
      <c r="B73" s="24" t="s">
        <v>624</v>
      </c>
      <c r="C73" s="25" t="s">
        <v>585</v>
      </c>
      <c r="D73" s="57">
        <v>2008</v>
      </c>
      <c r="E73" s="360">
        <v>1000</v>
      </c>
      <c r="F73" s="219">
        <v>2020401.68</v>
      </c>
    </row>
    <row r="74" spans="2:14" s="124" customFormat="1" ht="15" x14ac:dyDescent="0.25">
      <c r="B74" s="24" t="s">
        <v>599</v>
      </c>
      <c r="C74" s="25" t="s">
        <v>293</v>
      </c>
      <c r="D74" s="57">
        <v>3006</v>
      </c>
      <c r="E74" s="360">
        <v>1000</v>
      </c>
      <c r="F74" s="219">
        <v>3011108.7</v>
      </c>
    </row>
    <row r="75" spans="2:14" s="124" customFormat="1" ht="15" x14ac:dyDescent="0.25">
      <c r="B75" s="24" t="s">
        <v>600</v>
      </c>
      <c r="C75" s="25" t="s">
        <v>408</v>
      </c>
      <c r="D75" s="57">
        <v>4</v>
      </c>
      <c r="E75" s="360">
        <v>25000</v>
      </c>
      <c r="F75" s="219">
        <v>100364.84</v>
      </c>
    </row>
    <row r="76" spans="2:14" s="124" customFormat="1" ht="15" x14ac:dyDescent="0.25">
      <c r="B76" s="24" t="s">
        <v>600</v>
      </c>
      <c r="C76" s="25" t="s">
        <v>408</v>
      </c>
      <c r="D76" s="57">
        <v>3</v>
      </c>
      <c r="E76" s="360">
        <v>100000</v>
      </c>
      <c r="F76" s="219">
        <v>306593.84999999998</v>
      </c>
    </row>
    <row r="77" spans="2:14" s="124" customFormat="1" ht="15" x14ac:dyDescent="0.25">
      <c r="B77" s="24" t="s">
        <v>565</v>
      </c>
      <c r="C77" s="25" t="s">
        <v>504</v>
      </c>
      <c r="D77" s="57">
        <v>1</v>
      </c>
      <c r="E77" s="360">
        <v>28852.400000000001</v>
      </c>
      <c r="F77" s="219">
        <v>28852.400000000001</v>
      </c>
    </row>
    <row r="78" spans="2:14" ht="15" x14ac:dyDescent="0.25">
      <c r="B78" s="22" t="s">
        <v>295</v>
      </c>
      <c r="C78" s="256"/>
      <c r="D78" s="256"/>
      <c r="E78" s="255"/>
      <c r="F78" s="256">
        <f>SUM(F70:F77)</f>
        <v>6300793.8100000005</v>
      </c>
      <c r="G78" s="2"/>
      <c r="H78" s="2"/>
      <c r="I78" s="2"/>
      <c r="N78" s="124"/>
    </row>
    <row r="79" spans="2:14" ht="15" x14ac:dyDescent="0.25">
      <c r="B79" s="22" t="s">
        <v>296</v>
      </c>
      <c r="C79" s="256"/>
      <c r="D79" s="256"/>
      <c r="E79" s="275"/>
      <c r="F79" s="256">
        <f>+F46</f>
        <v>7078.87</v>
      </c>
      <c r="G79" s="124"/>
      <c r="H79" s="124"/>
      <c r="I79" s="124"/>
      <c r="N79" s="124"/>
    </row>
    <row r="80" spans="2:14" ht="15" x14ac:dyDescent="0.25">
      <c r="B80" s="22" t="s">
        <v>297</v>
      </c>
      <c r="C80" s="178"/>
      <c r="D80" s="178"/>
      <c r="E80" s="257"/>
      <c r="F80" s="178">
        <f>+F78*F79</f>
        <v>44602500277.794701</v>
      </c>
      <c r="G80" s="124"/>
      <c r="H80" s="124"/>
      <c r="I80" s="124"/>
      <c r="N80" s="124"/>
    </row>
    <row r="81" spans="2:14" ht="15" x14ac:dyDescent="0.25">
      <c r="B81" s="22" t="str">
        <f>+B48</f>
        <v>TOTAL AL 30/09/2022</v>
      </c>
      <c r="C81" s="251"/>
      <c r="D81" s="251"/>
      <c r="E81" s="251"/>
      <c r="F81" s="251">
        <f>+F80+F69</f>
        <v>174046755330.79471</v>
      </c>
      <c r="G81" s="124"/>
      <c r="H81" s="124"/>
      <c r="I81" s="124"/>
      <c r="N81" s="124"/>
    </row>
    <row r="82" spans="2:14" ht="15" x14ac:dyDescent="0.25">
      <c r="B82" s="22" t="str">
        <f>+B49</f>
        <v>TOTAL AL 31/12/2021</v>
      </c>
      <c r="C82" s="276"/>
      <c r="D82" s="276"/>
      <c r="E82" s="276"/>
      <c r="F82" s="251">
        <v>46813233136.022797</v>
      </c>
      <c r="G82" s="124"/>
      <c r="H82" s="18"/>
      <c r="J82" s="17"/>
      <c r="L82" s="124"/>
    </row>
    <row r="83" spans="2:14" ht="15" x14ac:dyDescent="0.25">
      <c r="B83" s="34"/>
      <c r="C83" s="257"/>
      <c r="D83" s="258"/>
      <c r="E83" s="257"/>
      <c r="F83" s="34"/>
      <c r="G83" s="124"/>
      <c r="H83" s="124"/>
      <c r="I83" s="124"/>
    </row>
    <row r="84" spans="2:14" ht="15" x14ac:dyDescent="0.25">
      <c r="B84" s="22" t="s">
        <v>302</v>
      </c>
      <c r="C84" s="251"/>
      <c r="D84" s="22"/>
      <c r="E84" s="251"/>
      <c r="F84" s="22"/>
      <c r="G84" s="124"/>
      <c r="H84" s="124"/>
      <c r="I84" s="124"/>
    </row>
    <row r="85" spans="2:14" s="124" customFormat="1" ht="15" x14ac:dyDescent="0.25">
      <c r="B85" s="35" t="s">
        <v>567</v>
      </c>
      <c r="C85" s="370" t="s">
        <v>375</v>
      </c>
      <c r="D85" s="139">
        <v>128596</v>
      </c>
      <c r="E85" s="370">
        <v>100000</v>
      </c>
      <c r="F85" s="182">
        <v>12859600000</v>
      </c>
    </row>
    <row r="86" spans="2:14" s="124" customFormat="1" ht="15" customHeight="1" x14ac:dyDescent="0.25">
      <c r="B86" s="24" t="s">
        <v>568</v>
      </c>
      <c r="C86" s="371" t="s">
        <v>375</v>
      </c>
      <c r="D86" s="60">
        <v>1</v>
      </c>
      <c r="E86" s="371">
        <v>1000000000</v>
      </c>
      <c r="F86" s="182">
        <v>4000000000</v>
      </c>
    </row>
    <row r="87" spans="2:14" s="124" customFormat="1" ht="15" customHeight="1" x14ac:dyDescent="0.25">
      <c r="B87" s="24" t="s">
        <v>569</v>
      </c>
      <c r="C87" s="371" t="s">
        <v>375</v>
      </c>
      <c r="D87" s="60"/>
      <c r="E87" s="371"/>
      <c r="F87" s="182">
        <v>9949343924</v>
      </c>
    </row>
    <row r="88" spans="2:14" s="124" customFormat="1" ht="15" customHeight="1" x14ac:dyDescent="0.25">
      <c r="B88" s="24" t="s">
        <v>626</v>
      </c>
      <c r="C88" s="371" t="s">
        <v>375</v>
      </c>
      <c r="D88" s="60">
        <v>1</v>
      </c>
      <c r="E88" s="371">
        <v>200000000</v>
      </c>
      <c r="F88" s="182">
        <v>900000000</v>
      </c>
    </row>
    <row r="89" spans="2:14" ht="15" x14ac:dyDescent="0.25">
      <c r="B89" s="22" t="s">
        <v>294</v>
      </c>
      <c r="C89" s="251">
        <f>SUM(C85:C88)</f>
        <v>0</v>
      </c>
      <c r="D89" s="251">
        <f>SUM(D85:D88)</f>
        <v>128598</v>
      </c>
      <c r="E89" s="251"/>
      <c r="F89" s="251">
        <f>SUM(F85:F88)</f>
        <v>27708943924</v>
      </c>
      <c r="G89" s="124"/>
      <c r="H89" s="124"/>
      <c r="I89" s="124"/>
    </row>
    <row r="90" spans="2:14" ht="15" x14ac:dyDescent="0.25">
      <c r="B90" s="24" t="s">
        <v>570</v>
      </c>
      <c r="C90" s="278">
        <v>37500</v>
      </c>
      <c r="D90" s="279">
        <v>37500</v>
      </c>
      <c r="E90" s="275">
        <v>37500</v>
      </c>
      <c r="F90" s="277">
        <v>37500</v>
      </c>
      <c r="G90" s="124"/>
      <c r="H90" s="124"/>
      <c r="I90" s="124"/>
    </row>
    <row r="91" spans="2:14" ht="15" x14ac:dyDescent="0.25">
      <c r="B91" s="22" t="s">
        <v>295</v>
      </c>
      <c r="C91" s="255">
        <f>+C90</f>
        <v>37500</v>
      </c>
      <c r="D91" s="255">
        <f>+D90</f>
        <v>37500</v>
      </c>
      <c r="E91" s="292"/>
      <c r="F91" s="256">
        <f>+F90</f>
        <v>37500</v>
      </c>
      <c r="G91" s="124"/>
      <c r="H91" s="124"/>
      <c r="I91" s="124"/>
    </row>
    <row r="92" spans="2:14" ht="15" x14ac:dyDescent="0.25">
      <c r="B92" s="22" t="s">
        <v>296</v>
      </c>
      <c r="C92" s="278"/>
      <c r="D92" s="279"/>
      <c r="E92" s="278"/>
      <c r="F92" s="279">
        <f>+F79</f>
        <v>7078.87</v>
      </c>
      <c r="G92" s="124"/>
      <c r="H92" s="124"/>
      <c r="I92" s="124"/>
    </row>
    <row r="93" spans="2:14" ht="15" x14ac:dyDescent="0.25">
      <c r="B93" s="22" t="s">
        <v>297</v>
      </c>
      <c r="C93" s="251"/>
      <c r="D93" s="251"/>
      <c r="E93" s="251"/>
      <c r="F93" s="251">
        <f>+F92*F91</f>
        <v>265457625</v>
      </c>
      <c r="G93" s="124"/>
      <c r="H93" s="124"/>
      <c r="I93" s="124"/>
    </row>
    <row r="94" spans="2:14" ht="15" x14ac:dyDescent="0.25">
      <c r="B94" s="22" t="str">
        <f>+B81</f>
        <v>TOTAL AL 30/09/2022</v>
      </c>
      <c r="C94" s="280"/>
      <c r="D94" s="280"/>
      <c r="E94" s="149"/>
      <c r="F94" s="220">
        <f>+F89+F93</f>
        <v>27974401549</v>
      </c>
      <c r="G94" s="124"/>
      <c r="H94" s="124"/>
      <c r="I94" s="124"/>
    </row>
    <row r="95" spans="2:14" ht="15" x14ac:dyDescent="0.25">
      <c r="B95" s="22" t="str">
        <f>+B82</f>
        <v>TOTAL AL 31/12/2021</v>
      </c>
      <c r="C95" s="281"/>
      <c r="D95" s="281"/>
      <c r="E95" s="282"/>
      <c r="F95" s="281">
        <f>+$F$49</f>
        <v>19006583031</v>
      </c>
      <c r="G95" s="124"/>
      <c r="H95" s="124"/>
      <c r="I95" s="124"/>
    </row>
    <row r="96" spans="2:14" ht="15" x14ac:dyDescent="0.25">
      <c r="B96" s="124"/>
      <c r="C96" s="124"/>
      <c r="D96" s="124"/>
      <c r="E96" s="124"/>
      <c r="F96" s="124"/>
      <c r="G96" s="124"/>
      <c r="H96" s="124"/>
      <c r="I96" s="18"/>
      <c r="J96" s="17"/>
    </row>
    <row r="97" spans="2:10" ht="15" x14ac:dyDescent="0.25">
      <c r="B97" s="124"/>
      <c r="C97" s="124"/>
      <c r="D97" s="124"/>
      <c r="E97" s="124"/>
      <c r="F97" s="124"/>
      <c r="G97" s="124"/>
      <c r="H97" s="124"/>
      <c r="I97" s="18"/>
      <c r="J97" s="17"/>
    </row>
    <row r="98" spans="2:10" ht="15" x14ac:dyDescent="0.25">
      <c r="B98" s="124"/>
      <c r="C98" s="476" t="s">
        <v>144</v>
      </c>
      <c r="D98" s="476"/>
      <c r="E98" s="476"/>
      <c r="F98" s="476"/>
      <c r="G98" s="124"/>
      <c r="H98" s="124"/>
      <c r="I98" s="124"/>
    </row>
    <row r="99" spans="2:10" ht="30" x14ac:dyDescent="0.2">
      <c r="B99" s="21"/>
      <c r="C99" s="20" t="s">
        <v>527</v>
      </c>
      <c r="D99" s="20" t="s">
        <v>528</v>
      </c>
      <c r="E99" s="20" t="s">
        <v>571</v>
      </c>
      <c r="F99" s="20" t="s">
        <v>572</v>
      </c>
      <c r="G99" s="21"/>
      <c r="H99" s="21"/>
      <c r="I99" s="21"/>
    </row>
    <row r="100" spans="2:10" ht="15" x14ac:dyDescent="0.25">
      <c r="B100" s="124"/>
      <c r="C100" s="222">
        <v>1</v>
      </c>
      <c r="D100" s="223">
        <v>200000000</v>
      </c>
      <c r="E100" s="223">
        <v>608008402</v>
      </c>
      <c r="F100" s="223">
        <v>900000000</v>
      </c>
      <c r="G100" s="124"/>
      <c r="H100" s="124"/>
      <c r="I100" s="124"/>
    </row>
    <row r="101" spans="2:10" ht="15" x14ac:dyDescent="0.25">
      <c r="B101" s="2"/>
      <c r="C101" s="149" t="str">
        <f>+B94</f>
        <v>TOTAL AL 30/09/2022</v>
      </c>
      <c r="D101" s="220">
        <f>SUM(D100)</f>
        <v>200000000</v>
      </c>
      <c r="E101" s="220">
        <f>SUM(E100)</f>
        <v>608008402</v>
      </c>
      <c r="F101" s="220">
        <f>SUM(F100)</f>
        <v>900000000</v>
      </c>
      <c r="G101" s="2"/>
      <c r="H101" s="2"/>
      <c r="I101" s="2"/>
      <c r="J101" s="17"/>
    </row>
    <row r="102" spans="2:10" ht="15" x14ac:dyDescent="0.25">
      <c r="B102" s="2"/>
      <c r="C102" s="149" t="str">
        <f>+B95</f>
        <v>TOTAL AL 31/12/2021</v>
      </c>
      <c r="D102" s="220">
        <v>200000000</v>
      </c>
      <c r="E102" s="220">
        <v>516375371</v>
      </c>
      <c r="F102" s="220">
        <v>900000000</v>
      </c>
      <c r="G102" s="2"/>
      <c r="H102" s="2"/>
      <c r="I102" s="2"/>
      <c r="J102" s="17"/>
    </row>
  </sheetData>
  <mergeCells count="6">
    <mergeCell ref="C98:F98"/>
    <mergeCell ref="B2:I2"/>
    <mergeCell ref="B6:F6"/>
    <mergeCell ref="G6:I6"/>
    <mergeCell ref="B3:I3"/>
    <mergeCell ref="B4:I4"/>
  </mergeCells>
  <hyperlinks>
    <hyperlink ref="A1" location="ÍNDICE!A1" display="Indice" xr:uid="{82C26726-B993-4A41-958E-CE8079DE23C4}"/>
  </hyperlinks>
  <pageMargins left="0.25" right="0.25" top="0.75" bottom="0.75" header="0.3" footer="0.3"/>
  <pageSetup paperSize="9" scale="4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2499D-8F80-4B6B-927C-7270281210DD}">
  <sheetPr>
    <pageSetUpPr fitToPage="1"/>
  </sheetPr>
  <dimension ref="A1:M17"/>
  <sheetViews>
    <sheetView showGridLines="0" topLeftCell="C2" zoomScaleNormal="100" workbookViewId="0">
      <selection activeCell="M16" sqref="M16"/>
    </sheetView>
  </sheetViews>
  <sheetFormatPr baseColWidth="10" defaultColWidth="11.42578125" defaultRowHeight="15" x14ac:dyDescent="0.25"/>
  <cols>
    <col min="1" max="1" width="7.140625" style="124" bestFit="1" customWidth="1"/>
    <col min="2" max="2" width="29" style="124" bestFit="1" customWidth="1"/>
    <col min="3" max="3" width="17.7109375" style="124" bestFit="1" customWidth="1"/>
    <col min="4" max="4" width="14.7109375" style="124" bestFit="1" customWidth="1"/>
    <col min="5" max="5" width="15.140625" style="124" bestFit="1" customWidth="1"/>
    <col min="6" max="6" width="13.28515625" style="124" bestFit="1" customWidth="1"/>
    <col min="7" max="7" width="16.7109375" style="124" bestFit="1" customWidth="1"/>
    <col min="8" max="8" width="17" style="124" bestFit="1" customWidth="1"/>
    <col min="9" max="9" width="6" style="124" bestFit="1" customWidth="1"/>
    <col min="10" max="10" width="6.5703125" style="124" bestFit="1" customWidth="1"/>
    <col min="11" max="11" width="15.140625" style="124" bestFit="1" customWidth="1"/>
    <col min="12" max="12" width="17" style="124" bestFit="1" customWidth="1"/>
    <col min="13" max="13" width="21.85546875" style="124" bestFit="1" customWidth="1"/>
    <col min="14" max="14" width="2.85546875" style="124" customWidth="1"/>
    <col min="15" max="16384" width="11.42578125" style="124"/>
  </cols>
  <sheetData>
    <row r="1" spans="1:13" x14ac:dyDescent="0.25">
      <c r="A1" s="1" t="s">
        <v>508</v>
      </c>
    </row>
    <row r="2" spans="1:13" x14ac:dyDescent="0.25">
      <c r="A2" s="1"/>
      <c r="B2" s="520" t="s">
        <v>384</v>
      </c>
      <c r="C2" s="520"/>
      <c r="D2" s="520"/>
      <c r="E2" s="520"/>
      <c r="F2" s="520"/>
      <c r="G2" s="520"/>
      <c r="H2" s="520"/>
      <c r="I2" s="520"/>
      <c r="J2" s="520"/>
      <c r="K2" s="520"/>
      <c r="L2" s="520"/>
      <c r="M2" s="520"/>
    </row>
    <row r="3" spans="1:13" x14ac:dyDescent="0.25">
      <c r="B3" s="521" t="s">
        <v>104</v>
      </c>
      <c r="C3" s="521"/>
      <c r="D3" s="521"/>
      <c r="E3" s="521"/>
      <c r="F3" s="521"/>
      <c r="G3" s="521"/>
      <c r="H3" s="521"/>
      <c r="I3" s="521"/>
      <c r="J3" s="521"/>
      <c r="K3" s="521"/>
      <c r="L3" s="521"/>
      <c r="M3" s="521"/>
    </row>
    <row r="4" spans="1:13" x14ac:dyDescent="0.25">
      <c r="B4" s="521" t="s">
        <v>687</v>
      </c>
      <c r="C4" s="521"/>
      <c r="D4" s="521"/>
      <c r="E4" s="521"/>
      <c r="F4" s="521"/>
      <c r="G4" s="521"/>
      <c r="H4" s="521"/>
      <c r="I4" s="521"/>
      <c r="J4" s="521"/>
      <c r="K4" s="521"/>
      <c r="L4" s="521"/>
      <c r="M4" s="521"/>
    </row>
    <row r="5" spans="1:13" x14ac:dyDescent="0.25">
      <c r="B5" s="522" t="s">
        <v>529</v>
      </c>
      <c r="C5" s="522"/>
      <c r="D5" s="522"/>
      <c r="E5" s="522"/>
      <c r="F5" s="522"/>
      <c r="G5" s="522"/>
      <c r="H5" s="522"/>
      <c r="I5" s="522"/>
      <c r="J5" s="522"/>
      <c r="K5" s="522"/>
      <c r="L5" s="522"/>
      <c r="M5" s="522"/>
    </row>
    <row r="6" spans="1:13" ht="15" customHeight="1" x14ac:dyDescent="0.25">
      <c r="B6" s="523" t="s">
        <v>303</v>
      </c>
      <c r="C6" s="525" t="s">
        <v>304</v>
      </c>
      <c r="D6" s="525"/>
      <c r="E6" s="525"/>
      <c r="F6" s="525"/>
      <c r="G6" s="525"/>
      <c r="H6" s="525" t="s">
        <v>305</v>
      </c>
      <c r="I6" s="525"/>
      <c r="J6" s="525"/>
      <c r="K6" s="525"/>
      <c r="L6" s="525"/>
      <c r="M6" s="526" t="s">
        <v>306</v>
      </c>
    </row>
    <row r="7" spans="1:13" ht="30" x14ac:dyDescent="0.25">
      <c r="B7" s="524"/>
      <c r="C7" s="216" t="s">
        <v>307</v>
      </c>
      <c r="D7" s="5" t="s">
        <v>308</v>
      </c>
      <c r="E7" s="5" t="s">
        <v>309</v>
      </c>
      <c r="F7" s="216" t="s">
        <v>531</v>
      </c>
      <c r="G7" s="5" t="s">
        <v>310</v>
      </c>
      <c r="H7" s="215" t="s">
        <v>311</v>
      </c>
      <c r="I7" s="215" t="s">
        <v>308</v>
      </c>
      <c r="J7" s="6" t="s">
        <v>309</v>
      </c>
      <c r="K7" s="216" t="s">
        <v>532</v>
      </c>
      <c r="L7" s="6" t="s">
        <v>312</v>
      </c>
      <c r="M7" s="527"/>
    </row>
    <row r="8" spans="1:13" x14ac:dyDescent="0.25">
      <c r="B8" s="7" t="s">
        <v>313</v>
      </c>
      <c r="C8" s="8"/>
      <c r="D8" s="8"/>
      <c r="E8" s="8"/>
      <c r="F8" s="8"/>
      <c r="G8" s="8"/>
      <c r="H8" s="9"/>
      <c r="I8" s="8"/>
      <c r="J8" s="8"/>
      <c r="K8" s="8"/>
      <c r="L8" s="8"/>
      <c r="M8" s="8"/>
    </row>
    <row r="9" spans="1:13" x14ac:dyDescent="0.25">
      <c r="B9" s="10" t="s">
        <v>314</v>
      </c>
      <c r="C9" s="11">
        <v>585448940</v>
      </c>
      <c r="D9" s="11">
        <v>28141397</v>
      </c>
      <c r="E9" s="12">
        <v>0</v>
      </c>
      <c r="F9" s="11">
        <v>0</v>
      </c>
      <c r="G9" s="11">
        <v>613590337</v>
      </c>
      <c r="H9" s="11">
        <v>-188815641</v>
      </c>
      <c r="I9" s="12">
        <v>0</v>
      </c>
      <c r="J9" s="11">
        <v>0</v>
      </c>
      <c r="K9" s="11">
        <v>40853106</v>
      </c>
      <c r="L9" s="11">
        <v>-229668747</v>
      </c>
      <c r="M9" s="11">
        <v>383921590</v>
      </c>
    </row>
    <row r="10" spans="1:13" x14ac:dyDescent="0.25">
      <c r="B10" s="10" t="s">
        <v>315</v>
      </c>
      <c r="C10" s="11">
        <v>354230724</v>
      </c>
      <c r="D10" s="11">
        <v>10366363</v>
      </c>
      <c r="E10" s="12">
        <v>0</v>
      </c>
      <c r="F10" s="11">
        <v>0</v>
      </c>
      <c r="G10" s="11">
        <v>364597087</v>
      </c>
      <c r="H10" s="11">
        <v>-122114132</v>
      </c>
      <c r="I10" s="12">
        <v>0</v>
      </c>
      <c r="J10" s="11">
        <v>0</v>
      </c>
      <c r="K10" s="11">
        <v>24986808</v>
      </c>
      <c r="L10" s="11">
        <v>-147100940</v>
      </c>
      <c r="M10" s="11">
        <v>217496147</v>
      </c>
    </row>
    <row r="11" spans="1:13" x14ac:dyDescent="0.25">
      <c r="B11" s="10" t="s">
        <v>316</v>
      </c>
      <c r="C11" s="11">
        <v>514613954</v>
      </c>
      <c r="D11" s="11">
        <v>162579857</v>
      </c>
      <c r="E11" s="12">
        <v>2955214</v>
      </c>
      <c r="F11" s="11">
        <v>0</v>
      </c>
      <c r="G11" s="11">
        <v>674238597</v>
      </c>
      <c r="H11" s="11">
        <v>-329720599</v>
      </c>
      <c r="I11" s="12">
        <v>0</v>
      </c>
      <c r="J11" s="11">
        <v>0</v>
      </c>
      <c r="K11" s="11">
        <v>69278031</v>
      </c>
      <c r="L11" s="11">
        <v>-398998630</v>
      </c>
      <c r="M11" s="11">
        <v>275239967</v>
      </c>
    </row>
    <row r="12" spans="1:13" x14ac:dyDescent="0.25">
      <c r="B12" s="10" t="s">
        <v>317</v>
      </c>
      <c r="C12" s="11">
        <v>1188239967</v>
      </c>
      <c r="D12" s="11">
        <v>0</v>
      </c>
      <c r="E12" s="12">
        <v>0</v>
      </c>
      <c r="F12" s="11">
        <v>0</v>
      </c>
      <c r="G12" s="11">
        <v>1188239967</v>
      </c>
      <c r="H12" s="11">
        <v>-417012097</v>
      </c>
      <c r="I12" s="12">
        <v>0</v>
      </c>
      <c r="J12" s="11">
        <v>0</v>
      </c>
      <c r="K12" s="11">
        <v>70650576</v>
      </c>
      <c r="L12" s="11">
        <v>-487662673</v>
      </c>
      <c r="M12" s="11">
        <v>700577294</v>
      </c>
    </row>
    <row r="13" spans="1:13" x14ac:dyDescent="0.25">
      <c r="B13" s="10" t="s">
        <v>318</v>
      </c>
      <c r="C13" s="11">
        <v>632966446</v>
      </c>
      <c r="D13" s="11">
        <v>12182953</v>
      </c>
      <c r="E13" s="12">
        <v>0</v>
      </c>
      <c r="F13" s="11">
        <v>0</v>
      </c>
      <c r="G13" s="11">
        <v>645149399</v>
      </c>
      <c r="H13" s="11">
        <v>-521441048</v>
      </c>
      <c r="I13" s="12">
        <v>0</v>
      </c>
      <c r="J13" s="11">
        <v>0</v>
      </c>
      <c r="K13" s="11">
        <v>79988463</v>
      </c>
      <c r="L13" s="11">
        <v>-601429511</v>
      </c>
      <c r="M13" s="11">
        <v>43719888</v>
      </c>
    </row>
    <row r="14" spans="1:13" x14ac:dyDescent="0.25">
      <c r="B14" s="10" t="s">
        <v>319</v>
      </c>
      <c r="C14" s="11">
        <v>26735570</v>
      </c>
      <c r="D14" s="11">
        <v>0</v>
      </c>
      <c r="E14" s="12">
        <v>0</v>
      </c>
      <c r="F14" s="11">
        <v>0</v>
      </c>
      <c r="G14" s="11">
        <v>26735570</v>
      </c>
      <c r="H14" s="11">
        <v>-17349559</v>
      </c>
      <c r="I14" s="12">
        <v>0</v>
      </c>
      <c r="J14" s="11">
        <v>0</v>
      </c>
      <c r="K14" s="11">
        <v>1656351</v>
      </c>
      <c r="L14" s="11">
        <v>-19005910</v>
      </c>
      <c r="M14" s="11">
        <v>7729660</v>
      </c>
    </row>
    <row r="15" spans="1:13" x14ac:dyDescent="0.25">
      <c r="B15" s="224">
        <f>+'09'!C102</f>
        <v>44834</v>
      </c>
      <c r="C15" s="16">
        <f t="shared" ref="C15:L15" si="0">SUM(C9:C14)</f>
        <v>3302235601</v>
      </c>
      <c r="D15" s="16">
        <f t="shared" si="0"/>
        <v>213270570</v>
      </c>
      <c r="E15" s="16">
        <f t="shared" si="0"/>
        <v>2955214</v>
      </c>
      <c r="F15" s="16">
        <f t="shared" si="0"/>
        <v>0</v>
      </c>
      <c r="G15" s="16">
        <f>SUM(G9:G14)</f>
        <v>3512550957</v>
      </c>
      <c r="H15" s="16">
        <f t="shared" si="0"/>
        <v>-1596453076</v>
      </c>
      <c r="I15" s="16">
        <f t="shared" si="0"/>
        <v>0</v>
      </c>
      <c r="J15" s="16">
        <f t="shared" si="0"/>
        <v>0</v>
      </c>
      <c r="K15" s="16">
        <f t="shared" si="0"/>
        <v>287413335</v>
      </c>
      <c r="L15" s="16">
        <f t="shared" si="0"/>
        <v>-1883866411</v>
      </c>
      <c r="M15" s="16">
        <f>+G15+L15</f>
        <v>1628684546</v>
      </c>
    </row>
    <row r="16" spans="1:13" x14ac:dyDescent="0.25">
      <c r="B16" s="224">
        <f>+'07'!D101</f>
        <v>44561</v>
      </c>
      <c r="C16" s="16">
        <v>3064304311</v>
      </c>
      <c r="D16" s="16">
        <v>237931290</v>
      </c>
      <c r="E16" s="16">
        <v>0</v>
      </c>
      <c r="F16" s="16">
        <v>0</v>
      </c>
      <c r="G16" s="16">
        <f>+C16+D16-E16</f>
        <v>3302235601</v>
      </c>
      <c r="H16" s="16">
        <v>-1232912880</v>
      </c>
      <c r="I16" s="16">
        <v>0</v>
      </c>
      <c r="J16" s="16">
        <v>0</v>
      </c>
      <c r="K16" s="16">
        <v>0</v>
      </c>
      <c r="L16" s="16">
        <v>-1596453076</v>
      </c>
      <c r="M16" s="16">
        <f>+G16+L16</f>
        <v>1705782525</v>
      </c>
    </row>
    <row r="17" spans="7:13" x14ac:dyDescent="0.25">
      <c r="G17" s="211"/>
      <c r="L17" s="3"/>
      <c r="M17" s="3"/>
    </row>
  </sheetData>
  <mergeCells count="8">
    <mergeCell ref="B2:M2"/>
    <mergeCell ref="B3:M3"/>
    <mergeCell ref="B4:M4"/>
    <mergeCell ref="B5:M5"/>
    <mergeCell ref="B6:B7"/>
    <mergeCell ref="C6:G6"/>
    <mergeCell ref="H6:L6"/>
    <mergeCell ref="M6:M7"/>
  </mergeCells>
  <hyperlinks>
    <hyperlink ref="A1" location="ÍNDICE!A1" display="Indice" xr:uid="{7E6813C3-57F3-4F8F-8ACB-7368D6E6A7AB}"/>
  </hyperlinks>
  <pageMargins left="0.25" right="0.25" top="0.75" bottom="0.75" header="0.3" footer="0.3"/>
  <pageSetup paperSize="9" scale="7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D8BE9-1299-417C-B16B-715BA5683B70}">
  <sheetPr>
    <pageSetUpPr fitToPage="1"/>
  </sheetPr>
  <dimension ref="A1:M13"/>
  <sheetViews>
    <sheetView showGridLines="0" topLeftCell="A3" zoomScaleNormal="100" workbookViewId="0">
      <selection activeCell="M11" sqref="M11"/>
    </sheetView>
  </sheetViews>
  <sheetFormatPr baseColWidth="10" defaultColWidth="11.42578125" defaultRowHeight="15" x14ac:dyDescent="0.25"/>
  <cols>
    <col min="1" max="1" width="7.140625" style="124" bestFit="1" customWidth="1"/>
    <col min="2" max="2" width="29" style="124" bestFit="1" customWidth="1"/>
    <col min="3" max="3" width="17.7109375" style="124" bestFit="1" customWidth="1"/>
    <col min="4" max="4" width="14" style="124" bestFit="1" customWidth="1"/>
    <col min="5" max="5" width="6.5703125" style="124" bestFit="1" customWidth="1"/>
    <col min="6" max="6" width="13.28515625" style="124" bestFit="1" customWidth="1"/>
    <col min="7" max="7" width="14.5703125" style="124" bestFit="1" customWidth="1"/>
    <col min="8" max="8" width="14" style="124" bestFit="1" customWidth="1"/>
    <col min="9" max="9" width="6" style="124" bestFit="1" customWidth="1"/>
    <col min="10" max="10" width="6.5703125" style="124" bestFit="1" customWidth="1"/>
    <col min="11" max="11" width="15.140625" style="124" bestFit="1" customWidth="1"/>
    <col min="12" max="12" width="16" style="124" bestFit="1" customWidth="1"/>
    <col min="13" max="13" width="21.85546875" style="124" bestFit="1" customWidth="1"/>
    <col min="14" max="14" width="2.85546875" style="124" customWidth="1"/>
    <col min="15" max="16384" width="11.42578125" style="124"/>
  </cols>
  <sheetData>
    <row r="1" spans="1:13" x14ac:dyDescent="0.25">
      <c r="A1" s="1" t="s">
        <v>508</v>
      </c>
    </row>
    <row r="2" spans="1:13" x14ac:dyDescent="0.25">
      <c r="A2" s="1"/>
      <c r="B2" s="520" t="s">
        <v>518</v>
      </c>
      <c r="C2" s="520"/>
      <c r="D2" s="520"/>
      <c r="E2" s="520"/>
      <c r="F2" s="520"/>
      <c r="G2" s="520"/>
      <c r="H2" s="520"/>
      <c r="I2" s="520"/>
      <c r="J2" s="520"/>
      <c r="K2" s="520"/>
      <c r="L2" s="520"/>
      <c r="M2" s="520"/>
    </row>
    <row r="3" spans="1:13" x14ac:dyDescent="0.25">
      <c r="B3" s="521" t="s">
        <v>104</v>
      </c>
      <c r="C3" s="521"/>
      <c r="D3" s="521"/>
      <c r="E3" s="521"/>
      <c r="F3" s="521"/>
      <c r="G3" s="521"/>
      <c r="H3" s="521"/>
      <c r="I3" s="521"/>
      <c r="J3" s="521"/>
      <c r="K3" s="521"/>
      <c r="L3" s="521"/>
      <c r="M3" s="521"/>
    </row>
    <row r="4" spans="1:13" x14ac:dyDescent="0.25">
      <c r="B4" s="521" t="s">
        <v>613</v>
      </c>
      <c r="C4" s="521"/>
      <c r="D4" s="521"/>
      <c r="E4" s="521"/>
      <c r="F4" s="521"/>
      <c r="G4" s="521"/>
      <c r="H4" s="521"/>
      <c r="I4" s="521"/>
      <c r="J4" s="521"/>
      <c r="K4" s="521"/>
      <c r="L4" s="521"/>
      <c r="M4" s="521"/>
    </row>
    <row r="5" spans="1:13" x14ac:dyDescent="0.25">
      <c r="B5" s="522" t="s">
        <v>529</v>
      </c>
      <c r="C5" s="522"/>
      <c r="D5" s="522"/>
      <c r="E5" s="522"/>
      <c r="F5" s="522"/>
      <c r="G5" s="522"/>
      <c r="H5" s="522"/>
      <c r="I5" s="522"/>
      <c r="J5" s="522"/>
      <c r="K5" s="522"/>
      <c r="L5" s="522"/>
      <c r="M5" s="522"/>
    </row>
    <row r="6" spans="1:13" ht="15" customHeight="1" x14ac:dyDescent="0.25">
      <c r="B6" s="523" t="s">
        <v>303</v>
      </c>
      <c r="C6" s="525" t="s">
        <v>304</v>
      </c>
      <c r="D6" s="525"/>
      <c r="E6" s="525"/>
      <c r="F6" s="525"/>
      <c r="G6" s="525"/>
      <c r="H6" s="525" t="s">
        <v>305</v>
      </c>
      <c r="I6" s="525"/>
      <c r="J6" s="525"/>
      <c r="K6" s="525"/>
      <c r="L6" s="525"/>
      <c r="M6" s="526" t="s">
        <v>306</v>
      </c>
    </row>
    <row r="7" spans="1:13" ht="30" x14ac:dyDescent="0.25">
      <c r="B7" s="524"/>
      <c r="C7" s="216" t="s">
        <v>307</v>
      </c>
      <c r="D7" s="5" t="s">
        <v>308</v>
      </c>
      <c r="E7" s="5" t="s">
        <v>309</v>
      </c>
      <c r="F7" s="216" t="s">
        <v>531</v>
      </c>
      <c r="G7" s="5" t="s">
        <v>310</v>
      </c>
      <c r="H7" s="215" t="s">
        <v>311</v>
      </c>
      <c r="I7" s="215" t="s">
        <v>308</v>
      </c>
      <c r="J7" s="6" t="s">
        <v>309</v>
      </c>
      <c r="K7" s="216" t="s">
        <v>532</v>
      </c>
      <c r="L7" s="6" t="s">
        <v>312</v>
      </c>
      <c r="M7" s="527"/>
    </row>
    <row r="8" spans="1:13" x14ac:dyDescent="0.25">
      <c r="B8" s="7" t="s">
        <v>313</v>
      </c>
      <c r="C8" s="8"/>
      <c r="D8" s="8"/>
      <c r="E8" s="8"/>
      <c r="F8" s="8"/>
      <c r="G8" s="8"/>
      <c r="H8" s="9"/>
      <c r="I8" s="8"/>
      <c r="J8" s="8"/>
      <c r="K8" s="8"/>
      <c r="L8" s="8"/>
      <c r="M8" s="8"/>
    </row>
    <row r="9" spans="1:13" x14ac:dyDescent="0.25">
      <c r="B9" s="13" t="s">
        <v>407</v>
      </c>
      <c r="C9" s="11">
        <v>270840132</v>
      </c>
      <c r="D9" s="11">
        <v>12912512</v>
      </c>
      <c r="E9" s="14">
        <v>0</v>
      </c>
      <c r="F9" s="15">
        <v>0</v>
      </c>
      <c r="G9" s="11">
        <v>283752644</v>
      </c>
      <c r="H9" s="11">
        <v>-86891427</v>
      </c>
      <c r="I9" s="14">
        <v>0</v>
      </c>
      <c r="J9" s="15">
        <v>0</v>
      </c>
      <c r="K9" s="15">
        <v>-26349759</v>
      </c>
      <c r="L9" s="15">
        <v>-113241186</v>
      </c>
      <c r="M9" s="15">
        <v>170511458</v>
      </c>
    </row>
    <row r="10" spans="1:13" x14ac:dyDescent="0.25">
      <c r="B10" s="224">
        <f>+'12'!B15</f>
        <v>44834</v>
      </c>
      <c r="C10" s="16">
        <f>SUM(C9)</f>
        <v>270840132</v>
      </c>
      <c r="D10" s="16">
        <f t="shared" ref="D10:M10" si="0">SUM(D9)</f>
        <v>12912512</v>
      </c>
      <c r="E10" s="16">
        <f t="shared" si="0"/>
        <v>0</v>
      </c>
      <c r="F10" s="16">
        <f t="shared" si="0"/>
        <v>0</v>
      </c>
      <c r="G10" s="16">
        <f t="shared" si="0"/>
        <v>283752644</v>
      </c>
      <c r="H10" s="16">
        <f t="shared" si="0"/>
        <v>-86891427</v>
      </c>
      <c r="I10" s="16">
        <f t="shared" si="0"/>
        <v>0</v>
      </c>
      <c r="J10" s="16">
        <f t="shared" si="0"/>
        <v>0</v>
      </c>
      <c r="K10" s="16">
        <f t="shared" si="0"/>
        <v>-26349759</v>
      </c>
      <c r="L10" s="16">
        <f t="shared" si="0"/>
        <v>-113241186</v>
      </c>
      <c r="M10" s="16">
        <f t="shared" si="0"/>
        <v>170511458</v>
      </c>
    </row>
    <row r="11" spans="1:13" x14ac:dyDescent="0.25">
      <c r="B11" s="224">
        <f>+'12'!B16</f>
        <v>44561</v>
      </c>
      <c r="C11" s="16">
        <v>195903161</v>
      </c>
      <c r="D11" s="16">
        <v>74936971</v>
      </c>
      <c r="E11" s="16">
        <v>0</v>
      </c>
      <c r="F11" s="16">
        <v>0</v>
      </c>
      <c r="G11" s="16">
        <f>+C11+D11-E11</f>
        <v>270840132</v>
      </c>
      <c r="H11" s="16">
        <v>-66745807</v>
      </c>
      <c r="I11" s="16">
        <v>0</v>
      </c>
      <c r="J11" s="16">
        <v>0</v>
      </c>
      <c r="K11" s="16">
        <v>-20145620</v>
      </c>
      <c r="L11" s="16">
        <f>+H11+K11</f>
        <v>-86891427</v>
      </c>
      <c r="M11" s="16">
        <f>+G11+L11</f>
        <v>183948705</v>
      </c>
    </row>
    <row r="13" spans="1:13" x14ac:dyDescent="0.25">
      <c r="K13" s="211"/>
    </row>
  </sheetData>
  <mergeCells count="8">
    <mergeCell ref="B2:M2"/>
    <mergeCell ref="B3:M3"/>
    <mergeCell ref="B4:M4"/>
    <mergeCell ref="B5:M5"/>
    <mergeCell ref="B6:B7"/>
    <mergeCell ref="C6:G6"/>
    <mergeCell ref="H6:L6"/>
    <mergeCell ref="M6:M7"/>
  </mergeCells>
  <hyperlinks>
    <hyperlink ref="A1" location="ÍNDICE!A1" display="Indice" xr:uid="{17D43C0D-03DD-4BE7-8401-B1E6543D4A9D}"/>
  </hyperlinks>
  <pageMargins left="0.25" right="0.25" top="0.75" bottom="0.75" header="0.3" footer="0.3"/>
  <pageSetup paperSize="9" scale="7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D4AFB-987E-49B8-A57D-C17B7484B387}">
  <sheetPr>
    <pageSetUpPr fitToPage="1"/>
  </sheetPr>
  <dimension ref="A1:N641"/>
  <sheetViews>
    <sheetView showGridLines="0" topLeftCell="B1" zoomScaleNormal="100" workbookViewId="0">
      <selection activeCell="L14" sqref="L14"/>
    </sheetView>
  </sheetViews>
  <sheetFormatPr baseColWidth="10" defaultColWidth="11.42578125" defaultRowHeight="15" x14ac:dyDescent="0.25"/>
  <cols>
    <col min="1" max="1" width="7.140625" style="124" bestFit="1" customWidth="1"/>
    <col min="2" max="2" width="39.7109375" style="124" bestFit="1" customWidth="1"/>
    <col min="3" max="3" width="11.42578125" style="124" customWidth="1"/>
    <col min="4" max="4" width="5.7109375" style="124" customWidth="1"/>
    <col min="5" max="5" width="9.42578125" style="124" customWidth="1"/>
    <col min="6" max="6" width="10.42578125" style="124" customWidth="1"/>
    <col min="7" max="7" width="14" style="124" customWidth="1"/>
    <col min="8" max="8" width="5.85546875" style="124" bestFit="1" customWidth="1"/>
    <col min="9" max="9" width="16.28515625" style="236" bestFit="1" customWidth="1"/>
    <col min="10" max="10" width="10.42578125" style="124" bestFit="1" customWidth="1"/>
    <col min="11" max="11" width="13.28515625" style="124" bestFit="1" customWidth="1"/>
    <col min="12" max="12" width="19.5703125" style="124" bestFit="1" customWidth="1"/>
    <col min="13" max="13" width="19.42578125" style="124" customWidth="1"/>
    <col min="14" max="14" width="12.42578125" style="124" customWidth="1"/>
    <col min="15" max="15" width="2.85546875" style="124" customWidth="1"/>
    <col min="16" max="18" width="11.42578125" style="124"/>
    <col min="19" max="19" width="14.140625" style="124" bestFit="1" customWidth="1"/>
    <col min="20" max="16384" width="11.42578125" style="124"/>
  </cols>
  <sheetData>
    <row r="1" spans="1:14" x14ac:dyDescent="0.25">
      <c r="A1" s="1" t="s">
        <v>508</v>
      </c>
    </row>
    <row r="2" spans="1:14" x14ac:dyDescent="0.25">
      <c r="A2" s="1"/>
      <c r="B2" s="520" t="s">
        <v>385</v>
      </c>
      <c r="C2" s="520"/>
      <c r="D2" s="520"/>
      <c r="E2" s="520"/>
      <c r="F2" s="520"/>
      <c r="G2" s="520"/>
      <c r="H2" s="520"/>
      <c r="I2" s="520"/>
      <c r="J2" s="520"/>
      <c r="K2" s="520"/>
      <c r="L2" s="520"/>
      <c r="M2" s="520"/>
      <c r="N2" s="520"/>
    </row>
    <row r="3" spans="1:14" x14ac:dyDescent="0.25">
      <c r="B3" s="476" t="s">
        <v>104</v>
      </c>
      <c r="C3" s="476"/>
      <c r="D3" s="476"/>
      <c r="E3" s="476"/>
      <c r="F3" s="476"/>
      <c r="G3" s="476"/>
      <c r="H3" s="476"/>
      <c r="I3" s="476"/>
      <c r="J3" s="476"/>
      <c r="K3" s="476"/>
      <c r="L3" s="476"/>
      <c r="M3" s="476"/>
      <c r="N3" s="476"/>
    </row>
    <row r="4" spans="1:14" ht="15.75" thickBot="1" x14ac:dyDescent="0.3">
      <c r="B4" s="540" t="s">
        <v>614</v>
      </c>
      <c r="C4" s="540"/>
      <c r="D4" s="540"/>
      <c r="E4" s="540"/>
      <c r="F4" s="540"/>
      <c r="G4" s="540"/>
      <c r="H4" s="540"/>
      <c r="I4" s="540"/>
      <c r="J4" s="540"/>
      <c r="K4" s="540"/>
      <c r="L4" s="540"/>
      <c r="M4" s="540"/>
      <c r="N4" s="540"/>
    </row>
    <row r="5" spans="1:14" ht="15.75" thickBot="1" x14ac:dyDescent="0.3"/>
    <row r="6" spans="1:14" ht="15.75" thickBot="1" x14ac:dyDescent="0.3">
      <c r="B6" s="531" t="s">
        <v>320</v>
      </c>
      <c r="C6" s="532"/>
      <c r="D6" s="532"/>
      <c r="E6" s="532"/>
      <c r="F6" s="532"/>
      <c r="G6" s="532"/>
      <c r="H6" s="532"/>
      <c r="I6" s="532"/>
      <c r="J6" s="532"/>
      <c r="K6" s="532"/>
      <c r="L6" s="532"/>
      <c r="M6" s="532"/>
      <c r="N6" s="533"/>
    </row>
    <row r="7" spans="1:14" ht="15.75" thickBot="1" x14ac:dyDescent="0.3">
      <c r="B7" s="534" t="s">
        <v>321</v>
      </c>
      <c r="C7" s="536" t="s">
        <v>322</v>
      </c>
      <c r="D7" s="537"/>
      <c r="E7" s="538" t="s">
        <v>323</v>
      </c>
      <c r="F7" s="539"/>
      <c r="G7" s="534" t="s">
        <v>64</v>
      </c>
      <c r="H7" s="534" t="s">
        <v>324</v>
      </c>
      <c r="I7" s="534" t="s">
        <v>325</v>
      </c>
      <c r="J7" s="534" t="s">
        <v>326</v>
      </c>
      <c r="K7" s="534" t="s">
        <v>327</v>
      </c>
      <c r="L7" s="534" t="s">
        <v>58</v>
      </c>
      <c r="M7" s="534" t="s">
        <v>328</v>
      </c>
      <c r="N7" s="534" t="s">
        <v>329</v>
      </c>
    </row>
    <row r="8" spans="1:14" ht="34.5" customHeight="1" thickBot="1" x14ac:dyDescent="0.3">
      <c r="B8" s="535"/>
      <c r="C8" s="4" t="s">
        <v>330</v>
      </c>
      <c r="D8" s="4" t="s">
        <v>331</v>
      </c>
      <c r="E8" s="294" t="s">
        <v>330</v>
      </c>
      <c r="F8" s="293" t="s">
        <v>331</v>
      </c>
      <c r="G8" s="535"/>
      <c r="H8" s="535"/>
      <c r="I8" s="535"/>
      <c r="J8" s="535"/>
      <c r="K8" s="535"/>
      <c r="L8" s="535"/>
      <c r="M8" s="535"/>
      <c r="N8" s="535"/>
    </row>
    <row r="9" spans="1:14" x14ac:dyDescent="0.25">
      <c r="B9" s="310" t="s">
        <v>45</v>
      </c>
      <c r="C9" s="311">
        <v>1</v>
      </c>
      <c r="D9" s="311">
        <v>3</v>
      </c>
      <c r="E9" s="312">
        <v>1</v>
      </c>
      <c r="F9" s="312">
        <f t="shared" ref="F9:F74" si="0">+((E9)+(L9/K9))-1</f>
        <v>250</v>
      </c>
      <c r="G9" s="313">
        <f t="shared" ref="G9:G74" si="1">+F9-E9+1</f>
        <v>250</v>
      </c>
      <c r="H9" s="314" t="s">
        <v>70</v>
      </c>
      <c r="I9" s="314">
        <v>5</v>
      </c>
      <c r="J9" s="315">
        <f t="shared" ref="J9:J72" si="2">+I9*G9</f>
        <v>1250</v>
      </c>
      <c r="K9" s="316">
        <v>1000000</v>
      </c>
      <c r="L9" s="316">
        <v>250000000</v>
      </c>
      <c r="M9" s="317">
        <f>+L9/$L$320</f>
        <v>7.0167560133599033E-3</v>
      </c>
      <c r="N9" s="318">
        <f>+J9/$J$320</f>
        <v>1.4051732859696258E-2</v>
      </c>
    </row>
    <row r="10" spans="1:14" x14ac:dyDescent="0.25">
      <c r="B10" s="335" t="s">
        <v>43</v>
      </c>
      <c r="C10" s="34">
        <v>3</v>
      </c>
      <c r="D10" s="34">
        <v>5</v>
      </c>
      <c r="E10" s="319">
        <f>+F9+1</f>
        <v>251</v>
      </c>
      <c r="F10" s="319">
        <f t="shared" si="0"/>
        <v>500</v>
      </c>
      <c r="G10" s="336">
        <f t="shared" si="1"/>
        <v>250</v>
      </c>
      <c r="H10" s="337" t="s">
        <v>70</v>
      </c>
      <c r="I10" s="337">
        <v>5</v>
      </c>
      <c r="J10" s="338">
        <f t="shared" si="2"/>
        <v>1250</v>
      </c>
      <c r="K10" s="319">
        <v>1000000</v>
      </c>
      <c r="L10" s="319">
        <v>250000000</v>
      </c>
      <c r="M10" s="339">
        <f t="shared" ref="M10:M73" si="3">+L10/$L$320</f>
        <v>7.0167560133599033E-3</v>
      </c>
      <c r="N10" s="340">
        <f t="shared" ref="N10:N73" si="4">+J10/$J$320</f>
        <v>1.4051732859696258E-2</v>
      </c>
    </row>
    <row r="11" spans="1:14" x14ac:dyDescent="0.25">
      <c r="B11" s="335" t="s">
        <v>41</v>
      </c>
      <c r="C11" s="34">
        <v>6</v>
      </c>
      <c r="D11" s="34">
        <v>8</v>
      </c>
      <c r="E11" s="319">
        <f>+F10+1</f>
        <v>501</v>
      </c>
      <c r="F11" s="319">
        <f t="shared" si="0"/>
        <v>750</v>
      </c>
      <c r="G11" s="336">
        <f t="shared" si="1"/>
        <v>250</v>
      </c>
      <c r="H11" s="337" t="s">
        <v>70</v>
      </c>
      <c r="I11" s="337">
        <v>5</v>
      </c>
      <c r="J11" s="338">
        <f t="shared" si="2"/>
        <v>1250</v>
      </c>
      <c r="K11" s="319">
        <v>1000000</v>
      </c>
      <c r="L11" s="319">
        <v>250000000</v>
      </c>
      <c r="M11" s="339">
        <f t="shared" si="3"/>
        <v>7.0167560133599033E-3</v>
      </c>
      <c r="N11" s="340">
        <f t="shared" si="4"/>
        <v>1.4051732859696258E-2</v>
      </c>
    </row>
    <row r="12" spans="1:14" x14ac:dyDescent="0.25">
      <c r="B12" s="335" t="s">
        <v>332</v>
      </c>
      <c r="C12" s="34">
        <v>8</v>
      </c>
      <c r="D12" s="34">
        <v>10</v>
      </c>
      <c r="E12" s="319">
        <f>+F11+1</f>
        <v>751</v>
      </c>
      <c r="F12" s="319">
        <f t="shared" si="0"/>
        <v>1000</v>
      </c>
      <c r="G12" s="336">
        <f t="shared" si="1"/>
        <v>250</v>
      </c>
      <c r="H12" s="337" t="s">
        <v>70</v>
      </c>
      <c r="I12" s="337">
        <v>5</v>
      </c>
      <c r="J12" s="338">
        <f t="shared" si="2"/>
        <v>1250</v>
      </c>
      <c r="K12" s="319">
        <v>1000000</v>
      </c>
      <c r="L12" s="319">
        <v>250000000</v>
      </c>
      <c r="M12" s="339">
        <f t="shared" si="3"/>
        <v>7.0167560133599033E-3</v>
      </c>
      <c r="N12" s="340">
        <f t="shared" si="4"/>
        <v>1.4051732859696258E-2</v>
      </c>
    </row>
    <row r="13" spans="1:14" x14ac:dyDescent="0.25">
      <c r="B13" s="335" t="s">
        <v>45</v>
      </c>
      <c r="C13" s="34">
        <v>41</v>
      </c>
      <c r="D13" s="34">
        <v>45</v>
      </c>
      <c r="E13" s="319">
        <v>4001</v>
      </c>
      <c r="F13" s="319">
        <f t="shared" si="0"/>
        <v>4500</v>
      </c>
      <c r="G13" s="336">
        <f t="shared" si="1"/>
        <v>500</v>
      </c>
      <c r="H13" s="337" t="s">
        <v>70</v>
      </c>
      <c r="I13" s="337">
        <v>5</v>
      </c>
      <c r="J13" s="338">
        <f t="shared" si="2"/>
        <v>2500</v>
      </c>
      <c r="K13" s="319">
        <v>1000000</v>
      </c>
      <c r="L13" s="319">
        <v>500000000</v>
      </c>
      <c r="M13" s="339">
        <f t="shared" si="3"/>
        <v>1.4033512026719807E-2</v>
      </c>
      <c r="N13" s="341">
        <f t="shared" si="4"/>
        <v>2.8103465719392515E-2</v>
      </c>
    </row>
    <row r="14" spans="1:14" x14ac:dyDescent="0.25">
      <c r="B14" s="335" t="s">
        <v>43</v>
      </c>
      <c r="C14" s="34">
        <v>46</v>
      </c>
      <c r="D14" s="34">
        <v>50</v>
      </c>
      <c r="E14" s="319">
        <f t="shared" ref="E14:E20" si="5">+F13+1</f>
        <v>4501</v>
      </c>
      <c r="F14" s="319">
        <f t="shared" si="0"/>
        <v>5000</v>
      </c>
      <c r="G14" s="336">
        <f t="shared" si="1"/>
        <v>500</v>
      </c>
      <c r="H14" s="337" t="s">
        <v>70</v>
      </c>
      <c r="I14" s="337">
        <v>5</v>
      </c>
      <c r="J14" s="338">
        <f t="shared" si="2"/>
        <v>2500</v>
      </c>
      <c r="K14" s="319">
        <v>1000000</v>
      </c>
      <c r="L14" s="319">
        <v>500000000</v>
      </c>
      <c r="M14" s="339">
        <f t="shared" si="3"/>
        <v>1.4033512026719807E-2</v>
      </c>
      <c r="N14" s="340">
        <f t="shared" si="4"/>
        <v>2.8103465719392515E-2</v>
      </c>
    </row>
    <row r="15" spans="1:14" x14ac:dyDescent="0.25">
      <c r="B15" s="335" t="s">
        <v>41</v>
      </c>
      <c r="C15" s="34">
        <v>51</v>
      </c>
      <c r="D15" s="34">
        <v>55</v>
      </c>
      <c r="E15" s="319">
        <f t="shared" si="5"/>
        <v>5001</v>
      </c>
      <c r="F15" s="319">
        <f t="shared" si="0"/>
        <v>5500</v>
      </c>
      <c r="G15" s="336">
        <f t="shared" si="1"/>
        <v>500</v>
      </c>
      <c r="H15" s="337" t="s">
        <v>70</v>
      </c>
      <c r="I15" s="337">
        <v>5</v>
      </c>
      <c r="J15" s="338">
        <f t="shared" si="2"/>
        <v>2500</v>
      </c>
      <c r="K15" s="319">
        <v>1000000</v>
      </c>
      <c r="L15" s="319">
        <v>500000000</v>
      </c>
      <c r="M15" s="339">
        <f t="shared" si="3"/>
        <v>1.4033512026719807E-2</v>
      </c>
      <c r="N15" s="340">
        <f t="shared" si="4"/>
        <v>2.8103465719392515E-2</v>
      </c>
    </row>
    <row r="16" spans="1:14" x14ac:dyDescent="0.25">
      <c r="B16" s="335" t="s">
        <v>332</v>
      </c>
      <c r="C16" s="34">
        <v>56</v>
      </c>
      <c r="D16" s="34">
        <v>60</v>
      </c>
      <c r="E16" s="319">
        <f t="shared" si="5"/>
        <v>5501</v>
      </c>
      <c r="F16" s="319">
        <f t="shared" si="0"/>
        <v>6000</v>
      </c>
      <c r="G16" s="336">
        <f t="shared" si="1"/>
        <v>500</v>
      </c>
      <c r="H16" s="337" t="s">
        <v>70</v>
      </c>
      <c r="I16" s="337">
        <v>5</v>
      </c>
      <c r="J16" s="338">
        <f t="shared" si="2"/>
        <v>2500</v>
      </c>
      <c r="K16" s="319">
        <v>1000000</v>
      </c>
      <c r="L16" s="319">
        <v>500000000</v>
      </c>
      <c r="M16" s="339">
        <f t="shared" si="3"/>
        <v>1.4033512026719807E-2</v>
      </c>
      <c r="N16" s="340">
        <f t="shared" si="4"/>
        <v>2.8103465719392515E-2</v>
      </c>
    </row>
    <row r="17" spans="2:14" x14ac:dyDescent="0.25">
      <c r="B17" s="335" t="s">
        <v>45</v>
      </c>
      <c r="C17" s="34">
        <v>61</v>
      </c>
      <c r="D17" s="34">
        <v>63</v>
      </c>
      <c r="E17" s="319">
        <f t="shared" si="5"/>
        <v>6001</v>
      </c>
      <c r="F17" s="319">
        <f t="shared" si="0"/>
        <v>6250</v>
      </c>
      <c r="G17" s="336">
        <f t="shared" si="1"/>
        <v>250</v>
      </c>
      <c r="H17" s="337" t="s">
        <v>70</v>
      </c>
      <c r="I17" s="337">
        <v>5</v>
      </c>
      <c r="J17" s="338">
        <f t="shared" si="2"/>
        <v>1250</v>
      </c>
      <c r="K17" s="319">
        <v>1000000</v>
      </c>
      <c r="L17" s="319">
        <v>250000000</v>
      </c>
      <c r="M17" s="339">
        <f t="shared" si="3"/>
        <v>7.0167560133599033E-3</v>
      </c>
      <c r="N17" s="341">
        <f t="shared" si="4"/>
        <v>1.4051732859696258E-2</v>
      </c>
    </row>
    <row r="18" spans="2:14" x14ac:dyDescent="0.25">
      <c r="B18" s="335" t="s">
        <v>43</v>
      </c>
      <c r="C18" s="34">
        <v>63</v>
      </c>
      <c r="D18" s="34">
        <v>65</v>
      </c>
      <c r="E18" s="319">
        <f t="shared" si="5"/>
        <v>6251</v>
      </c>
      <c r="F18" s="319">
        <f t="shared" si="0"/>
        <v>6500</v>
      </c>
      <c r="G18" s="336">
        <f t="shared" si="1"/>
        <v>250</v>
      </c>
      <c r="H18" s="337" t="s">
        <v>70</v>
      </c>
      <c r="I18" s="337">
        <v>5</v>
      </c>
      <c r="J18" s="338">
        <f t="shared" si="2"/>
        <v>1250</v>
      </c>
      <c r="K18" s="319">
        <v>1000000</v>
      </c>
      <c r="L18" s="319">
        <v>250000000</v>
      </c>
      <c r="M18" s="339">
        <f t="shared" si="3"/>
        <v>7.0167560133599033E-3</v>
      </c>
      <c r="N18" s="340">
        <f t="shared" si="4"/>
        <v>1.4051732859696258E-2</v>
      </c>
    </row>
    <row r="19" spans="2:14" x14ac:dyDescent="0.25">
      <c r="B19" s="335" t="s">
        <v>41</v>
      </c>
      <c r="C19" s="34">
        <v>66</v>
      </c>
      <c r="D19" s="34">
        <v>68</v>
      </c>
      <c r="E19" s="319">
        <f t="shared" si="5"/>
        <v>6501</v>
      </c>
      <c r="F19" s="319">
        <f t="shared" si="0"/>
        <v>6750</v>
      </c>
      <c r="G19" s="336">
        <f t="shared" si="1"/>
        <v>250</v>
      </c>
      <c r="H19" s="337" t="s">
        <v>70</v>
      </c>
      <c r="I19" s="337">
        <v>5</v>
      </c>
      <c r="J19" s="338">
        <f t="shared" si="2"/>
        <v>1250</v>
      </c>
      <c r="K19" s="319">
        <v>1000000</v>
      </c>
      <c r="L19" s="319">
        <v>250000000</v>
      </c>
      <c r="M19" s="339">
        <f t="shared" si="3"/>
        <v>7.0167560133599033E-3</v>
      </c>
      <c r="N19" s="340">
        <f t="shared" si="4"/>
        <v>1.4051732859696258E-2</v>
      </c>
    </row>
    <row r="20" spans="2:14" x14ac:dyDescent="0.25">
      <c r="B20" s="335" t="s">
        <v>332</v>
      </c>
      <c r="C20" s="34">
        <v>68</v>
      </c>
      <c r="D20" s="34">
        <v>70</v>
      </c>
      <c r="E20" s="319">
        <f t="shared" si="5"/>
        <v>6751</v>
      </c>
      <c r="F20" s="319">
        <f t="shared" si="0"/>
        <v>7000</v>
      </c>
      <c r="G20" s="336">
        <f t="shared" si="1"/>
        <v>250</v>
      </c>
      <c r="H20" s="337" t="s">
        <v>70</v>
      </c>
      <c r="I20" s="337">
        <v>5</v>
      </c>
      <c r="J20" s="338">
        <f t="shared" si="2"/>
        <v>1250</v>
      </c>
      <c r="K20" s="319">
        <v>1000000</v>
      </c>
      <c r="L20" s="319">
        <v>250000000</v>
      </c>
      <c r="M20" s="339">
        <f t="shared" si="3"/>
        <v>7.0167560133599033E-3</v>
      </c>
      <c r="N20" s="340">
        <f t="shared" si="4"/>
        <v>1.4051732859696258E-2</v>
      </c>
    </row>
    <row r="21" spans="2:14" x14ac:dyDescent="0.25">
      <c r="B21" s="335" t="s">
        <v>333</v>
      </c>
      <c r="C21" s="34">
        <v>31</v>
      </c>
      <c r="D21" s="34">
        <v>31</v>
      </c>
      <c r="E21" s="319">
        <v>3001</v>
      </c>
      <c r="F21" s="319">
        <f t="shared" si="0"/>
        <v>3075</v>
      </c>
      <c r="G21" s="336">
        <f t="shared" si="1"/>
        <v>75</v>
      </c>
      <c r="H21" s="337" t="s">
        <v>71</v>
      </c>
      <c r="I21" s="337">
        <v>1</v>
      </c>
      <c r="J21" s="338">
        <f t="shared" si="2"/>
        <v>75</v>
      </c>
      <c r="K21" s="319">
        <v>1000000</v>
      </c>
      <c r="L21" s="319">
        <v>75000000</v>
      </c>
      <c r="M21" s="339">
        <f t="shared" si="3"/>
        <v>2.1050268040079712E-3</v>
      </c>
      <c r="N21" s="340">
        <f t="shared" si="4"/>
        <v>8.4310397158177542E-4</v>
      </c>
    </row>
    <row r="22" spans="2:14" x14ac:dyDescent="0.25">
      <c r="B22" s="335" t="s">
        <v>334</v>
      </c>
      <c r="C22" s="34">
        <v>31</v>
      </c>
      <c r="D22" s="34">
        <v>32</v>
      </c>
      <c r="E22" s="319">
        <f t="shared" ref="E22:E37" si="6">+F21+1</f>
        <v>3076</v>
      </c>
      <c r="F22" s="319">
        <f t="shared" si="0"/>
        <v>3113</v>
      </c>
      <c r="G22" s="336">
        <f t="shared" si="1"/>
        <v>38</v>
      </c>
      <c r="H22" s="337" t="str">
        <f t="shared" ref="H22:H85" si="7">+H21</f>
        <v>OS</v>
      </c>
      <c r="I22" s="337">
        <v>1</v>
      </c>
      <c r="J22" s="338">
        <f t="shared" si="2"/>
        <v>38</v>
      </c>
      <c r="K22" s="319">
        <v>1000000</v>
      </c>
      <c r="L22" s="319">
        <v>38000000</v>
      </c>
      <c r="M22" s="339">
        <f t="shared" si="3"/>
        <v>1.0665469140307053E-3</v>
      </c>
      <c r="N22" s="340">
        <f t="shared" si="4"/>
        <v>4.2717267893476623E-4</v>
      </c>
    </row>
    <row r="23" spans="2:14" x14ac:dyDescent="0.25">
      <c r="B23" s="335" t="s">
        <v>43</v>
      </c>
      <c r="C23" s="34">
        <v>32</v>
      </c>
      <c r="D23" s="34">
        <v>32</v>
      </c>
      <c r="E23" s="319">
        <f t="shared" si="6"/>
        <v>3114</v>
      </c>
      <c r="F23" s="319">
        <f t="shared" si="0"/>
        <v>3171</v>
      </c>
      <c r="G23" s="336">
        <f t="shared" si="1"/>
        <v>58</v>
      </c>
      <c r="H23" s="337" t="str">
        <f t="shared" si="7"/>
        <v>OS</v>
      </c>
      <c r="I23" s="337">
        <v>1</v>
      </c>
      <c r="J23" s="338">
        <f t="shared" si="2"/>
        <v>58</v>
      </c>
      <c r="K23" s="319">
        <v>1000000</v>
      </c>
      <c r="L23" s="319">
        <v>58000000</v>
      </c>
      <c r="M23" s="339">
        <f t="shared" si="3"/>
        <v>1.6278873950994976E-3</v>
      </c>
      <c r="N23" s="340">
        <f t="shared" si="4"/>
        <v>6.5200040468990639E-4</v>
      </c>
    </row>
    <row r="24" spans="2:14" x14ac:dyDescent="0.25">
      <c r="B24" s="335" t="s">
        <v>41</v>
      </c>
      <c r="C24" s="34">
        <v>32</v>
      </c>
      <c r="D24" s="34">
        <v>32</v>
      </c>
      <c r="E24" s="319">
        <f t="shared" si="6"/>
        <v>3172</v>
      </c>
      <c r="F24" s="319">
        <f t="shared" si="0"/>
        <v>3188</v>
      </c>
      <c r="G24" s="336">
        <f t="shared" si="1"/>
        <v>17</v>
      </c>
      <c r="H24" s="337" t="str">
        <f t="shared" si="7"/>
        <v>OS</v>
      </c>
      <c r="I24" s="337">
        <v>1</v>
      </c>
      <c r="J24" s="338">
        <f t="shared" si="2"/>
        <v>17</v>
      </c>
      <c r="K24" s="319">
        <v>1000000</v>
      </c>
      <c r="L24" s="319">
        <v>17000000</v>
      </c>
      <c r="M24" s="339">
        <f t="shared" si="3"/>
        <v>4.7713940890847345E-4</v>
      </c>
      <c r="N24" s="340">
        <f t="shared" si="4"/>
        <v>1.9110356689186912E-4</v>
      </c>
    </row>
    <row r="25" spans="2:14" x14ac:dyDescent="0.25">
      <c r="B25" s="335" t="s">
        <v>336</v>
      </c>
      <c r="C25" s="34">
        <v>32</v>
      </c>
      <c r="D25" s="34">
        <v>33</v>
      </c>
      <c r="E25" s="319">
        <f t="shared" si="6"/>
        <v>3189</v>
      </c>
      <c r="F25" s="319">
        <f t="shared" si="0"/>
        <v>3213</v>
      </c>
      <c r="G25" s="336">
        <f t="shared" si="1"/>
        <v>25</v>
      </c>
      <c r="H25" s="337" t="str">
        <f t="shared" si="7"/>
        <v>OS</v>
      </c>
      <c r="I25" s="337">
        <v>1</v>
      </c>
      <c r="J25" s="338">
        <f t="shared" si="2"/>
        <v>25</v>
      </c>
      <c r="K25" s="319">
        <v>1000000</v>
      </c>
      <c r="L25" s="319">
        <v>25000000</v>
      </c>
      <c r="M25" s="339">
        <f t="shared" si="3"/>
        <v>7.0167560133599035E-4</v>
      </c>
      <c r="N25" s="340">
        <f t="shared" si="4"/>
        <v>2.8103465719392514E-4</v>
      </c>
    </row>
    <row r="26" spans="2:14" x14ac:dyDescent="0.25">
      <c r="B26" s="335" t="s">
        <v>337</v>
      </c>
      <c r="C26" s="34">
        <v>33</v>
      </c>
      <c r="D26" s="34">
        <v>33</v>
      </c>
      <c r="E26" s="319">
        <f t="shared" si="6"/>
        <v>3214</v>
      </c>
      <c r="F26" s="319">
        <f t="shared" si="0"/>
        <v>3288</v>
      </c>
      <c r="G26" s="336">
        <f t="shared" si="1"/>
        <v>75</v>
      </c>
      <c r="H26" s="337" t="str">
        <f t="shared" si="7"/>
        <v>OS</v>
      </c>
      <c r="I26" s="337">
        <v>1</v>
      </c>
      <c r="J26" s="338">
        <f t="shared" si="2"/>
        <v>75</v>
      </c>
      <c r="K26" s="319">
        <v>1000000</v>
      </c>
      <c r="L26" s="319">
        <v>75000000</v>
      </c>
      <c r="M26" s="339">
        <f t="shared" si="3"/>
        <v>2.1050268040079712E-3</v>
      </c>
      <c r="N26" s="340">
        <f t="shared" si="4"/>
        <v>8.4310397158177542E-4</v>
      </c>
    </row>
    <row r="27" spans="2:14" x14ac:dyDescent="0.25">
      <c r="B27" s="335" t="s">
        <v>338</v>
      </c>
      <c r="C27" s="34">
        <v>33</v>
      </c>
      <c r="D27" s="34">
        <v>34</v>
      </c>
      <c r="E27" s="319">
        <f t="shared" si="6"/>
        <v>3289</v>
      </c>
      <c r="F27" s="319">
        <f t="shared" si="0"/>
        <v>3338</v>
      </c>
      <c r="G27" s="336">
        <f t="shared" si="1"/>
        <v>50</v>
      </c>
      <c r="H27" s="337" t="str">
        <f t="shared" si="7"/>
        <v>OS</v>
      </c>
      <c r="I27" s="337">
        <v>1</v>
      </c>
      <c r="J27" s="338">
        <f t="shared" si="2"/>
        <v>50</v>
      </c>
      <c r="K27" s="319">
        <v>1000000</v>
      </c>
      <c r="L27" s="319">
        <v>50000000</v>
      </c>
      <c r="M27" s="339">
        <f t="shared" si="3"/>
        <v>1.4033512026719807E-3</v>
      </c>
      <c r="N27" s="340">
        <f t="shared" si="4"/>
        <v>5.6206931438785028E-4</v>
      </c>
    </row>
    <row r="28" spans="2:14" x14ac:dyDescent="0.25">
      <c r="B28" s="335" t="s">
        <v>339</v>
      </c>
      <c r="C28" s="34">
        <v>34</v>
      </c>
      <c r="D28" s="34">
        <v>35</v>
      </c>
      <c r="E28" s="319">
        <f t="shared" si="6"/>
        <v>3339</v>
      </c>
      <c r="F28" s="319">
        <f t="shared" si="0"/>
        <v>3458</v>
      </c>
      <c r="G28" s="336">
        <f t="shared" si="1"/>
        <v>120</v>
      </c>
      <c r="H28" s="337" t="str">
        <f t="shared" si="7"/>
        <v>OS</v>
      </c>
      <c r="I28" s="337">
        <v>1</v>
      </c>
      <c r="J28" s="338">
        <f t="shared" si="2"/>
        <v>120</v>
      </c>
      <c r="K28" s="319">
        <v>1000000</v>
      </c>
      <c r="L28" s="319">
        <v>120000000</v>
      </c>
      <c r="M28" s="339">
        <f t="shared" si="3"/>
        <v>3.3680428864127539E-3</v>
      </c>
      <c r="N28" s="340">
        <f t="shared" si="4"/>
        <v>1.3489663545308407E-3</v>
      </c>
    </row>
    <row r="29" spans="2:14" x14ac:dyDescent="0.25">
      <c r="B29" s="335" t="s">
        <v>340</v>
      </c>
      <c r="C29" s="34">
        <v>35</v>
      </c>
      <c r="D29" s="34">
        <v>36</v>
      </c>
      <c r="E29" s="319">
        <f t="shared" si="6"/>
        <v>3459</v>
      </c>
      <c r="F29" s="319">
        <f t="shared" si="0"/>
        <v>3521</v>
      </c>
      <c r="G29" s="336">
        <f t="shared" si="1"/>
        <v>63</v>
      </c>
      <c r="H29" s="337" t="str">
        <f t="shared" si="7"/>
        <v>OS</v>
      </c>
      <c r="I29" s="337">
        <v>1</v>
      </c>
      <c r="J29" s="338">
        <f t="shared" si="2"/>
        <v>63</v>
      </c>
      <c r="K29" s="319">
        <v>1000000</v>
      </c>
      <c r="L29" s="319">
        <v>63000000</v>
      </c>
      <c r="M29" s="339">
        <f t="shared" si="3"/>
        <v>1.7682225153666956E-3</v>
      </c>
      <c r="N29" s="340">
        <f t="shared" si="4"/>
        <v>7.0820733612869137E-4</v>
      </c>
    </row>
    <row r="30" spans="2:14" x14ac:dyDescent="0.25">
      <c r="B30" s="335" t="s">
        <v>50</v>
      </c>
      <c r="C30" s="34">
        <v>36</v>
      </c>
      <c r="D30" s="34">
        <v>36</v>
      </c>
      <c r="E30" s="319">
        <f t="shared" si="6"/>
        <v>3522</v>
      </c>
      <c r="F30" s="319">
        <f t="shared" si="0"/>
        <v>3571</v>
      </c>
      <c r="G30" s="336">
        <f t="shared" si="1"/>
        <v>50</v>
      </c>
      <c r="H30" s="337" t="str">
        <f t="shared" si="7"/>
        <v>OS</v>
      </c>
      <c r="I30" s="337">
        <v>1</v>
      </c>
      <c r="J30" s="338">
        <f t="shared" si="2"/>
        <v>50</v>
      </c>
      <c r="K30" s="319">
        <v>1000000</v>
      </c>
      <c r="L30" s="319">
        <v>50000000</v>
      </c>
      <c r="M30" s="339">
        <f t="shared" si="3"/>
        <v>1.4033512026719807E-3</v>
      </c>
      <c r="N30" s="340">
        <f t="shared" si="4"/>
        <v>5.6206931438785028E-4</v>
      </c>
    </row>
    <row r="31" spans="2:14" x14ac:dyDescent="0.25">
      <c r="B31" s="335" t="s">
        <v>341</v>
      </c>
      <c r="C31" s="34">
        <v>36</v>
      </c>
      <c r="D31" s="34">
        <v>37</v>
      </c>
      <c r="E31" s="319">
        <f t="shared" si="6"/>
        <v>3572</v>
      </c>
      <c r="F31" s="319">
        <f t="shared" si="0"/>
        <v>3671</v>
      </c>
      <c r="G31" s="336">
        <f t="shared" si="1"/>
        <v>100</v>
      </c>
      <c r="H31" s="337" t="str">
        <f t="shared" si="7"/>
        <v>OS</v>
      </c>
      <c r="I31" s="337">
        <v>1</v>
      </c>
      <c r="J31" s="338">
        <f t="shared" si="2"/>
        <v>100</v>
      </c>
      <c r="K31" s="319">
        <v>1000000</v>
      </c>
      <c r="L31" s="319">
        <v>100000000</v>
      </c>
      <c r="M31" s="339">
        <f t="shared" si="3"/>
        <v>2.8067024053439614E-3</v>
      </c>
      <c r="N31" s="340">
        <f t="shared" si="4"/>
        <v>1.1241386287757006E-3</v>
      </c>
    </row>
    <row r="32" spans="2:14" x14ac:dyDescent="0.25">
      <c r="B32" s="335" t="s">
        <v>342</v>
      </c>
      <c r="C32" s="34">
        <v>37</v>
      </c>
      <c r="D32" s="34">
        <v>40</v>
      </c>
      <c r="E32" s="319">
        <f t="shared" si="6"/>
        <v>3672</v>
      </c>
      <c r="F32" s="319">
        <f t="shared" si="0"/>
        <v>3921</v>
      </c>
      <c r="G32" s="336">
        <f t="shared" si="1"/>
        <v>250</v>
      </c>
      <c r="H32" s="337" t="str">
        <f t="shared" si="7"/>
        <v>OS</v>
      </c>
      <c r="I32" s="337">
        <v>1</v>
      </c>
      <c r="J32" s="338">
        <f t="shared" si="2"/>
        <v>250</v>
      </c>
      <c r="K32" s="319">
        <v>1000000</v>
      </c>
      <c r="L32" s="319">
        <v>250000000</v>
      </c>
      <c r="M32" s="339">
        <f t="shared" si="3"/>
        <v>7.0167560133599033E-3</v>
      </c>
      <c r="N32" s="340">
        <f t="shared" si="4"/>
        <v>2.8103465719392516E-3</v>
      </c>
    </row>
    <row r="33" spans="2:14" x14ac:dyDescent="0.25">
      <c r="B33" s="335" t="s">
        <v>343</v>
      </c>
      <c r="C33" s="34">
        <v>40</v>
      </c>
      <c r="D33" s="34">
        <v>40</v>
      </c>
      <c r="E33" s="319">
        <f t="shared" si="6"/>
        <v>3922</v>
      </c>
      <c r="F33" s="319">
        <f t="shared" si="0"/>
        <v>3971</v>
      </c>
      <c r="G33" s="336">
        <f t="shared" si="1"/>
        <v>50</v>
      </c>
      <c r="H33" s="337" t="str">
        <f t="shared" si="7"/>
        <v>OS</v>
      </c>
      <c r="I33" s="337">
        <v>1</v>
      </c>
      <c r="J33" s="338">
        <f t="shared" si="2"/>
        <v>50</v>
      </c>
      <c r="K33" s="319">
        <v>1000000</v>
      </c>
      <c r="L33" s="319">
        <v>50000000</v>
      </c>
      <c r="M33" s="339">
        <f t="shared" si="3"/>
        <v>1.4033512026719807E-3</v>
      </c>
      <c r="N33" s="340">
        <f t="shared" si="4"/>
        <v>5.6206931438785028E-4</v>
      </c>
    </row>
    <row r="34" spans="2:14" x14ac:dyDescent="0.25">
      <c r="B34" s="335" t="s">
        <v>344</v>
      </c>
      <c r="C34" s="34">
        <v>40</v>
      </c>
      <c r="D34" s="34">
        <v>40</v>
      </c>
      <c r="E34" s="319">
        <f t="shared" si="6"/>
        <v>3972</v>
      </c>
      <c r="F34" s="319">
        <f t="shared" si="0"/>
        <v>3986</v>
      </c>
      <c r="G34" s="336">
        <f t="shared" si="1"/>
        <v>15</v>
      </c>
      <c r="H34" s="337" t="str">
        <f t="shared" si="7"/>
        <v>OS</v>
      </c>
      <c r="I34" s="337">
        <v>1</v>
      </c>
      <c r="J34" s="338">
        <f t="shared" si="2"/>
        <v>15</v>
      </c>
      <c r="K34" s="319">
        <v>1000000</v>
      </c>
      <c r="L34" s="319">
        <v>15000000</v>
      </c>
      <c r="M34" s="339">
        <f t="shared" si="3"/>
        <v>4.2100536080159423E-4</v>
      </c>
      <c r="N34" s="340">
        <f t="shared" si="4"/>
        <v>1.6862079431635509E-4</v>
      </c>
    </row>
    <row r="35" spans="2:14" x14ac:dyDescent="0.25">
      <c r="B35" s="335" t="s">
        <v>248</v>
      </c>
      <c r="C35" s="34">
        <v>40</v>
      </c>
      <c r="D35" s="34">
        <v>40</v>
      </c>
      <c r="E35" s="319">
        <f t="shared" si="6"/>
        <v>3987</v>
      </c>
      <c r="F35" s="319">
        <f t="shared" si="0"/>
        <v>3991</v>
      </c>
      <c r="G35" s="336">
        <f t="shared" si="1"/>
        <v>5</v>
      </c>
      <c r="H35" s="337" t="str">
        <f t="shared" si="7"/>
        <v>OS</v>
      </c>
      <c r="I35" s="337">
        <v>1</v>
      </c>
      <c r="J35" s="338">
        <f t="shared" si="2"/>
        <v>5</v>
      </c>
      <c r="K35" s="319">
        <v>1000000</v>
      </c>
      <c r="L35" s="319">
        <v>5000000</v>
      </c>
      <c r="M35" s="339">
        <f t="shared" si="3"/>
        <v>1.4033512026719806E-4</v>
      </c>
      <c r="N35" s="340">
        <f t="shared" si="4"/>
        <v>5.6206931438785032E-5</v>
      </c>
    </row>
    <row r="36" spans="2:14" x14ac:dyDescent="0.25">
      <c r="B36" s="335" t="s">
        <v>51</v>
      </c>
      <c r="C36" s="34">
        <v>40</v>
      </c>
      <c r="D36" s="34">
        <v>40</v>
      </c>
      <c r="E36" s="319">
        <f t="shared" si="6"/>
        <v>3992</v>
      </c>
      <c r="F36" s="319">
        <f t="shared" si="0"/>
        <v>3996</v>
      </c>
      <c r="G36" s="336">
        <f t="shared" si="1"/>
        <v>5</v>
      </c>
      <c r="H36" s="337" t="str">
        <f t="shared" si="7"/>
        <v>OS</v>
      </c>
      <c r="I36" s="337">
        <v>1</v>
      </c>
      <c r="J36" s="338">
        <f t="shared" si="2"/>
        <v>5</v>
      </c>
      <c r="K36" s="319">
        <v>1000000</v>
      </c>
      <c r="L36" s="319">
        <v>5000000</v>
      </c>
      <c r="M36" s="339">
        <f t="shared" si="3"/>
        <v>1.4033512026719806E-4</v>
      </c>
      <c r="N36" s="340">
        <f t="shared" si="4"/>
        <v>5.6206931438785032E-5</v>
      </c>
    </row>
    <row r="37" spans="2:14" x14ac:dyDescent="0.25">
      <c r="B37" s="335" t="s">
        <v>53</v>
      </c>
      <c r="C37" s="34">
        <v>40</v>
      </c>
      <c r="D37" s="34">
        <v>40</v>
      </c>
      <c r="E37" s="319">
        <f t="shared" si="6"/>
        <v>3997</v>
      </c>
      <c r="F37" s="319">
        <f t="shared" si="0"/>
        <v>4000</v>
      </c>
      <c r="G37" s="336">
        <f t="shared" si="1"/>
        <v>4</v>
      </c>
      <c r="H37" s="337" t="str">
        <f t="shared" si="7"/>
        <v>OS</v>
      </c>
      <c r="I37" s="337">
        <v>1</v>
      </c>
      <c r="J37" s="338">
        <f t="shared" si="2"/>
        <v>4</v>
      </c>
      <c r="K37" s="319">
        <v>1000000</v>
      </c>
      <c r="L37" s="319">
        <v>4000000</v>
      </c>
      <c r="M37" s="339">
        <f t="shared" si="3"/>
        <v>1.1226809621375845E-4</v>
      </c>
      <c r="N37" s="340">
        <f t="shared" si="4"/>
        <v>4.4965545151028026E-5</v>
      </c>
    </row>
    <row r="38" spans="2:14" x14ac:dyDescent="0.25">
      <c r="B38" s="335" t="s">
        <v>343</v>
      </c>
      <c r="C38" s="34">
        <v>91</v>
      </c>
      <c r="D38" s="34">
        <v>91</v>
      </c>
      <c r="E38" s="319">
        <v>9001</v>
      </c>
      <c r="F38" s="319">
        <f t="shared" si="0"/>
        <v>9077</v>
      </c>
      <c r="G38" s="336">
        <f t="shared" si="1"/>
        <v>77</v>
      </c>
      <c r="H38" s="337" t="str">
        <f t="shared" si="7"/>
        <v>OS</v>
      </c>
      <c r="I38" s="337">
        <v>1</v>
      </c>
      <c r="J38" s="338">
        <f t="shared" si="2"/>
        <v>77</v>
      </c>
      <c r="K38" s="319">
        <v>1000000</v>
      </c>
      <c r="L38" s="319">
        <v>77000000</v>
      </c>
      <c r="M38" s="339">
        <f t="shared" si="3"/>
        <v>2.1611608521148501E-3</v>
      </c>
      <c r="N38" s="340">
        <f t="shared" si="4"/>
        <v>8.655867441572895E-4</v>
      </c>
    </row>
    <row r="39" spans="2:14" x14ac:dyDescent="0.25">
      <c r="B39" s="335" t="s">
        <v>41</v>
      </c>
      <c r="C39" s="34">
        <v>91</v>
      </c>
      <c r="D39" s="34">
        <v>92</v>
      </c>
      <c r="E39" s="319">
        <f t="shared" ref="E39:E102" si="8">+F38+1</f>
        <v>9078</v>
      </c>
      <c r="F39" s="319">
        <f t="shared" si="0"/>
        <v>9118</v>
      </c>
      <c r="G39" s="336">
        <f t="shared" si="1"/>
        <v>41</v>
      </c>
      <c r="H39" s="337" t="str">
        <f t="shared" si="7"/>
        <v>OS</v>
      </c>
      <c r="I39" s="337">
        <v>1</v>
      </c>
      <c r="J39" s="338">
        <f t="shared" si="2"/>
        <v>41</v>
      </c>
      <c r="K39" s="319">
        <v>1000000</v>
      </c>
      <c r="L39" s="319">
        <v>41000000</v>
      </c>
      <c r="M39" s="339">
        <f t="shared" si="3"/>
        <v>1.1507479861910242E-3</v>
      </c>
      <c r="N39" s="340">
        <f t="shared" si="4"/>
        <v>4.6089683779803724E-4</v>
      </c>
    </row>
    <row r="40" spans="2:14" x14ac:dyDescent="0.25">
      <c r="B40" s="335" t="s">
        <v>45</v>
      </c>
      <c r="C40" s="34">
        <v>92</v>
      </c>
      <c r="D40" s="34">
        <v>92</v>
      </c>
      <c r="E40" s="319">
        <f t="shared" si="8"/>
        <v>9119</v>
      </c>
      <c r="F40" s="319">
        <f t="shared" si="0"/>
        <v>9127</v>
      </c>
      <c r="G40" s="336">
        <f t="shared" si="1"/>
        <v>9</v>
      </c>
      <c r="H40" s="337" t="str">
        <f t="shared" si="7"/>
        <v>OS</v>
      </c>
      <c r="I40" s="337">
        <v>1</v>
      </c>
      <c r="J40" s="338">
        <f t="shared" si="2"/>
        <v>9</v>
      </c>
      <c r="K40" s="319">
        <v>1000000</v>
      </c>
      <c r="L40" s="319">
        <v>9000000</v>
      </c>
      <c r="M40" s="339">
        <f t="shared" si="3"/>
        <v>2.5260321648095654E-4</v>
      </c>
      <c r="N40" s="341">
        <f t="shared" si="4"/>
        <v>1.0117247658981305E-4</v>
      </c>
    </row>
    <row r="41" spans="2:14" x14ac:dyDescent="0.25">
      <c r="B41" s="335" t="s">
        <v>345</v>
      </c>
      <c r="C41" s="34">
        <v>92</v>
      </c>
      <c r="D41" s="34">
        <v>92</v>
      </c>
      <c r="E41" s="319">
        <f t="shared" si="8"/>
        <v>9128</v>
      </c>
      <c r="F41" s="319">
        <f t="shared" si="0"/>
        <v>9152</v>
      </c>
      <c r="G41" s="336">
        <f t="shared" si="1"/>
        <v>25</v>
      </c>
      <c r="H41" s="337" t="str">
        <f t="shared" si="7"/>
        <v>OS</v>
      </c>
      <c r="I41" s="337">
        <v>1</v>
      </c>
      <c r="J41" s="338">
        <f t="shared" si="2"/>
        <v>25</v>
      </c>
      <c r="K41" s="319">
        <v>1000000</v>
      </c>
      <c r="L41" s="319">
        <v>25000000</v>
      </c>
      <c r="M41" s="339">
        <f t="shared" si="3"/>
        <v>7.0167560133599035E-4</v>
      </c>
      <c r="N41" s="340">
        <f t="shared" si="4"/>
        <v>2.8103465719392514E-4</v>
      </c>
    </row>
    <row r="42" spans="2:14" x14ac:dyDescent="0.25">
      <c r="B42" s="335" t="s">
        <v>346</v>
      </c>
      <c r="C42" s="34">
        <v>92</v>
      </c>
      <c r="D42" s="34">
        <v>92</v>
      </c>
      <c r="E42" s="319">
        <f t="shared" si="8"/>
        <v>9153</v>
      </c>
      <c r="F42" s="319">
        <f t="shared" si="0"/>
        <v>9187</v>
      </c>
      <c r="G42" s="336">
        <f t="shared" si="1"/>
        <v>35</v>
      </c>
      <c r="H42" s="337" t="str">
        <f t="shared" si="7"/>
        <v>OS</v>
      </c>
      <c r="I42" s="337">
        <v>1</v>
      </c>
      <c r="J42" s="338">
        <f t="shared" si="2"/>
        <v>35</v>
      </c>
      <c r="K42" s="319">
        <v>1000000</v>
      </c>
      <c r="L42" s="319">
        <v>35000000</v>
      </c>
      <c r="M42" s="339">
        <f t="shared" si="3"/>
        <v>9.8234584187038647E-4</v>
      </c>
      <c r="N42" s="340">
        <f t="shared" si="4"/>
        <v>3.9344852007149522E-4</v>
      </c>
    </row>
    <row r="43" spans="2:14" x14ac:dyDescent="0.25">
      <c r="B43" s="335" t="s">
        <v>338</v>
      </c>
      <c r="C43" s="34">
        <v>92</v>
      </c>
      <c r="D43" s="34">
        <v>93</v>
      </c>
      <c r="E43" s="319">
        <f t="shared" si="8"/>
        <v>9188</v>
      </c>
      <c r="F43" s="319">
        <f t="shared" si="0"/>
        <v>9217</v>
      </c>
      <c r="G43" s="336">
        <f t="shared" si="1"/>
        <v>30</v>
      </c>
      <c r="H43" s="337" t="str">
        <f t="shared" si="7"/>
        <v>OS</v>
      </c>
      <c r="I43" s="337">
        <v>1</v>
      </c>
      <c r="J43" s="338">
        <f t="shared" si="2"/>
        <v>30</v>
      </c>
      <c r="K43" s="319">
        <v>1000000</v>
      </c>
      <c r="L43" s="319">
        <v>30000000</v>
      </c>
      <c r="M43" s="339">
        <f t="shared" si="3"/>
        <v>8.4201072160318847E-4</v>
      </c>
      <c r="N43" s="340">
        <f t="shared" si="4"/>
        <v>3.3724158863271018E-4</v>
      </c>
    </row>
    <row r="44" spans="2:14" x14ac:dyDescent="0.25">
      <c r="B44" s="335" t="s">
        <v>342</v>
      </c>
      <c r="C44" s="34">
        <v>93</v>
      </c>
      <c r="D44" s="34">
        <v>93</v>
      </c>
      <c r="E44" s="319">
        <f t="shared" si="8"/>
        <v>9218</v>
      </c>
      <c r="F44" s="319">
        <f t="shared" si="0"/>
        <v>9272</v>
      </c>
      <c r="G44" s="336">
        <f t="shared" si="1"/>
        <v>55</v>
      </c>
      <c r="H44" s="337" t="str">
        <f t="shared" si="7"/>
        <v>OS</v>
      </c>
      <c r="I44" s="337">
        <v>1</v>
      </c>
      <c r="J44" s="338">
        <f t="shared" si="2"/>
        <v>55</v>
      </c>
      <c r="K44" s="319">
        <v>1000000</v>
      </c>
      <c r="L44" s="319">
        <v>55000000</v>
      </c>
      <c r="M44" s="339">
        <f t="shared" si="3"/>
        <v>1.5436863229391787E-3</v>
      </c>
      <c r="N44" s="340">
        <f t="shared" si="4"/>
        <v>6.1827624582663538E-4</v>
      </c>
    </row>
    <row r="45" spans="2:14" x14ac:dyDescent="0.25">
      <c r="B45" s="335" t="s">
        <v>337</v>
      </c>
      <c r="C45" s="34">
        <v>93</v>
      </c>
      <c r="D45" s="34">
        <v>94</v>
      </c>
      <c r="E45" s="319">
        <f t="shared" si="8"/>
        <v>9273</v>
      </c>
      <c r="F45" s="319">
        <f t="shared" si="0"/>
        <v>9322</v>
      </c>
      <c r="G45" s="336">
        <f t="shared" si="1"/>
        <v>50</v>
      </c>
      <c r="H45" s="337" t="str">
        <f t="shared" si="7"/>
        <v>OS</v>
      </c>
      <c r="I45" s="337">
        <v>1</v>
      </c>
      <c r="J45" s="338">
        <f t="shared" si="2"/>
        <v>50</v>
      </c>
      <c r="K45" s="319">
        <v>1000000</v>
      </c>
      <c r="L45" s="319">
        <v>50000000</v>
      </c>
      <c r="M45" s="339">
        <f t="shared" si="3"/>
        <v>1.4033512026719807E-3</v>
      </c>
      <c r="N45" s="340">
        <f t="shared" si="4"/>
        <v>5.6206931438785028E-4</v>
      </c>
    </row>
    <row r="46" spans="2:14" x14ac:dyDescent="0.25">
      <c r="B46" s="335" t="s">
        <v>336</v>
      </c>
      <c r="C46" s="34">
        <v>94</v>
      </c>
      <c r="D46" s="34">
        <v>94</v>
      </c>
      <c r="E46" s="319">
        <f t="shared" si="8"/>
        <v>9323</v>
      </c>
      <c r="F46" s="319">
        <f t="shared" si="0"/>
        <v>9385</v>
      </c>
      <c r="G46" s="336">
        <f t="shared" si="1"/>
        <v>63</v>
      </c>
      <c r="H46" s="337" t="str">
        <f t="shared" si="7"/>
        <v>OS</v>
      </c>
      <c r="I46" s="337">
        <v>1</v>
      </c>
      <c r="J46" s="338">
        <f t="shared" si="2"/>
        <v>63</v>
      </c>
      <c r="K46" s="319">
        <v>1000000</v>
      </c>
      <c r="L46" s="319">
        <v>63000000</v>
      </c>
      <c r="M46" s="339">
        <f t="shared" si="3"/>
        <v>1.7682225153666956E-3</v>
      </c>
      <c r="N46" s="340">
        <f t="shared" si="4"/>
        <v>7.0820733612869137E-4</v>
      </c>
    </row>
    <row r="47" spans="2:14" x14ac:dyDescent="0.25">
      <c r="B47" s="335" t="s">
        <v>347</v>
      </c>
      <c r="C47" s="34">
        <v>94</v>
      </c>
      <c r="D47" s="34">
        <v>94</v>
      </c>
      <c r="E47" s="319">
        <f t="shared" si="8"/>
        <v>9386</v>
      </c>
      <c r="F47" s="319">
        <f t="shared" si="0"/>
        <v>9400</v>
      </c>
      <c r="G47" s="336">
        <f t="shared" si="1"/>
        <v>15</v>
      </c>
      <c r="H47" s="337" t="str">
        <f t="shared" si="7"/>
        <v>OS</v>
      </c>
      <c r="I47" s="337">
        <v>1</v>
      </c>
      <c r="J47" s="338">
        <f t="shared" si="2"/>
        <v>15</v>
      </c>
      <c r="K47" s="319">
        <v>1000000</v>
      </c>
      <c r="L47" s="319">
        <v>15000000</v>
      </c>
      <c r="M47" s="339">
        <f t="shared" si="3"/>
        <v>4.2100536080159423E-4</v>
      </c>
      <c r="N47" s="340">
        <f t="shared" si="4"/>
        <v>1.6862079431635509E-4</v>
      </c>
    </row>
    <row r="48" spans="2:14" x14ac:dyDescent="0.25">
      <c r="B48" s="335" t="s">
        <v>341</v>
      </c>
      <c r="C48" s="34">
        <v>95</v>
      </c>
      <c r="D48" s="34">
        <v>95</v>
      </c>
      <c r="E48" s="319">
        <f t="shared" si="8"/>
        <v>9401</v>
      </c>
      <c r="F48" s="319">
        <f t="shared" si="0"/>
        <v>9500</v>
      </c>
      <c r="G48" s="336">
        <f t="shared" si="1"/>
        <v>100</v>
      </c>
      <c r="H48" s="337" t="str">
        <f t="shared" si="7"/>
        <v>OS</v>
      </c>
      <c r="I48" s="337">
        <v>1</v>
      </c>
      <c r="J48" s="338">
        <f t="shared" si="2"/>
        <v>100</v>
      </c>
      <c r="K48" s="319">
        <v>1000000</v>
      </c>
      <c r="L48" s="319">
        <v>100000000</v>
      </c>
      <c r="M48" s="339">
        <f t="shared" si="3"/>
        <v>2.8067024053439614E-3</v>
      </c>
      <c r="N48" s="340">
        <f t="shared" si="4"/>
        <v>1.1241386287757006E-3</v>
      </c>
    </row>
    <row r="49" spans="2:14" x14ac:dyDescent="0.25">
      <c r="B49" s="335" t="s">
        <v>334</v>
      </c>
      <c r="C49" s="34">
        <v>96</v>
      </c>
      <c r="D49" s="34">
        <v>96</v>
      </c>
      <c r="E49" s="319">
        <f t="shared" si="8"/>
        <v>9501</v>
      </c>
      <c r="F49" s="319">
        <f t="shared" si="0"/>
        <v>9520</v>
      </c>
      <c r="G49" s="336">
        <f t="shared" si="1"/>
        <v>20</v>
      </c>
      <c r="H49" s="337" t="str">
        <f t="shared" si="7"/>
        <v>OS</v>
      </c>
      <c r="I49" s="337">
        <v>1</v>
      </c>
      <c r="J49" s="338">
        <f t="shared" si="2"/>
        <v>20</v>
      </c>
      <c r="K49" s="319">
        <v>1000000</v>
      </c>
      <c r="L49" s="319">
        <v>20000000</v>
      </c>
      <c r="M49" s="339">
        <f t="shared" si="3"/>
        <v>5.6134048106879224E-4</v>
      </c>
      <c r="N49" s="340">
        <f t="shared" si="4"/>
        <v>2.2482772575514013E-4</v>
      </c>
    </row>
    <row r="50" spans="2:14" x14ac:dyDescent="0.25">
      <c r="B50" s="335" t="s">
        <v>339</v>
      </c>
      <c r="C50" s="34">
        <v>96</v>
      </c>
      <c r="D50" s="34">
        <v>96</v>
      </c>
      <c r="E50" s="319">
        <f t="shared" si="8"/>
        <v>9521</v>
      </c>
      <c r="F50" s="319">
        <f t="shared" si="0"/>
        <v>9584</v>
      </c>
      <c r="G50" s="336">
        <f t="shared" si="1"/>
        <v>64</v>
      </c>
      <c r="H50" s="337" t="str">
        <f t="shared" si="7"/>
        <v>OS</v>
      </c>
      <c r="I50" s="337">
        <v>1</v>
      </c>
      <c r="J50" s="338">
        <f t="shared" si="2"/>
        <v>64</v>
      </c>
      <c r="K50" s="319">
        <v>1000000</v>
      </c>
      <c r="L50" s="319">
        <v>64000000</v>
      </c>
      <c r="M50" s="339">
        <f t="shared" si="3"/>
        <v>1.7962895394201353E-3</v>
      </c>
      <c r="N50" s="340">
        <f t="shared" si="4"/>
        <v>7.1944872241644841E-4</v>
      </c>
    </row>
    <row r="51" spans="2:14" x14ac:dyDescent="0.25">
      <c r="B51" s="335" t="s">
        <v>589</v>
      </c>
      <c r="C51" s="34">
        <v>96</v>
      </c>
      <c r="D51" s="34">
        <v>96</v>
      </c>
      <c r="E51" s="319">
        <f t="shared" si="8"/>
        <v>9585</v>
      </c>
      <c r="F51" s="319">
        <f t="shared" si="0"/>
        <v>9587</v>
      </c>
      <c r="G51" s="336">
        <f t="shared" si="1"/>
        <v>3</v>
      </c>
      <c r="H51" s="337" t="str">
        <f t="shared" si="7"/>
        <v>OS</v>
      </c>
      <c r="I51" s="337">
        <v>1</v>
      </c>
      <c r="J51" s="338">
        <f t="shared" si="2"/>
        <v>3</v>
      </c>
      <c r="K51" s="319">
        <v>1000000</v>
      </c>
      <c r="L51" s="319">
        <v>3000000</v>
      </c>
      <c r="M51" s="339">
        <f t="shared" si="3"/>
        <v>8.4201072160318847E-5</v>
      </c>
      <c r="N51" s="340">
        <f t="shared" si="4"/>
        <v>3.3724158863271019E-5</v>
      </c>
    </row>
    <row r="52" spans="2:14" x14ac:dyDescent="0.25">
      <c r="B52" s="335" t="s">
        <v>589</v>
      </c>
      <c r="C52" s="34">
        <v>96</v>
      </c>
      <c r="D52" s="34">
        <v>96</v>
      </c>
      <c r="E52" s="319">
        <f t="shared" si="8"/>
        <v>9588</v>
      </c>
      <c r="F52" s="319">
        <f t="shared" si="0"/>
        <v>9590</v>
      </c>
      <c r="G52" s="336">
        <f t="shared" si="1"/>
        <v>3</v>
      </c>
      <c r="H52" s="337" t="str">
        <f t="shared" si="7"/>
        <v>OS</v>
      </c>
      <c r="I52" s="337">
        <v>1</v>
      </c>
      <c r="J52" s="338">
        <f t="shared" si="2"/>
        <v>3</v>
      </c>
      <c r="K52" s="319">
        <v>1000000</v>
      </c>
      <c r="L52" s="319">
        <v>3000000</v>
      </c>
      <c r="M52" s="339">
        <f t="shared" si="3"/>
        <v>8.4201072160318847E-5</v>
      </c>
      <c r="N52" s="340">
        <f t="shared" si="4"/>
        <v>3.3724158863271019E-5</v>
      </c>
    </row>
    <row r="53" spans="2:14" x14ac:dyDescent="0.25">
      <c r="B53" s="335" t="s">
        <v>589</v>
      </c>
      <c r="C53" s="34">
        <v>96</v>
      </c>
      <c r="D53" s="34">
        <v>96</v>
      </c>
      <c r="E53" s="319">
        <f t="shared" si="8"/>
        <v>9591</v>
      </c>
      <c r="F53" s="319">
        <f t="shared" si="0"/>
        <v>9593</v>
      </c>
      <c r="G53" s="336">
        <f t="shared" si="1"/>
        <v>3</v>
      </c>
      <c r="H53" s="337" t="str">
        <f t="shared" si="7"/>
        <v>OS</v>
      </c>
      <c r="I53" s="337">
        <v>1</v>
      </c>
      <c r="J53" s="338">
        <f t="shared" si="2"/>
        <v>3</v>
      </c>
      <c r="K53" s="319">
        <v>1000000</v>
      </c>
      <c r="L53" s="319">
        <v>3000000</v>
      </c>
      <c r="M53" s="339">
        <f t="shared" si="3"/>
        <v>8.4201072160318847E-5</v>
      </c>
      <c r="N53" s="340">
        <f t="shared" si="4"/>
        <v>3.3724158863271019E-5</v>
      </c>
    </row>
    <row r="54" spans="2:14" x14ac:dyDescent="0.25">
      <c r="B54" s="335" t="s">
        <v>589</v>
      </c>
      <c r="C54" s="34">
        <v>96</v>
      </c>
      <c r="D54" s="34">
        <v>96</v>
      </c>
      <c r="E54" s="319">
        <f t="shared" si="8"/>
        <v>9594</v>
      </c>
      <c r="F54" s="319">
        <f t="shared" si="0"/>
        <v>9596</v>
      </c>
      <c r="G54" s="336">
        <f t="shared" si="1"/>
        <v>3</v>
      </c>
      <c r="H54" s="337" t="str">
        <f t="shared" si="7"/>
        <v>OS</v>
      </c>
      <c r="I54" s="337">
        <v>1</v>
      </c>
      <c r="J54" s="338">
        <f t="shared" si="2"/>
        <v>3</v>
      </c>
      <c r="K54" s="319">
        <v>1000000</v>
      </c>
      <c r="L54" s="319">
        <v>3000000</v>
      </c>
      <c r="M54" s="339">
        <f t="shared" si="3"/>
        <v>8.4201072160318847E-5</v>
      </c>
      <c r="N54" s="340">
        <f t="shared" si="4"/>
        <v>3.3724158863271019E-5</v>
      </c>
    </row>
    <row r="55" spans="2:14" x14ac:dyDescent="0.25">
      <c r="B55" s="335" t="s">
        <v>333</v>
      </c>
      <c r="C55" s="34">
        <v>96</v>
      </c>
      <c r="D55" s="34">
        <v>97</v>
      </c>
      <c r="E55" s="319">
        <f t="shared" si="8"/>
        <v>9597</v>
      </c>
      <c r="F55" s="319">
        <f t="shared" si="0"/>
        <v>9634</v>
      </c>
      <c r="G55" s="336">
        <f t="shared" si="1"/>
        <v>38</v>
      </c>
      <c r="H55" s="337" t="str">
        <f t="shared" si="7"/>
        <v>OS</v>
      </c>
      <c r="I55" s="337">
        <v>1</v>
      </c>
      <c r="J55" s="338">
        <f t="shared" si="2"/>
        <v>38</v>
      </c>
      <c r="K55" s="319">
        <v>1000000</v>
      </c>
      <c r="L55" s="319">
        <v>38000000</v>
      </c>
      <c r="M55" s="339">
        <f t="shared" si="3"/>
        <v>1.0665469140307053E-3</v>
      </c>
      <c r="N55" s="340">
        <f t="shared" si="4"/>
        <v>4.2717267893476623E-4</v>
      </c>
    </row>
    <row r="56" spans="2:14" x14ac:dyDescent="0.25">
      <c r="B56" s="335" t="s">
        <v>334</v>
      </c>
      <c r="C56" s="34">
        <v>97</v>
      </c>
      <c r="D56" s="34">
        <v>97</v>
      </c>
      <c r="E56" s="319">
        <f t="shared" si="8"/>
        <v>9635</v>
      </c>
      <c r="F56" s="319">
        <f t="shared" si="0"/>
        <v>9653</v>
      </c>
      <c r="G56" s="336">
        <f t="shared" si="1"/>
        <v>19</v>
      </c>
      <c r="H56" s="337" t="str">
        <f t="shared" si="7"/>
        <v>OS</v>
      </c>
      <c r="I56" s="337">
        <v>1</v>
      </c>
      <c r="J56" s="338">
        <f t="shared" si="2"/>
        <v>19</v>
      </c>
      <c r="K56" s="319">
        <v>1000000</v>
      </c>
      <c r="L56" s="319">
        <v>19000000</v>
      </c>
      <c r="M56" s="339">
        <f t="shared" si="3"/>
        <v>5.3327345701535266E-4</v>
      </c>
      <c r="N56" s="340">
        <f t="shared" si="4"/>
        <v>2.1358633946738312E-4</v>
      </c>
    </row>
    <row r="57" spans="2:14" x14ac:dyDescent="0.25">
      <c r="B57" s="335" t="s">
        <v>45</v>
      </c>
      <c r="C57" s="34">
        <v>97</v>
      </c>
      <c r="D57" s="34">
        <v>97</v>
      </c>
      <c r="E57" s="319">
        <f t="shared" si="8"/>
        <v>9654</v>
      </c>
      <c r="F57" s="319">
        <f t="shared" si="0"/>
        <v>9691</v>
      </c>
      <c r="G57" s="336">
        <f t="shared" si="1"/>
        <v>38</v>
      </c>
      <c r="H57" s="337" t="str">
        <f t="shared" si="7"/>
        <v>OS</v>
      </c>
      <c r="I57" s="337">
        <v>1</v>
      </c>
      <c r="J57" s="338">
        <f t="shared" si="2"/>
        <v>38</v>
      </c>
      <c r="K57" s="319">
        <v>1000000</v>
      </c>
      <c r="L57" s="319">
        <v>38000000</v>
      </c>
      <c r="M57" s="339">
        <f t="shared" si="3"/>
        <v>1.0665469140307053E-3</v>
      </c>
      <c r="N57" s="341">
        <f t="shared" si="4"/>
        <v>4.2717267893476623E-4</v>
      </c>
    </row>
    <row r="58" spans="2:14" x14ac:dyDescent="0.25">
      <c r="B58" s="335" t="s">
        <v>336</v>
      </c>
      <c r="C58" s="34">
        <v>97</v>
      </c>
      <c r="D58" s="34">
        <v>98</v>
      </c>
      <c r="E58" s="319">
        <f t="shared" si="8"/>
        <v>9692</v>
      </c>
      <c r="F58" s="319">
        <f t="shared" si="0"/>
        <v>9703</v>
      </c>
      <c r="G58" s="336">
        <f t="shared" si="1"/>
        <v>12</v>
      </c>
      <c r="H58" s="337" t="str">
        <f t="shared" si="7"/>
        <v>OS</v>
      </c>
      <c r="I58" s="337">
        <v>1</v>
      </c>
      <c r="J58" s="338">
        <f t="shared" si="2"/>
        <v>12</v>
      </c>
      <c r="K58" s="319">
        <v>1000000</v>
      </c>
      <c r="L58" s="319">
        <v>12000000</v>
      </c>
      <c r="M58" s="339">
        <f t="shared" si="3"/>
        <v>3.3680428864127539E-4</v>
      </c>
      <c r="N58" s="340">
        <f t="shared" si="4"/>
        <v>1.3489663545308408E-4</v>
      </c>
    </row>
    <row r="59" spans="2:14" x14ac:dyDescent="0.25">
      <c r="B59" s="335" t="s">
        <v>337</v>
      </c>
      <c r="C59" s="34">
        <v>98</v>
      </c>
      <c r="D59" s="34">
        <v>98</v>
      </c>
      <c r="E59" s="319">
        <f t="shared" si="8"/>
        <v>9704</v>
      </c>
      <c r="F59" s="319">
        <f t="shared" si="0"/>
        <v>9741</v>
      </c>
      <c r="G59" s="336">
        <f t="shared" si="1"/>
        <v>38</v>
      </c>
      <c r="H59" s="337" t="str">
        <f t="shared" si="7"/>
        <v>OS</v>
      </c>
      <c r="I59" s="337">
        <v>1</v>
      </c>
      <c r="J59" s="338">
        <f t="shared" si="2"/>
        <v>38</v>
      </c>
      <c r="K59" s="319">
        <v>1000000</v>
      </c>
      <c r="L59" s="319">
        <v>38000000</v>
      </c>
      <c r="M59" s="339">
        <f t="shared" si="3"/>
        <v>1.0665469140307053E-3</v>
      </c>
      <c r="N59" s="340">
        <f t="shared" si="4"/>
        <v>4.2717267893476623E-4</v>
      </c>
    </row>
    <row r="60" spans="2:14" x14ac:dyDescent="0.25">
      <c r="B60" s="335" t="s">
        <v>338</v>
      </c>
      <c r="C60" s="34">
        <v>98</v>
      </c>
      <c r="D60" s="34">
        <v>98</v>
      </c>
      <c r="E60" s="319">
        <f t="shared" si="8"/>
        <v>9742</v>
      </c>
      <c r="F60" s="319">
        <f t="shared" si="0"/>
        <v>9766</v>
      </c>
      <c r="G60" s="336">
        <f t="shared" si="1"/>
        <v>25</v>
      </c>
      <c r="H60" s="337" t="str">
        <f t="shared" si="7"/>
        <v>OS</v>
      </c>
      <c r="I60" s="337">
        <v>1</v>
      </c>
      <c r="J60" s="338">
        <f t="shared" si="2"/>
        <v>25</v>
      </c>
      <c r="K60" s="319">
        <v>1000000</v>
      </c>
      <c r="L60" s="319">
        <v>25000000</v>
      </c>
      <c r="M60" s="339">
        <f t="shared" si="3"/>
        <v>7.0167560133599035E-4</v>
      </c>
      <c r="N60" s="340">
        <f t="shared" si="4"/>
        <v>2.8103465719392514E-4</v>
      </c>
    </row>
    <row r="61" spans="2:14" x14ac:dyDescent="0.25">
      <c r="B61" s="335" t="s">
        <v>339</v>
      </c>
      <c r="C61" s="34">
        <v>98</v>
      </c>
      <c r="D61" s="34">
        <v>99</v>
      </c>
      <c r="E61" s="319">
        <f t="shared" si="8"/>
        <v>9767</v>
      </c>
      <c r="F61" s="319">
        <f t="shared" si="0"/>
        <v>9827</v>
      </c>
      <c r="G61" s="336">
        <f t="shared" si="1"/>
        <v>61</v>
      </c>
      <c r="H61" s="337" t="str">
        <f t="shared" si="7"/>
        <v>OS</v>
      </c>
      <c r="I61" s="337">
        <v>1</v>
      </c>
      <c r="J61" s="338">
        <f t="shared" si="2"/>
        <v>61</v>
      </c>
      <c r="K61" s="319">
        <v>1000000</v>
      </c>
      <c r="L61" s="319">
        <v>61000000</v>
      </c>
      <c r="M61" s="339">
        <f t="shared" si="3"/>
        <v>1.7120884672598164E-3</v>
      </c>
      <c r="N61" s="340">
        <f t="shared" si="4"/>
        <v>6.857245635531774E-4</v>
      </c>
    </row>
    <row r="62" spans="2:14" x14ac:dyDescent="0.25">
      <c r="B62" s="335" t="s">
        <v>340</v>
      </c>
      <c r="C62" s="34">
        <v>99</v>
      </c>
      <c r="D62" s="34">
        <v>99</v>
      </c>
      <c r="E62" s="319">
        <f t="shared" si="8"/>
        <v>9828</v>
      </c>
      <c r="F62" s="319">
        <f t="shared" si="0"/>
        <v>9859</v>
      </c>
      <c r="G62" s="336">
        <f t="shared" si="1"/>
        <v>32</v>
      </c>
      <c r="H62" s="337" t="str">
        <f t="shared" si="7"/>
        <v>OS</v>
      </c>
      <c r="I62" s="337">
        <v>1</v>
      </c>
      <c r="J62" s="338">
        <f t="shared" si="2"/>
        <v>32</v>
      </c>
      <c r="K62" s="319">
        <v>1000000</v>
      </c>
      <c r="L62" s="319">
        <v>32000000</v>
      </c>
      <c r="M62" s="339">
        <f t="shared" si="3"/>
        <v>8.9814476971006763E-4</v>
      </c>
      <c r="N62" s="340">
        <f t="shared" si="4"/>
        <v>3.5972436120822421E-4</v>
      </c>
    </row>
    <row r="63" spans="2:14" x14ac:dyDescent="0.25">
      <c r="B63" s="335" t="s">
        <v>50</v>
      </c>
      <c r="C63" s="34">
        <v>99</v>
      </c>
      <c r="D63" s="34">
        <v>99</v>
      </c>
      <c r="E63" s="319">
        <f t="shared" si="8"/>
        <v>9860</v>
      </c>
      <c r="F63" s="319">
        <f t="shared" si="0"/>
        <v>9884</v>
      </c>
      <c r="G63" s="336">
        <f t="shared" si="1"/>
        <v>25</v>
      </c>
      <c r="H63" s="337" t="str">
        <f t="shared" si="7"/>
        <v>OS</v>
      </c>
      <c r="I63" s="337">
        <v>1</v>
      </c>
      <c r="J63" s="338">
        <f t="shared" si="2"/>
        <v>25</v>
      </c>
      <c r="K63" s="319">
        <v>1000000</v>
      </c>
      <c r="L63" s="319">
        <v>25000000</v>
      </c>
      <c r="M63" s="339">
        <f t="shared" si="3"/>
        <v>7.0167560133599035E-4</v>
      </c>
      <c r="N63" s="340">
        <f t="shared" si="4"/>
        <v>2.8103465719392514E-4</v>
      </c>
    </row>
    <row r="64" spans="2:14" x14ac:dyDescent="0.25">
      <c r="B64" s="335" t="s">
        <v>341</v>
      </c>
      <c r="C64" s="34">
        <v>99</v>
      </c>
      <c r="D64" s="34">
        <v>100</v>
      </c>
      <c r="E64" s="319">
        <f t="shared" si="8"/>
        <v>9885</v>
      </c>
      <c r="F64" s="319">
        <f t="shared" si="0"/>
        <v>9934</v>
      </c>
      <c r="G64" s="336">
        <f t="shared" si="1"/>
        <v>50</v>
      </c>
      <c r="H64" s="337" t="str">
        <f t="shared" si="7"/>
        <v>OS</v>
      </c>
      <c r="I64" s="337">
        <v>1</v>
      </c>
      <c r="J64" s="338">
        <f t="shared" si="2"/>
        <v>50</v>
      </c>
      <c r="K64" s="319">
        <v>1000000</v>
      </c>
      <c r="L64" s="319">
        <v>50000000</v>
      </c>
      <c r="M64" s="339">
        <f t="shared" si="3"/>
        <v>1.4033512026719807E-3</v>
      </c>
      <c r="N64" s="340">
        <f t="shared" si="4"/>
        <v>5.6206931438785028E-4</v>
      </c>
    </row>
    <row r="65" spans="2:14" x14ac:dyDescent="0.25">
      <c r="B65" s="335" t="s">
        <v>342</v>
      </c>
      <c r="C65" s="34">
        <v>100</v>
      </c>
      <c r="D65" s="34">
        <v>101</v>
      </c>
      <c r="E65" s="319">
        <f t="shared" si="8"/>
        <v>9935</v>
      </c>
      <c r="F65" s="319">
        <f t="shared" si="0"/>
        <v>10062</v>
      </c>
      <c r="G65" s="336">
        <f t="shared" si="1"/>
        <v>128</v>
      </c>
      <c r="H65" s="337" t="str">
        <f t="shared" si="7"/>
        <v>OS</v>
      </c>
      <c r="I65" s="337">
        <v>1</v>
      </c>
      <c r="J65" s="338">
        <f t="shared" si="2"/>
        <v>128</v>
      </c>
      <c r="K65" s="319">
        <v>1000000</v>
      </c>
      <c r="L65" s="319">
        <v>128000000</v>
      </c>
      <c r="M65" s="339">
        <f t="shared" si="3"/>
        <v>3.5925790788402705E-3</v>
      </c>
      <c r="N65" s="340">
        <f t="shared" si="4"/>
        <v>1.4388974448328968E-3</v>
      </c>
    </row>
    <row r="66" spans="2:14" x14ac:dyDescent="0.25">
      <c r="B66" s="335" t="s">
        <v>343</v>
      </c>
      <c r="C66" s="34">
        <v>101</v>
      </c>
      <c r="D66" s="34">
        <v>101</v>
      </c>
      <c r="E66" s="319">
        <f t="shared" si="8"/>
        <v>10063</v>
      </c>
      <c r="F66" s="319">
        <f t="shared" si="0"/>
        <v>10087</v>
      </c>
      <c r="G66" s="336">
        <f t="shared" si="1"/>
        <v>25</v>
      </c>
      <c r="H66" s="337" t="str">
        <f t="shared" si="7"/>
        <v>OS</v>
      </c>
      <c r="I66" s="337">
        <v>1</v>
      </c>
      <c r="J66" s="338">
        <f t="shared" si="2"/>
        <v>25</v>
      </c>
      <c r="K66" s="319">
        <v>1000000</v>
      </c>
      <c r="L66" s="319">
        <v>25000000</v>
      </c>
      <c r="M66" s="339">
        <f t="shared" si="3"/>
        <v>7.0167560133599035E-4</v>
      </c>
      <c r="N66" s="340">
        <f t="shared" si="4"/>
        <v>2.8103465719392514E-4</v>
      </c>
    </row>
    <row r="67" spans="2:14" x14ac:dyDescent="0.25">
      <c r="B67" s="335" t="s">
        <v>344</v>
      </c>
      <c r="C67" s="34">
        <v>101</v>
      </c>
      <c r="D67" s="34">
        <v>101</v>
      </c>
      <c r="E67" s="319">
        <f t="shared" si="8"/>
        <v>10088</v>
      </c>
      <c r="F67" s="319">
        <f t="shared" si="0"/>
        <v>10094</v>
      </c>
      <c r="G67" s="336">
        <f t="shared" si="1"/>
        <v>7</v>
      </c>
      <c r="H67" s="337" t="str">
        <f t="shared" si="7"/>
        <v>OS</v>
      </c>
      <c r="I67" s="337">
        <v>1</v>
      </c>
      <c r="J67" s="338">
        <f t="shared" si="2"/>
        <v>7</v>
      </c>
      <c r="K67" s="319">
        <v>1000000</v>
      </c>
      <c r="L67" s="319">
        <v>7000000</v>
      </c>
      <c r="M67" s="339">
        <f t="shared" si="3"/>
        <v>1.964691683740773E-4</v>
      </c>
      <c r="N67" s="340">
        <f t="shared" si="4"/>
        <v>7.8689704014299038E-5</v>
      </c>
    </row>
    <row r="68" spans="2:14" x14ac:dyDescent="0.25">
      <c r="B68" s="335" t="s">
        <v>248</v>
      </c>
      <c r="C68" s="34">
        <v>101</v>
      </c>
      <c r="D68" s="34">
        <v>101</v>
      </c>
      <c r="E68" s="319">
        <f t="shared" si="8"/>
        <v>10095</v>
      </c>
      <c r="F68" s="319">
        <f t="shared" si="0"/>
        <v>10096</v>
      </c>
      <c r="G68" s="336">
        <f t="shared" si="1"/>
        <v>2</v>
      </c>
      <c r="H68" s="337" t="str">
        <f t="shared" si="7"/>
        <v>OS</v>
      </c>
      <c r="I68" s="337">
        <v>1</v>
      </c>
      <c r="J68" s="338">
        <f t="shared" si="2"/>
        <v>2</v>
      </c>
      <c r="K68" s="319">
        <v>1000000</v>
      </c>
      <c r="L68" s="319">
        <v>2000000</v>
      </c>
      <c r="M68" s="339">
        <f t="shared" si="3"/>
        <v>5.6134048106879227E-5</v>
      </c>
      <c r="N68" s="340">
        <f t="shared" si="4"/>
        <v>2.2482772575514013E-5</v>
      </c>
    </row>
    <row r="69" spans="2:14" x14ac:dyDescent="0.25">
      <c r="B69" s="335" t="s">
        <v>51</v>
      </c>
      <c r="C69" s="34">
        <v>101</v>
      </c>
      <c r="D69" s="34">
        <v>101</v>
      </c>
      <c r="E69" s="319">
        <f t="shared" si="8"/>
        <v>10097</v>
      </c>
      <c r="F69" s="319">
        <f t="shared" si="0"/>
        <v>10098</v>
      </c>
      <c r="G69" s="336">
        <f t="shared" si="1"/>
        <v>2</v>
      </c>
      <c r="H69" s="337" t="str">
        <f t="shared" si="7"/>
        <v>OS</v>
      </c>
      <c r="I69" s="337">
        <v>1</v>
      </c>
      <c r="J69" s="338">
        <f t="shared" si="2"/>
        <v>2</v>
      </c>
      <c r="K69" s="319">
        <v>1000000</v>
      </c>
      <c r="L69" s="319">
        <v>2000000</v>
      </c>
      <c r="M69" s="339">
        <f t="shared" si="3"/>
        <v>5.6134048106879227E-5</v>
      </c>
      <c r="N69" s="340">
        <f t="shared" si="4"/>
        <v>2.2482772575514013E-5</v>
      </c>
    </row>
    <row r="70" spans="2:14" x14ac:dyDescent="0.25">
      <c r="B70" s="335" t="s">
        <v>53</v>
      </c>
      <c r="C70" s="34">
        <v>101</v>
      </c>
      <c r="D70" s="34">
        <v>101</v>
      </c>
      <c r="E70" s="319">
        <f t="shared" si="8"/>
        <v>10099</v>
      </c>
      <c r="F70" s="319">
        <f t="shared" si="0"/>
        <v>10100</v>
      </c>
      <c r="G70" s="336">
        <f t="shared" si="1"/>
        <v>2</v>
      </c>
      <c r="H70" s="337" t="str">
        <f t="shared" si="7"/>
        <v>OS</v>
      </c>
      <c r="I70" s="337">
        <v>1</v>
      </c>
      <c r="J70" s="338">
        <f t="shared" si="2"/>
        <v>2</v>
      </c>
      <c r="K70" s="319">
        <v>1000000</v>
      </c>
      <c r="L70" s="319">
        <v>2000000</v>
      </c>
      <c r="M70" s="339">
        <f t="shared" si="3"/>
        <v>5.6134048106879227E-5</v>
      </c>
      <c r="N70" s="340">
        <f t="shared" si="4"/>
        <v>2.2482772575514013E-5</v>
      </c>
    </row>
    <row r="71" spans="2:14" x14ac:dyDescent="0.25">
      <c r="B71" s="335" t="s">
        <v>589</v>
      </c>
      <c r="C71" s="34">
        <v>102</v>
      </c>
      <c r="D71" s="34">
        <v>103</v>
      </c>
      <c r="E71" s="319">
        <f t="shared" si="8"/>
        <v>10101</v>
      </c>
      <c r="F71" s="319">
        <f t="shared" si="0"/>
        <v>10244</v>
      </c>
      <c r="G71" s="336">
        <f t="shared" si="1"/>
        <v>144</v>
      </c>
      <c r="H71" s="337" t="str">
        <f t="shared" si="7"/>
        <v>OS</v>
      </c>
      <c r="I71" s="337">
        <v>1</v>
      </c>
      <c r="J71" s="338">
        <f t="shared" si="2"/>
        <v>144</v>
      </c>
      <c r="K71" s="319">
        <v>1000000</v>
      </c>
      <c r="L71" s="319">
        <v>144000000</v>
      </c>
      <c r="M71" s="339">
        <f t="shared" si="3"/>
        <v>4.0416514636953046E-3</v>
      </c>
      <c r="N71" s="340">
        <f t="shared" si="4"/>
        <v>1.6187596254370088E-3</v>
      </c>
    </row>
    <row r="72" spans="2:14" x14ac:dyDescent="0.25">
      <c r="B72" s="335" t="s">
        <v>589</v>
      </c>
      <c r="C72" s="34">
        <v>103</v>
      </c>
      <c r="D72" s="34">
        <v>104</v>
      </c>
      <c r="E72" s="319">
        <f t="shared" si="8"/>
        <v>10245</v>
      </c>
      <c r="F72" s="319">
        <f t="shared" si="0"/>
        <v>10388</v>
      </c>
      <c r="G72" s="336">
        <f t="shared" si="1"/>
        <v>144</v>
      </c>
      <c r="H72" s="337" t="str">
        <f t="shared" si="7"/>
        <v>OS</v>
      </c>
      <c r="I72" s="337">
        <v>1</v>
      </c>
      <c r="J72" s="338">
        <f t="shared" si="2"/>
        <v>144</v>
      </c>
      <c r="K72" s="319">
        <v>1000000</v>
      </c>
      <c r="L72" s="319">
        <v>144000000</v>
      </c>
      <c r="M72" s="339">
        <f t="shared" si="3"/>
        <v>4.0416514636953046E-3</v>
      </c>
      <c r="N72" s="340">
        <f t="shared" si="4"/>
        <v>1.6187596254370088E-3</v>
      </c>
    </row>
    <row r="73" spans="2:14" x14ac:dyDescent="0.25">
      <c r="B73" s="335" t="s">
        <v>589</v>
      </c>
      <c r="C73" s="34">
        <v>104</v>
      </c>
      <c r="D73" s="34">
        <v>106</v>
      </c>
      <c r="E73" s="319">
        <f t="shared" si="8"/>
        <v>10389</v>
      </c>
      <c r="F73" s="319">
        <f t="shared" si="0"/>
        <v>10532</v>
      </c>
      <c r="G73" s="336">
        <f t="shared" si="1"/>
        <v>144</v>
      </c>
      <c r="H73" s="337" t="str">
        <f t="shared" si="7"/>
        <v>OS</v>
      </c>
      <c r="I73" s="337">
        <v>1</v>
      </c>
      <c r="J73" s="338">
        <f t="shared" ref="J73:J136" si="9">+I73*G73</f>
        <v>144</v>
      </c>
      <c r="K73" s="319">
        <v>1000000</v>
      </c>
      <c r="L73" s="319">
        <v>144000000</v>
      </c>
      <c r="M73" s="339">
        <f t="shared" si="3"/>
        <v>4.0416514636953046E-3</v>
      </c>
      <c r="N73" s="340">
        <f t="shared" si="4"/>
        <v>1.6187596254370088E-3</v>
      </c>
    </row>
    <row r="74" spans="2:14" x14ac:dyDescent="0.25">
      <c r="B74" s="335" t="s">
        <v>589</v>
      </c>
      <c r="C74" s="34">
        <v>106</v>
      </c>
      <c r="D74" s="34">
        <v>107</v>
      </c>
      <c r="E74" s="319">
        <f t="shared" si="8"/>
        <v>10533</v>
      </c>
      <c r="F74" s="319">
        <f t="shared" si="0"/>
        <v>10676</v>
      </c>
      <c r="G74" s="336">
        <f t="shared" si="1"/>
        <v>144</v>
      </c>
      <c r="H74" s="337" t="str">
        <f t="shared" si="7"/>
        <v>OS</v>
      </c>
      <c r="I74" s="337">
        <v>1</v>
      </c>
      <c r="J74" s="338">
        <f t="shared" si="9"/>
        <v>144</v>
      </c>
      <c r="K74" s="319">
        <v>1000000</v>
      </c>
      <c r="L74" s="319">
        <v>144000000</v>
      </c>
      <c r="M74" s="339">
        <f t="shared" ref="M74:M137" si="10">+L74/$L$320</f>
        <v>4.0416514636953046E-3</v>
      </c>
      <c r="N74" s="340">
        <f t="shared" ref="N74:N137" si="11">+J74/$J$320</f>
        <v>1.6187596254370088E-3</v>
      </c>
    </row>
    <row r="75" spans="2:14" x14ac:dyDescent="0.25">
      <c r="B75" s="335" t="s">
        <v>589</v>
      </c>
      <c r="C75" s="34">
        <v>107</v>
      </c>
      <c r="D75" s="34">
        <v>109</v>
      </c>
      <c r="E75" s="319">
        <f t="shared" si="8"/>
        <v>10677</v>
      </c>
      <c r="F75" s="319">
        <f t="shared" ref="F75:F139" si="12">+((E75)+(L75/K75))-1</f>
        <v>10806</v>
      </c>
      <c r="G75" s="336">
        <f t="shared" ref="G75:G139" si="13">+F75-E75+1</f>
        <v>130</v>
      </c>
      <c r="H75" s="337" t="str">
        <f t="shared" si="7"/>
        <v>OS</v>
      </c>
      <c r="I75" s="337">
        <v>1</v>
      </c>
      <c r="J75" s="338">
        <f t="shared" si="9"/>
        <v>130</v>
      </c>
      <c r="K75" s="319">
        <v>1000000</v>
      </c>
      <c r="L75" s="319">
        <v>130000000</v>
      </c>
      <c r="M75" s="339">
        <f t="shared" si="10"/>
        <v>3.6487131269471499E-3</v>
      </c>
      <c r="N75" s="340">
        <f t="shared" si="11"/>
        <v>1.4613802174084109E-3</v>
      </c>
    </row>
    <row r="76" spans="2:14" x14ac:dyDescent="0.25">
      <c r="B76" s="335" t="s">
        <v>589</v>
      </c>
      <c r="C76" s="34">
        <v>109</v>
      </c>
      <c r="D76" s="34">
        <v>110</v>
      </c>
      <c r="E76" s="319">
        <f t="shared" si="8"/>
        <v>10807</v>
      </c>
      <c r="F76" s="319">
        <f t="shared" si="12"/>
        <v>10936</v>
      </c>
      <c r="G76" s="336">
        <f t="shared" si="13"/>
        <v>130</v>
      </c>
      <c r="H76" s="337" t="str">
        <f t="shared" si="7"/>
        <v>OS</v>
      </c>
      <c r="I76" s="337">
        <v>1</v>
      </c>
      <c r="J76" s="338">
        <f t="shared" si="9"/>
        <v>130</v>
      </c>
      <c r="K76" s="319">
        <v>1000000</v>
      </c>
      <c r="L76" s="319">
        <v>130000000</v>
      </c>
      <c r="M76" s="339">
        <f t="shared" si="10"/>
        <v>3.6487131269471499E-3</v>
      </c>
      <c r="N76" s="340">
        <f t="shared" si="11"/>
        <v>1.4613802174084109E-3</v>
      </c>
    </row>
    <row r="77" spans="2:14" x14ac:dyDescent="0.25">
      <c r="B77" s="335" t="s">
        <v>589</v>
      </c>
      <c r="C77" s="34">
        <v>110</v>
      </c>
      <c r="D77" s="34">
        <v>111</v>
      </c>
      <c r="E77" s="319">
        <f t="shared" si="8"/>
        <v>10937</v>
      </c>
      <c r="F77" s="319">
        <f t="shared" si="12"/>
        <v>11066</v>
      </c>
      <c r="G77" s="336">
        <f t="shared" si="13"/>
        <v>130</v>
      </c>
      <c r="H77" s="337" t="str">
        <f t="shared" si="7"/>
        <v>OS</v>
      </c>
      <c r="I77" s="337">
        <v>1</v>
      </c>
      <c r="J77" s="338">
        <f t="shared" si="9"/>
        <v>130</v>
      </c>
      <c r="K77" s="319">
        <v>1000000</v>
      </c>
      <c r="L77" s="319">
        <v>130000000</v>
      </c>
      <c r="M77" s="339">
        <f t="shared" si="10"/>
        <v>3.6487131269471499E-3</v>
      </c>
      <c r="N77" s="340">
        <f t="shared" si="11"/>
        <v>1.4613802174084109E-3</v>
      </c>
    </row>
    <row r="78" spans="2:14" x14ac:dyDescent="0.25">
      <c r="B78" s="335" t="s">
        <v>589</v>
      </c>
      <c r="C78" s="34">
        <v>111</v>
      </c>
      <c r="D78" s="34">
        <v>112</v>
      </c>
      <c r="E78" s="319">
        <f t="shared" si="8"/>
        <v>11067</v>
      </c>
      <c r="F78" s="319">
        <f t="shared" si="12"/>
        <v>11196</v>
      </c>
      <c r="G78" s="336">
        <f t="shared" si="13"/>
        <v>130</v>
      </c>
      <c r="H78" s="337" t="str">
        <f t="shared" si="7"/>
        <v>OS</v>
      </c>
      <c r="I78" s="337">
        <v>1</v>
      </c>
      <c r="J78" s="338">
        <f t="shared" si="9"/>
        <v>130</v>
      </c>
      <c r="K78" s="319">
        <v>1000000</v>
      </c>
      <c r="L78" s="319">
        <v>130000000</v>
      </c>
      <c r="M78" s="339">
        <f t="shared" si="10"/>
        <v>3.6487131269471499E-3</v>
      </c>
      <c r="N78" s="340">
        <f t="shared" si="11"/>
        <v>1.4613802174084109E-3</v>
      </c>
    </row>
    <row r="79" spans="2:14" x14ac:dyDescent="0.25">
      <c r="B79" s="335" t="s">
        <v>333</v>
      </c>
      <c r="C79" s="34">
        <v>112</v>
      </c>
      <c r="D79" s="34">
        <v>113</v>
      </c>
      <c r="E79" s="319">
        <f t="shared" si="8"/>
        <v>11197</v>
      </c>
      <c r="F79" s="319">
        <f t="shared" si="12"/>
        <v>11214</v>
      </c>
      <c r="G79" s="336">
        <f t="shared" si="13"/>
        <v>18</v>
      </c>
      <c r="H79" s="337" t="str">
        <f t="shared" si="7"/>
        <v>OS</v>
      </c>
      <c r="I79" s="337">
        <v>1</v>
      </c>
      <c r="J79" s="338">
        <f t="shared" si="9"/>
        <v>18</v>
      </c>
      <c r="K79" s="319">
        <v>1000000</v>
      </c>
      <c r="L79" s="319">
        <v>18000000</v>
      </c>
      <c r="M79" s="339">
        <f t="shared" si="10"/>
        <v>5.0520643296191308E-4</v>
      </c>
      <c r="N79" s="340">
        <f t="shared" si="11"/>
        <v>2.023449531796261E-4</v>
      </c>
    </row>
    <row r="80" spans="2:14" x14ac:dyDescent="0.25">
      <c r="B80" s="335" t="s">
        <v>45</v>
      </c>
      <c r="C80" s="34">
        <v>113</v>
      </c>
      <c r="D80" s="34">
        <v>113</v>
      </c>
      <c r="E80" s="319">
        <f t="shared" si="8"/>
        <v>11215</v>
      </c>
      <c r="F80" s="319">
        <f t="shared" si="12"/>
        <v>11224</v>
      </c>
      <c r="G80" s="336">
        <f t="shared" si="13"/>
        <v>10</v>
      </c>
      <c r="H80" s="337" t="str">
        <f t="shared" si="7"/>
        <v>OS</v>
      </c>
      <c r="I80" s="337">
        <v>1</v>
      </c>
      <c r="J80" s="338">
        <f t="shared" si="9"/>
        <v>10</v>
      </c>
      <c r="K80" s="319">
        <v>1000000</v>
      </c>
      <c r="L80" s="319">
        <v>10000000</v>
      </c>
      <c r="M80" s="339">
        <f t="shared" si="10"/>
        <v>2.8067024053439612E-4</v>
      </c>
      <c r="N80" s="341">
        <f t="shared" si="11"/>
        <v>1.1241386287757006E-4</v>
      </c>
    </row>
    <row r="81" spans="2:14" x14ac:dyDescent="0.25">
      <c r="B81" s="335" t="s">
        <v>335</v>
      </c>
      <c r="C81" s="34">
        <v>113</v>
      </c>
      <c r="D81" s="34">
        <v>113</v>
      </c>
      <c r="E81" s="319">
        <f t="shared" si="8"/>
        <v>11225</v>
      </c>
      <c r="F81" s="319">
        <f t="shared" si="12"/>
        <v>11240</v>
      </c>
      <c r="G81" s="336">
        <f t="shared" si="13"/>
        <v>16</v>
      </c>
      <c r="H81" s="337" t="str">
        <f t="shared" si="7"/>
        <v>OS</v>
      </c>
      <c r="I81" s="337">
        <v>1</v>
      </c>
      <c r="J81" s="338">
        <f t="shared" si="9"/>
        <v>16</v>
      </c>
      <c r="K81" s="319">
        <v>1000000</v>
      </c>
      <c r="L81" s="319">
        <v>16000000</v>
      </c>
      <c r="M81" s="339">
        <f t="shared" si="10"/>
        <v>4.4907238485503381E-4</v>
      </c>
      <c r="N81" s="340">
        <f t="shared" si="11"/>
        <v>1.798621806041121E-4</v>
      </c>
    </row>
    <row r="82" spans="2:14" x14ac:dyDescent="0.25">
      <c r="B82" s="335" t="s">
        <v>336</v>
      </c>
      <c r="C82" s="34">
        <v>113</v>
      </c>
      <c r="D82" s="34">
        <v>113</v>
      </c>
      <c r="E82" s="319">
        <f t="shared" si="8"/>
        <v>11241</v>
      </c>
      <c r="F82" s="319">
        <f t="shared" si="12"/>
        <v>11256</v>
      </c>
      <c r="G82" s="336">
        <f t="shared" si="13"/>
        <v>16</v>
      </c>
      <c r="H82" s="337" t="str">
        <f t="shared" si="7"/>
        <v>OS</v>
      </c>
      <c r="I82" s="337">
        <v>1</v>
      </c>
      <c r="J82" s="338">
        <f t="shared" si="9"/>
        <v>16</v>
      </c>
      <c r="K82" s="319">
        <v>1000000</v>
      </c>
      <c r="L82" s="319">
        <v>16000000</v>
      </c>
      <c r="M82" s="339">
        <f t="shared" si="10"/>
        <v>4.4907238485503381E-4</v>
      </c>
      <c r="N82" s="340">
        <f t="shared" si="11"/>
        <v>1.798621806041121E-4</v>
      </c>
    </row>
    <row r="83" spans="2:14" x14ac:dyDescent="0.25">
      <c r="B83" s="335" t="s">
        <v>337</v>
      </c>
      <c r="C83" s="34">
        <v>113</v>
      </c>
      <c r="D83" s="34">
        <v>113</v>
      </c>
      <c r="E83" s="319">
        <f t="shared" si="8"/>
        <v>11257</v>
      </c>
      <c r="F83" s="319">
        <f t="shared" si="12"/>
        <v>11281</v>
      </c>
      <c r="G83" s="336">
        <f t="shared" si="13"/>
        <v>25</v>
      </c>
      <c r="H83" s="337" t="str">
        <f t="shared" si="7"/>
        <v>OS</v>
      </c>
      <c r="I83" s="337">
        <v>1</v>
      </c>
      <c r="J83" s="338">
        <f t="shared" si="9"/>
        <v>25</v>
      </c>
      <c r="K83" s="319">
        <v>1000000</v>
      </c>
      <c r="L83" s="319">
        <v>25000000</v>
      </c>
      <c r="M83" s="339">
        <f t="shared" si="10"/>
        <v>7.0167560133599035E-4</v>
      </c>
      <c r="N83" s="340">
        <f t="shared" si="11"/>
        <v>2.8103465719392514E-4</v>
      </c>
    </row>
    <row r="84" spans="2:14" x14ac:dyDescent="0.25">
      <c r="B84" s="335" t="s">
        <v>338</v>
      </c>
      <c r="C84" s="34">
        <v>113</v>
      </c>
      <c r="D84" s="34">
        <v>113</v>
      </c>
      <c r="E84" s="319">
        <f t="shared" si="8"/>
        <v>11282</v>
      </c>
      <c r="F84" s="319">
        <f t="shared" si="12"/>
        <v>11297</v>
      </c>
      <c r="G84" s="336">
        <f t="shared" si="13"/>
        <v>16</v>
      </c>
      <c r="H84" s="337" t="str">
        <f t="shared" si="7"/>
        <v>OS</v>
      </c>
      <c r="I84" s="337">
        <v>1</v>
      </c>
      <c r="J84" s="338">
        <f t="shared" si="9"/>
        <v>16</v>
      </c>
      <c r="K84" s="319">
        <v>1000000</v>
      </c>
      <c r="L84" s="319">
        <v>16000000</v>
      </c>
      <c r="M84" s="339">
        <f t="shared" si="10"/>
        <v>4.4907238485503381E-4</v>
      </c>
      <c r="N84" s="340">
        <f t="shared" si="11"/>
        <v>1.798621806041121E-4</v>
      </c>
    </row>
    <row r="85" spans="2:14" x14ac:dyDescent="0.25">
      <c r="B85" s="335" t="s">
        <v>339</v>
      </c>
      <c r="C85" s="34">
        <v>113</v>
      </c>
      <c r="D85" s="34">
        <v>114</v>
      </c>
      <c r="E85" s="319">
        <f t="shared" si="8"/>
        <v>11298</v>
      </c>
      <c r="F85" s="319">
        <f t="shared" si="12"/>
        <v>11335</v>
      </c>
      <c r="G85" s="336">
        <f t="shared" si="13"/>
        <v>38</v>
      </c>
      <c r="H85" s="337" t="str">
        <f t="shared" si="7"/>
        <v>OS</v>
      </c>
      <c r="I85" s="337">
        <v>1</v>
      </c>
      <c r="J85" s="338">
        <f t="shared" si="9"/>
        <v>38</v>
      </c>
      <c r="K85" s="319">
        <v>1000000</v>
      </c>
      <c r="L85" s="319">
        <v>38000000</v>
      </c>
      <c r="M85" s="339">
        <f t="shared" si="10"/>
        <v>1.0665469140307053E-3</v>
      </c>
      <c r="N85" s="340">
        <f t="shared" si="11"/>
        <v>4.2717267893476623E-4</v>
      </c>
    </row>
    <row r="86" spans="2:14" x14ac:dyDescent="0.25">
      <c r="B86" s="335" t="s">
        <v>340</v>
      </c>
      <c r="C86" s="34">
        <v>114</v>
      </c>
      <c r="D86" s="34">
        <v>114</v>
      </c>
      <c r="E86" s="319">
        <f t="shared" si="8"/>
        <v>11336</v>
      </c>
      <c r="F86" s="319">
        <f t="shared" si="12"/>
        <v>11350</v>
      </c>
      <c r="G86" s="336">
        <f t="shared" si="13"/>
        <v>15</v>
      </c>
      <c r="H86" s="337" t="str">
        <f t="shared" ref="H86:H99" si="14">+H85</f>
        <v>OS</v>
      </c>
      <c r="I86" s="337">
        <v>1</v>
      </c>
      <c r="J86" s="338">
        <f t="shared" si="9"/>
        <v>15</v>
      </c>
      <c r="K86" s="319">
        <v>1000000</v>
      </c>
      <c r="L86" s="319">
        <v>15000000</v>
      </c>
      <c r="M86" s="339">
        <f t="shared" si="10"/>
        <v>4.2100536080159423E-4</v>
      </c>
      <c r="N86" s="340">
        <f t="shared" si="11"/>
        <v>1.6862079431635509E-4</v>
      </c>
    </row>
    <row r="87" spans="2:14" x14ac:dyDescent="0.25">
      <c r="B87" s="335" t="s">
        <v>341</v>
      </c>
      <c r="C87" s="34">
        <v>114</v>
      </c>
      <c r="D87" s="34">
        <v>114</v>
      </c>
      <c r="E87" s="319">
        <f t="shared" si="8"/>
        <v>11351</v>
      </c>
      <c r="F87" s="319">
        <f t="shared" si="12"/>
        <v>11373</v>
      </c>
      <c r="G87" s="336">
        <f t="shared" si="13"/>
        <v>23</v>
      </c>
      <c r="H87" s="337" t="str">
        <f t="shared" si="14"/>
        <v>OS</v>
      </c>
      <c r="I87" s="337">
        <v>1</v>
      </c>
      <c r="J87" s="338">
        <f t="shared" si="9"/>
        <v>23</v>
      </c>
      <c r="K87" s="319">
        <v>1000000</v>
      </c>
      <c r="L87" s="319">
        <v>23000000</v>
      </c>
      <c r="M87" s="339">
        <f t="shared" si="10"/>
        <v>6.4554155322911109E-4</v>
      </c>
      <c r="N87" s="340">
        <f t="shared" si="11"/>
        <v>2.5855188461841117E-4</v>
      </c>
    </row>
    <row r="88" spans="2:14" x14ac:dyDescent="0.25">
      <c r="B88" s="335" t="s">
        <v>342</v>
      </c>
      <c r="C88" s="34">
        <v>114</v>
      </c>
      <c r="D88" s="34">
        <v>115</v>
      </c>
      <c r="E88" s="319">
        <f t="shared" si="8"/>
        <v>11374</v>
      </c>
      <c r="F88" s="319">
        <f t="shared" si="12"/>
        <v>11441</v>
      </c>
      <c r="G88" s="336">
        <f t="shared" si="13"/>
        <v>68</v>
      </c>
      <c r="H88" s="337" t="str">
        <f t="shared" si="14"/>
        <v>OS</v>
      </c>
      <c r="I88" s="337">
        <v>1</v>
      </c>
      <c r="J88" s="338">
        <f t="shared" si="9"/>
        <v>68</v>
      </c>
      <c r="K88" s="319">
        <v>1000000</v>
      </c>
      <c r="L88" s="319">
        <v>68000000</v>
      </c>
      <c r="M88" s="339">
        <f t="shared" si="10"/>
        <v>1.9085576356338938E-3</v>
      </c>
      <c r="N88" s="340">
        <f t="shared" si="11"/>
        <v>7.6441426756747647E-4</v>
      </c>
    </row>
    <row r="89" spans="2:14" x14ac:dyDescent="0.25">
      <c r="B89" s="335" t="s">
        <v>343</v>
      </c>
      <c r="C89" s="34">
        <v>115</v>
      </c>
      <c r="D89" s="34">
        <v>115</v>
      </c>
      <c r="E89" s="319">
        <f t="shared" si="8"/>
        <v>11442</v>
      </c>
      <c r="F89" s="319">
        <f t="shared" si="12"/>
        <v>11465</v>
      </c>
      <c r="G89" s="336">
        <f t="shared" si="13"/>
        <v>24</v>
      </c>
      <c r="H89" s="337" t="str">
        <f t="shared" si="14"/>
        <v>OS</v>
      </c>
      <c r="I89" s="337">
        <v>1</v>
      </c>
      <c r="J89" s="338">
        <f t="shared" si="9"/>
        <v>24</v>
      </c>
      <c r="K89" s="319">
        <v>1000000</v>
      </c>
      <c r="L89" s="319">
        <v>24000000</v>
      </c>
      <c r="M89" s="339">
        <f t="shared" si="10"/>
        <v>6.7360857728255077E-4</v>
      </c>
      <c r="N89" s="340">
        <f t="shared" si="11"/>
        <v>2.6979327090616815E-4</v>
      </c>
    </row>
    <row r="90" spans="2:14" x14ac:dyDescent="0.25">
      <c r="B90" s="335" t="s">
        <v>344</v>
      </c>
      <c r="C90" s="34">
        <v>115</v>
      </c>
      <c r="D90" s="34">
        <v>115</v>
      </c>
      <c r="E90" s="319">
        <f t="shared" si="8"/>
        <v>11466</v>
      </c>
      <c r="F90" s="319">
        <f t="shared" si="12"/>
        <v>11468</v>
      </c>
      <c r="G90" s="336">
        <f t="shared" si="13"/>
        <v>3</v>
      </c>
      <c r="H90" s="337" t="str">
        <f t="shared" si="14"/>
        <v>OS</v>
      </c>
      <c r="I90" s="337">
        <v>1</v>
      </c>
      <c r="J90" s="338">
        <f t="shared" si="9"/>
        <v>3</v>
      </c>
      <c r="K90" s="319">
        <v>1000000</v>
      </c>
      <c r="L90" s="319">
        <v>3000000</v>
      </c>
      <c r="M90" s="339">
        <f t="shared" si="10"/>
        <v>8.4201072160318847E-5</v>
      </c>
      <c r="N90" s="340">
        <f t="shared" si="11"/>
        <v>3.3724158863271019E-5</v>
      </c>
    </row>
    <row r="91" spans="2:14" x14ac:dyDescent="0.25">
      <c r="B91" s="335" t="s">
        <v>248</v>
      </c>
      <c r="C91" s="34">
        <v>115</v>
      </c>
      <c r="D91" s="34">
        <v>115</v>
      </c>
      <c r="E91" s="319">
        <f t="shared" si="8"/>
        <v>11469</v>
      </c>
      <c r="F91" s="319">
        <f t="shared" si="12"/>
        <v>11470</v>
      </c>
      <c r="G91" s="336">
        <f t="shared" si="13"/>
        <v>2</v>
      </c>
      <c r="H91" s="337" t="str">
        <f t="shared" si="14"/>
        <v>OS</v>
      </c>
      <c r="I91" s="337">
        <v>1</v>
      </c>
      <c r="J91" s="338">
        <f t="shared" si="9"/>
        <v>2</v>
      </c>
      <c r="K91" s="319">
        <v>1000000</v>
      </c>
      <c r="L91" s="319">
        <v>2000000</v>
      </c>
      <c r="M91" s="339">
        <f t="shared" si="10"/>
        <v>5.6134048106879227E-5</v>
      </c>
      <c r="N91" s="340">
        <f t="shared" si="11"/>
        <v>2.2482772575514013E-5</v>
      </c>
    </row>
    <row r="92" spans="2:14" x14ac:dyDescent="0.25">
      <c r="B92" s="335" t="s">
        <v>51</v>
      </c>
      <c r="C92" s="34">
        <v>115</v>
      </c>
      <c r="D92" s="34">
        <v>115</v>
      </c>
      <c r="E92" s="319">
        <f t="shared" si="8"/>
        <v>11471</v>
      </c>
      <c r="F92" s="319">
        <f t="shared" si="12"/>
        <v>11472</v>
      </c>
      <c r="G92" s="336">
        <f t="shared" si="13"/>
        <v>2</v>
      </c>
      <c r="H92" s="337" t="str">
        <f t="shared" si="14"/>
        <v>OS</v>
      </c>
      <c r="I92" s="337">
        <v>1</v>
      </c>
      <c r="J92" s="338">
        <f t="shared" si="9"/>
        <v>2</v>
      </c>
      <c r="K92" s="319">
        <v>1000000</v>
      </c>
      <c r="L92" s="319">
        <v>2000000</v>
      </c>
      <c r="M92" s="339">
        <f t="shared" si="10"/>
        <v>5.6134048106879227E-5</v>
      </c>
      <c r="N92" s="340">
        <f t="shared" si="11"/>
        <v>2.2482772575514013E-5</v>
      </c>
    </row>
    <row r="93" spans="2:14" x14ac:dyDescent="0.25">
      <c r="B93" s="335" t="s">
        <v>53</v>
      </c>
      <c r="C93" s="34">
        <v>115</v>
      </c>
      <c r="D93" s="34">
        <v>115</v>
      </c>
      <c r="E93" s="319">
        <f t="shared" si="8"/>
        <v>11473</v>
      </c>
      <c r="F93" s="319">
        <f t="shared" si="12"/>
        <v>11474</v>
      </c>
      <c r="G93" s="336">
        <f t="shared" si="13"/>
        <v>2</v>
      </c>
      <c r="H93" s="337" t="str">
        <f t="shared" si="14"/>
        <v>OS</v>
      </c>
      <c r="I93" s="337">
        <v>1</v>
      </c>
      <c r="J93" s="338">
        <f t="shared" si="9"/>
        <v>2</v>
      </c>
      <c r="K93" s="319">
        <v>1000000</v>
      </c>
      <c r="L93" s="319">
        <v>2000000</v>
      </c>
      <c r="M93" s="339">
        <f t="shared" si="10"/>
        <v>5.6134048106879227E-5</v>
      </c>
      <c r="N93" s="340">
        <f t="shared" si="11"/>
        <v>2.2482772575514013E-5</v>
      </c>
    </row>
    <row r="94" spans="2:14" x14ac:dyDescent="0.25">
      <c r="B94" s="335" t="s">
        <v>345</v>
      </c>
      <c r="C94" s="34">
        <v>115</v>
      </c>
      <c r="D94" s="34">
        <v>115</v>
      </c>
      <c r="E94" s="319">
        <f t="shared" si="8"/>
        <v>11475</v>
      </c>
      <c r="F94" s="319">
        <f t="shared" si="12"/>
        <v>11478</v>
      </c>
      <c r="G94" s="336">
        <f t="shared" si="13"/>
        <v>4</v>
      </c>
      <c r="H94" s="337" t="str">
        <f t="shared" si="14"/>
        <v>OS</v>
      </c>
      <c r="I94" s="337">
        <v>1</v>
      </c>
      <c r="J94" s="338">
        <f t="shared" si="9"/>
        <v>4</v>
      </c>
      <c r="K94" s="319">
        <v>1000000</v>
      </c>
      <c r="L94" s="319">
        <v>4000000</v>
      </c>
      <c r="M94" s="339">
        <f t="shared" si="10"/>
        <v>1.1226809621375845E-4</v>
      </c>
      <c r="N94" s="340">
        <f t="shared" si="11"/>
        <v>4.4965545151028026E-5</v>
      </c>
    </row>
    <row r="95" spans="2:14" x14ac:dyDescent="0.25">
      <c r="B95" s="335" t="s">
        <v>346</v>
      </c>
      <c r="C95" s="34">
        <v>115</v>
      </c>
      <c r="D95" s="34">
        <v>115</v>
      </c>
      <c r="E95" s="319">
        <f t="shared" si="8"/>
        <v>11479</v>
      </c>
      <c r="F95" s="319">
        <f t="shared" si="12"/>
        <v>11483</v>
      </c>
      <c r="G95" s="336">
        <f t="shared" si="13"/>
        <v>5</v>
      </c>
      <c r="H95" s="337" t="str">
        <f t="shared" si="14"/>
        <v>OS</v>
      </c>
      <c r="I95" s="337">
        <v>1</v>
      </c>
      <c r="J95" s="338">
        <f t="shared" si="9"/>
        <v>5</v>
      </c>
      <c r="K95" s="319">
        <v>1000000</v>
      </c>
      <c r="L95" s="319">
        <v>5000000</v>
      </c>
      <c r="M95" s="339">
        <f t="shared" si="10"/>
        <v>1.4033512026719806E-4</v>
      </c>
      <c r="N95" s="340">
        <f t="shared" si="11"/>
        <v>5.6206931438785032E-5</v>
      </c>
    </row>
    <row r="96" spans="2:14" x14ac:dyDescent="0.25">
      <c r="B96" s="335" t="s">
        <v>347</v>
      </c>
      <c r="C96" s="34">
        <v>115</v>
      </c>
      <c r="D96" s="34">
        <v>115</v>
      </c>
      <c r="E96" s="319">
        <f t="shared" si="8"/>
        <v>11484</v>
      </c>
      <c r="F96" s="319">
        <f t="shared" si="12"/>
        <v>11485</v>
      </c>
      <c r="G96" s="336">
        <f t="shared" si="13"/>
        <v>2</v>
      </c>
      <c r="H96" s="337" t="str">
        <f t="shared" si="14"/>
        <v>OS</v>
      </c>
      <c r="I96" s="337">
        <v>1</v>
      </c>
      <c r="J96" s="338">
        <f t="shared" si="9"/>
        <v>2</v>
      </c>
      <c r="K96" s="319">
        <v>1000000</v>
      </c>
      <c r="L96" s="319">
        <v>2000000</v>
      </c>
      <c r="M96" s="339">
        <f t="shared" si="10"/>
        <v>5.6134048106879227E-5</v>
      </c>
      <c r="N96" s="340">
        <f t="shared" si="11"/>
        <v>2.2482772575514013E-5</v>
      </c>
    </row>
    <row r="97" spans="2:14" x14ac:dyDescent="0.25">
      <c r="B97" s="335" t="s">
        <v>341</v>
      </c>
      <c r="C97" s="34">
        <v>115</v>
      </c>
      <c r="D97" s="34">
        <v>115</v>
      </c>
      <c r="E97" s="319">
        <f t="shared" si="8"/>
        <v>11486</v>
      </c>
      <c r="F97" s="319">
        <f t="shared" si="12"/>
        <v>11500</v>
      </c>
      <c r="G97" s="336">
        <f t="shared" si="13"/>
        <v>15</v>
      </c>
      <c r="H97" s="337" t="str">
        <f t="shared" si="14"/>
        <v>OS</v>
      </c>
      <c r="I97" s="337">
        <v>1</v>
      </c>
      <c r="J97" s="338">
        <f t="shared" si="9"/>
        <v>15</v>
      </c>
      <c r="K97" s="319">
        <v>1000000</v>
      </c>
      <c r="L97" s="319">
        <v>15000000</v>
      </c>
      <c r="M97" s="339">
        <f t="shared" si="10"/>
        <v>4.2100536080159423E-4</v>
      </c>
      <c r="N97" s="340">
        <f t="shared" si="11"/>
        <v>1.6862079431635509E-4</v>
      </c>
    </row>
    <row r="98" spans="2:14" x14ac:dyDescent="0.25">
      <c r="B98" s="335" t="s">
        <v>589</v>
      </c>
      <c r="C98" s="34">
        <v>116</v>
      </c>
      <c r="D98" s="34">
        <v>117</v>
      </c>
      <c r="E98" s="319">
        <f t="shared" si="8"/>
        <v>11501</v>
      </c>
      <c r="F98" s="319">
        <f t="shared" si="12"/>
        <v>11610</v>
      </c>
      <c r="G98" s="336">
        <f t="shared" si="13"/>
        <v>110</v>
      </c>
      <c r="H98" s="337" t="str">
        <f t="shared" si="14"/>
        <v>OS</v>
      </c>
      <c r="I98" s="337">
        <v>1</v>
      </c>
      <c r="J98" s="338">
        <f t="shared" si="9"/>
        <v>110</v>
      </c>
      <c r="K98" s="319">
        <v>1000000</v>
      </c>
      <c r="L98" s="319">
        <v>110000000</v>
      </c>
      <c r="M98" s="339">
        <f t="shared" si="10"/>
        <v>3.0873726458783574E-3</v>
      </c>
      <c r="N98" s="340">
        <f t="shared" si="11"/>
        <v>1.2365524916532708E-3</v>
      </c>
    </row>
    <row r="99" spans="2:14" x14ac:dyDescent="0.25">
      <c r="B99" s="335" t="s">
        <v>348</v>
      </c>
      <c r="C99" s="34">
        <v>117</v>
      </c>
      <c r="D99" s="34">
        <v>117</v>
      </c>
      <c r="E99" s="319">
        <f t="shared" si="8"/>
        <v>11611</v>
      </c>
      <c r="F99" s="319">
        <f t="shared" si="12"/>
        <v>11625</v>
      </c>
      <c r="G99" s="336">
        <f t="shared" si="13"/>
        <v>15</v>
      </c>
      <c r="H99" s="337" t="str">
        <f t="shared" si="14"/>
        <v>OS</v>
      </c>
      <c r="I99" s="337">
        <v>1</v>
      </c>
      <c r="J99" s="338">
        <f t="shared" si="9"/>
        <v>15</v>
      </c>
      <c r="K99" s="319">
        <v>1000000</v>
      </c>
      <c r="L99" s="319">
        <v>15000000</v>
      </c>
      <c r="M99" s="339">
        <f t="shared" si="10"/>
        <v>4.2100536080159423E-4</v>
      </c>
      <c r="N99" s="340">
        <f t="shared" si="11"/>
        <v>1.6862079431635509E-4</v>
      </c>
    </row>
    <row r="100" spans="2:14" x14ac:dyDescent="0.25">
      <c r="B100" s="335" t="s">
        <v>589</v>
      </c>
      <c r="C100" s="34">
        <v>117</v>
      </c>
      <c r="D100" s="34">
        <v>118</v>
      </c>
      <c r="E100" s="319">
        <f t="shared" si="8"/>
        <v>11626</v>
      </c>
      <c r="F100" s="319">
        <f t="shared" si="12"/>
        <v>11735</v>
      </c>
      <c r="G100" s="336">
        <f t="shared" si="13"/>
        <v>110</v>
      </c>
      <c r="H100" s="337" t="str">
        <f>+H98</f>
        <v>OS</v>
      </c>
      <c r="I100" s="337">
        <v>1</v>
      </c>
      <c r="J100" s="338">
        <f t="shared" si="9"/>
        <v>110</v>
      </c>
      <c r="K100" s="319">
        <v>1000000</v>
      </c>
      <c r="L100" s="319">
        <v>110000000</v>
      </c>
      <c r="M100" s="339">
        <f t="shared" si="10"/>
        <v>3.0873726458783574E-3</v>
      </c>
      <c r="N100" s="340">
        <f t="shared" si="11"/>
        <v>1.2365524916532708E-3</v>
      </c>
    </row>
    <row r="101" spans="2:14" x14ac:dyDescent="0.25">
      <c r="B101" s="335" t="s">
        <v>348</v>
      </c>
      <c r="C101" s="34">
        <v>118</v>
      </c>
      <c r="D101" s="34">
        <v>118</v>
      </c>
      <c r="E101" s="319">
        <f t="shared" si="8"/>
        <v>11736</v>
      </c>
      <c r="F101" s="319">
        <f t="shared" si="12"/>
        <v>11750</v>
      </c>
      <c r="G101" s="336">
        <f t="shared" si="13"/>
        <v>15</v>
      </c>
      <c r="H101" s="337" t="str">
        <f>+H99</f>
        <v>OS</v>
      </c>
      <c r="I101" s="337">
        <v>1</v>
      </c>
      <c r="J101" s="338">
        <f t="shared" si="9"/>
        <v>15</v>
      </c>
      <c r="K101" s="319">
        <v>1000000</v>
      </c>
      <c r="L101" s="319">
        <v>15000000</v>
      </c>
      <c r="M101" s="339">
        <f t="shared" si="10"/>
        <v>4.2100536080159423E-4</v>
      </c>
      <c r="N101" s="340">
        <f t="shared" si="11"/>
        <v>1.6862079431635509E-4</v>
      </c>
    </row>
    <row r="102" spans="2:14" x14ac:dyDescent="0.25">
      <c r="B102" s="335" t="s">
        <v>589</v>
      </c>
      <c r="C102" s="34">
        <v>118</v>
      </c>
      <c r="D102" s="34">
        <v>119</v>
      </c>
      <c r="E102" s="319">
        <f t="shared" si="8"/>
        <v>11751</v>
      </c>
      <c r="F102" s="319">
        <f t="shared" si="12"/>
        <v>11860</v>
      </c>
      <c r="G102" s="336">
        <f t="shared" si="13"/>
        <v>110</v>
      </c>
      <c r="H102" s="337" t="str">
        <f>+H100</f>
        <v>OS</v>
      </c>
      <c r="I102" s="337">
        <v>1</v>
      </c>
      <c r="J102" s="338">
        <f t="shared" si="9"/>
        <v>110</v>
      </c>
      <c r="K102" s="319">
        <v>1000000</v>
      </c>
      <c r="L102" s="319">
        <v>110000000</v>
      </c>
      <c r="M102" s="339">
        <f t="shared" si="10"/>
        <v>3.0873726458783574E-3</v>
      </c>
      <c r="N102" s="340">
        <f t="shared" si="11"/>
        <v>1.2365524916532708E-3</v>
      </c>
    </row>
    <row r="103" spans="2:14" x14ac:dyDescent="0.25">
      <c r="B103" s="335" t="s">
        <v>348</v>
      </c>
      <c r="C103" s="34">
        <v>119</v>
      </c>
      <c r="D103" s="34">
        <v>119</v>
      </c>
      <c r="E103" s="319">
        <f t="shared" ref="E103:E104" si="15">+F102+1</f>
        <v>11861</v>
      </c>
      <c r="F103" s="319">
        <f t="shared" si="12"/>
        <v>11875</v>
      </c>
      <c r="G103" s="336">
        <f t="shared" si="13"/>
        <v>15</v>
      </c>
      <c r="H103" s="337" t="str">
        <f>+H101</f>
        <v>OS</v>
      </c>
      <c r="I103" s="337">
        <v>1</v>
      </c>
      <c r="J103" s="338">
        <f t="shared" si="9"/>
        <v>15</v>
      </c>
      <c r="K103" s="319">
        <v>1000000</v>
      </c>
      <c r="L103" s="319">
        <v>15000000</v>
      </c>
      <c r="M103" s="339">
        <f t="shared" si="10"/>
        <v>4.2100536080159423E-4</v>
      </c>
      <c r="N103" s="340">
        <f t="shared" si="11"/>
        <v>1.6862079431635509E-4</v>
      </c>
    </row>
    <row r="104" spans="2:14" x14ac:dyDescent="0.25">
      <c r="B104" s="335" t="s">
        <v>589</v>
      </c>
      <c r="C104" s="34">
        <v>119</v>
      </c>
      <c r="D104" s="34">
        <v>120</v>
      </c>
      <c r="E104" s="319">
        <f t="shared" si="15"/>
        <v>11876</v>
      </c>
      <c r="F104" s="319">
        <f t="shared" si="12"/>
        <v>12000</v>
      </c>
      <c r="G104" s="336">
        <f t="shared" si="13"/>
        <v>125</v>
      </c>
      <c r="H104" s="337" t="str">
        <f>+H102</f>
        <v>OS</v>
      </c>
      <c r="I104" s="337">
        <v>1</v>
      </c>
      <c r="J104" s="338">
        <f t="shared" si="9"/>
        <v>125</v>
      </c>
      <c r="K104" s="319">
        <v>1000000</v>
      </c>
      <c r="L104" s="319">
        <v>125000000</v>
      </c>
      <c r="M104" s="339">
        <f t="shared" si="10"/>
        <v>3.5083780066799517E-3</v>
      </c>
      <c r="N104" s="340">
        <f t="shared" si="11"/>
        <v>1.4051732859696258E-3</v>
      </c>
    </row>
    <row r="105" spans="2:14" x14ac:dyDescent="0.25">
      <c r="B105" s="335" t="s">
        <v>337</v>
      </c>
      <c r="C105" s="34">
        <v>11</v>
      </c>
      <c r="D105" s="34">
        <v>11</v>
      </c>
      <c r="E105" s="319">
        <v>1001</v>
      </c>
      <c r="F105" s="319">
        <f t="shared" si="12"/>
        <v>1025</v>
      </c>
      <c r="G105" s="336">
        <f t="shared" si="13"/>
        <v>25</v>
      </c>
      <c r="H105" s="337" t="s">
        <v>349</v>
      </c>
      <c r="I105" s="338">
        <v>0</v>
      </c>
      <c r="J105" s="338">
        <f t="shared" si="9"/>
        <v>0</v>
      </c>
      <c r="K105" s="319">
        <v>1000000</v>
      </c>
      <c r="L105" s="319">
        <v>25000000</v>
      </c>
      <c r="M105" s="339">
        <f t="shared" si="10"/>
        <v>7.0167560133599035E-4</v>
      </c>
      <c r="N105" s="340">
        <f t="shared" si="11"/>
        <v>0</v>
      </c>
    </row>
    <row r="106" spans="2:14" x14ac:dyDescent="0.25">
      <c r="B106" s="335" t="s">
        <v>350</v>
      </c>
      <c r="C106" s="34">
        <v>11</v>
      </c>
      <c r="D106" s="34">
        <v>11</v>
      </c>
      <c r="E106" s="319">
        <f t="shared" ref="E106:E141" si="16">+F105+1</f>
        <v>1026</v>
      </c>
      <c r="F106" s="319">
        <f t="shared" si="12"/>
        <v>1050</v>
      </c>
      <c r="G106" s="336">
        <f t="shared" si="13"/>
        <v>25</v>
      </c>
      <c r="H106" s="337" t="str">
        <f t="shared" ref="H106:H141" si="17">+H105</f>
        <v>A</v>
      </c>
      <c r="I106" s="338">
        <v>0</v>
      </c>
      <c r="J106" s="338">
        <f t="shared" si="9"/>
        <v>0</v>
      </c>
      <c r="K106" s="319">
        <v>1000000</v>
      </c>
      <c r="L106" s="319">
        <v>25000000</v>
      </c>
      <c r="M106" s="339">
        <f t="shared" si="10"/>
        <v>7.0167560133599035E-4</v>
      </c>
      <c r="N106" s="340">
        <f t="shared" si="11"/>
        <v>0</v>
      </c>
    </row>
    <row r="107" spans="2:14" x14ac:dyDescent="0.25">
      <c r="B107" s="335" t="s">
        <v>351</v>
      </c>
      <c r="C107" s="34">
        <v>11</v>
      </c>
      <c r="D107" s="34">
        <v>11</v>
      </c>
      <c r="E107" s="319">
        <f t="shared" si="16"/>
        <v>1051</v>
      </c>
      <c r="F107" s="319">
        <f t="shared" si="12"/>
        <v>1092</v>
      </c>
      <c r="G107" s="336">
        <f t="shared" si="13"/>
        <v>42</v>
      </c>
      <c r="H107" s="337" t="str">
        <f t="shared" si="17"/>
        <v>A</v>
      </c>
      <c r="I107" s="338">
        <v>0</v>
      </c>
      <c r="J107" s="338">
        <f t="shared" si="9"/>
        <v>0</v>
      </c>
      <c r="K107" s="319">
        <v>1000000</v>
      </c>
      <c r="L107" s="319">
        <v>42000000</v>
      </c>
      <c r="M107" s="339">
        <f t="shared" si="10"/>
        <v>1.1788150102444639E-3</v>
      </c>
      <c r="N107" s="340">
        <f t="shared" si="11"/>
        <v>0</v>
      </c>
    </row>
    <row r="108" spans="2:14" x14ac:dyDescent="0.25">
      <c r="B108" s="335" t="s">
        <v>335</v>
      </c>
      <c r="C108" s="34">
        <v>11</v>
      </c>
      <c r="D108" s="34">
        <v>12</v>
      </c>
      <c r="E108" s="319">
        <f t="shared" si="16"/>
        <v>1093</v>
      </c>
      <c r="F108" s="319">
        <f t="shared" si="12"/>
        <v>1192</v>
      </c>
      <c r="G108" s="336">
        <f t="shared" si="13"/>
        <v>100</v>
      </c>
      <c r="H108" s="337" t="str">
        <f t="shared" si="17"/>
        <v>A</v>
      </c>
      <c r="I108" s="338">
        <v>0</v>
      </c>
      <c r="J108" s="338">
        <f t="shared" si="9"/>
        <v>0</v>
      </c>
      <c r="K108" s="319">
        <v>1000000</v>
      </c>
      <c r="L108" s="319">
        <v>100000000</v>
      </c>
      <c r="M108" s="339">
        <f t="shared" si="10"/>
        <v>2.8067024053439614E-3</v>
      </c>
      <c r="N108" s="340">
        <f t="shared" si="11"/>
        <v>0</v>
      </c>
    </row>
    <row r="109" spans="2:14" x14ac:dyDescent="0.25">
      <c r="B109" s="335" t="s">
        <v>352</v>
      </c>
      <c r="C109" s="34">
        <v>12</v>
      </c>
      <c r="D109" s="34">
        <v>13</v>
      </c>
      <c r="E109" s="319">
        <f t="shared" si="16"/>
        <v>1193</v>
      </c>
      <c r="F109" s="319">
        <f t="shared" si="12"/>
        <v>1242</v>
      </c>
      <c r="G109" s="336">
        <f t="shared" si="13"/>
        <v>50</v>
      </c>
      <c r="H109" s="337" t="str">
        <f t="shared" si="17"/>
        <v>A</v>
      </c>
      <c r="I109" s="338">
        <v>0</v>
      </c>
      <c r="J109" s="338">
        <f t="shared" si="9"/>
        <v>0</v>
      </c>
      <c r="K109" s="319">
        <v>1000000</v>
      </c>
      <c r="L109" s="319">
        <v>50000000</v>
      </c>
      <c r="M109" s="339">
        <f t="shared" si="10"/>
        <v>1.4033512026719807E-3</v>
      </c>
      <c r="N109" s="340">
        <f t="shared" si="11"/>
        <v>0</v>
      </c>
    </row>
    <row r="110" spans="2:14" x14ac:dyDescent="0.25">
      <c r="B110" s="335" t="s">
        <v>338</v>
      </c>
      <c r="C110" s="34">
        <v>13</v>
      </c>
      <c r="D110" s="34">
        <v>14</v>
      </c>
      <c r="E110" s="319">
        <f t="shared" si="16"/>
        <v>1243</v>
      </c>
      <c r="F110" s="319">
        <f t="shared" si="12"/>
        <v>1342</v>
      </c>
      <c r="G110" s="336">
        <f t="shared" si="13"/>
        <v>100</v>
      </c>
      <c r="H110" s="337" t="str">
        <f t="shared" si="17"/>
        <v>A</v>
      </c>
      <c r="I110" s="338">
        <v>0</v>
      </c>
      <c r="J110" s="338">
        <f t="shared" si="9"/>
        <v>0</v>
      </c>
      <c r="K110" s="319">
        <v>1000000</v>
      </c>
      <c r="L110" s="319">
        <v>100000000</v>
      </c>
      <c r="M110" s="339">
        <f t="shared" si="10"/>
        <v>2.8067024053439614E-3</v>
      </c>
      <c r="N110" s="340">
        <f t="shared" si="11"/>
        <v>0</v>
      </c>
    </row>
    <row r="111" spans="2:14" x14ac:dyDescent="0.25">
      <c r="B111" s="335" t="s">
        <v>353</v>
      </c>
      <c r="C111" s="34">
        <v>14</v>
      </c>
      <c r="D111" s="34">
        <v>15</v>
      </c>
      <c r="E111" s="319">
        <f t="shared" si="16"/>
        <v>1343</v>
      </c>
      <c r="F111" s="319">
        <f t="shared" si="12"/>
        <v>1442</v>
      </c>
      <c r="G111" s="336">
        <f t="shared" si="13"/>
        <v>100</v>
      </c>
      <c r="H111" s="337" t="str">
        <f t="shared" si="17"/>
        <v>A</v>
      </c>
      <c r="I111" s="338">
        <v>0</v>
      </c>
      <c r="J111" s="338">
        <f t="shared" si="9"/>
        <v>0</v>
      </c>
      <c r="K111" s="319">
        <v>1000000</v>
      </c>
      <c r="L111" s="319">
        <v>100000000</v>
      </c>
      <c r="M111" s="339">
        <f t="shared" si="10"/>
        <v>2.8067024053439614E-3</v>
      </c>
      <c r="N111" s="340">
        <f t="shared" si="11"/>
        <v>0</v>
      </c>
    </row>
    <row r="112" spans="2:14" x14ac:dyDescent="0.25">
      <c r="B112" s="335" t="s">
        <v>342</v>
      </c>
      <c r="C112" s="34">
        <v>15</v>
      </c>
      <c r="D112" s="34">
        <v>16</v>
      </c>
      <c r="E112" s="319">
        <f t="shared" si="16"/>
        <v>1443</v>
      </c>
      <c r="F112" s="319">
        <f t="shared" si="12"/>
        <v>1542</v>
      </c>
      <c r="G112" s="336">
        <f t="shared" si="13"/>
        <v>100</v>
      </c>
      <c r="H112" s="337" t="str">
        <f t="shared" si="17"/>
        <v>A</v>
      </c>
      <c r="I112" s="338">
        <v>0</v>
      </c>
      <c r="J112" s="338">
        <f t="shared" si="9"/>
        <v>0</v>
      </c>
      <c r="K112" s="319">
        <v>1000000</v>
      </c>
      <c r="L112" s="319">
        <v>100000000</v>
      </c>
      <c r="M112" s="339">
        <f t="shared" si="10"/>
        <v>2.8067024053439614E-3</v>
      </c>
      <c r="N112" s="340">
        <f t="shared" si="11"/>
        <v>0</v>
      </c>
    </row>
    <row r="113" spans="2:14" x14ac:dyDescent="0.25">
      <c r="B113" s="335" t="s">
        <v>345</v>
      </c>
      <c r="C113" s="34">
        <v>16</v>
      </c>
      <c r="D113" s="34">
        <v>16</v>
      </c>
      <c r="E113" s="319">
        <f t="shared" si="16"/>
        <v>1543</v>
      </c>
      <c r="F113" s="319">
        <f t="shared" si="12"/>
        <v>1592</v>
      </c>
      <c r="G113" s="336">
        <f t="shared" si="13"/>
        <v>50</v>
      </c>
      <c r="H113" s="337" t="str">
        <f t="shared" si="17"/>
        <v>A</v>
      </c>
      <c r="I113" s="338">
        <v>0</v>
      </c>
      <c r="J113" s="338">
        <f t="shared" si="9"/>
        <v>0</v>
      </c>
      <c r="K113" s="319">
        <v>1000000</v>
      </c>
      <c r="L113" s="319">
        <v>50000000</v>
      </c>
      <c r="M113" s="339">
        <f t="shared" si="10"/>
        <v>1.4033512026719807E-3</v>
      </c>
      <c r="N113" s="340">
        <f t="shared" si="11"/>
        <v>0</v>
      </c>
    </row>
    <row r="114" spans="2:14" x14ac:dyDescent="0.25">
      <c r="B114" s="335" t="s">
        <v>346</v>
      </c>
      <c r="C114" s="34">
        <v>16</v>
      </c>
      <c r="D114" s="34">
        <v>17</v>
      </c>
      <c r="E114" s="319">
        <f t="shared" si="16"/>
        <v>1593</v>
      </c>
      <c r="F114" s="319">
        <f t="shared" si="12"/>
        <v>1617</v>
      </c>
      <c r="G114" s="336">
        <f t="shared" si="13"/>
        <v>25</v>
      </c>
      <c r="H114" s="337" t="str">
        <f t="shared" si="17"/>
        <v>A</v>
      </c>
      <c r="I114" s="338">
        <v>0</v>
      </c>
      <c r="J114" s="338">
        <f t="shared" si="9"/>
        <v>0</v>
      </c>
      <c r="K114" s="319">
        <v>1000000</v>
      </c>
      <c r="L114" s="319">
        <v>25000000</v>
      </c>
      <c r="M114" s="339">
        <f t="shared" si="10"/>
        <v>7.0167560133599035E-4</v>
      </c>
      <c r="N114" s="340">
        <f t="shared" si="11"/>
        <v>0</v>
      </c>
    </row>
    <row r="115" spans="2:14" x14ac:dyDescent="0.25">
      <c r="B115" s="335" t="s">
        <v>332</v>
      </c>
      <c r="C115" s="34">
        <v>17</v>
      </c>
      <c r="D115" s="34">
        <v>17</v>
      </c>
      <c r="E115" s="319">
        <f t="shared" si="16"/>
        <v>1618</v>
      </c>
      <c r="F115" s="319">
        <f t="shared" si="12"/>
        <v>1627</v>
      </c>
      <c r="G115" s="336">
        <f t="shared" si="13"/>
        <v>10</v>
      </c>
      <c r="H115" s="337" t="str">
        <f t="shared" si="17"/>
        <v>A</v>
      </c>
      <c r="I115" s="338">
        <v>0</v>
      </c>
      <c r="J115" s="338">
        <f t="shared" si="9"/>
        <v>0</v>
      </c>
      <c r="K115" s="319">
        <v>1000000</v>
      </c>
      <c r="L115" s="319">
        <v>10000000</v>
      </c>
      <c r="M115" s="339">
        <f t="shared" si="10"/>
        <v>2.8067024053439612E-4</v>
      </c>
      <c r="N115" s="340">
        <f t="shared" si="11"/>
        <v>0</v>
      </c>
    </row>
    <row r="116" spans="2:14" x14ac:dyDescent="0.25">
      <c r="B116" s="335" t="s">
        <v>340</v>
      </c>
      <c r="C116" s="34">
        <v>17</v>
      </c>
      <c r="D116" s="34">
        <v>18</v>
      </c>
      <c r="E116" s="319">
        <f t="shared" si="16"/>
        <v>1628</v>
      </c>
      <c r="F116" s="319">
        <f t="shared" si="12"/>
        <v>1727</v>
      </c>
      <c r="G116" s="336">
        <f t="shared" si="13"/>
        <v>100</v>
      </c>
      <c r="H116" s="337" t="str">
        <f t="shared" si="17"/>
        <v>A</v>
      </c>
      <c r="I116" s="338">
        <v>0</v>
      </c>
      <c r="J116" s="338">
        <f t="shared" si="9"/>
        <v>0</v>
      </c>
      <c r="K116" s="319">
        <v>1000000</v>
      </c>
      <c r="L116" s="319">
        <v>100000000</v>
      </c>
      <c r="M116" s="339">
        <f t="shared" si="10"/>
        <v>2.8067024053439614E-3</v>
      </c>
      <c r="N116" s="340">
        <f t="shared" si="11"/>
        <v>0</v>
      </c>
    </row>
    <row r="117" spans="2:14" x14ac:dyDescent="0.25">
      <c r="B117" s="335" t="s">
        <v>337</v>
      </c>
      <c r="C117" s="34">
        <v>18</v>
      </c>
      <c r="D117" s="34">
        <v>18</v>
      </c>
      <c r="E117" s="319">
        <f t="shared" si="16"/>
        <v>1728</v>
      </c>
      <c r="F117" s="319">
        <f t="shared" si="12"/>
        <v>1777</v>
      </c>
      <c r="G117" s="336">
        <f t="shared" si="13"/>
        <v>50</v>
      </c>
      <c r="H117" s="337" t="str">
        <f t="shared" si="17"/>
        <v>A</v>
      </c>
      <c r="I117" s="338">
        <v>0</v>
      </c>
      <c r="J117" s="338">
        <f t="shared" si="9"/>
        <v>0</v>
      </c>
      <c r="K117" s="319">
        <v>1000000</v>
      </c>
      <c r="L117" s="319">
        <v>50000000</v>
      </c>
      <c r="M117" s="339">
        <f t="shared" si="10"/>
        <v>1.4033512026719807E-3</v>
      </c>
      <c r="N117" s="340">
        <f t="shared" si="11"/>
        <v>0</v>
      </c>
    </row>
    <row r="118" spans="2:14" x14ac:dyDescent="0.25">
      <c r="B118" s="335" t="s">
        <v>343</v>
      </c>
      <c r="C118" s="34">
        <v>18</v>
      </c>
      <c r="D118" s="34">
        <v>19</v>
      </c>
      <c r="E118" s="319">
        <f t="shared" si="16"/>
        <v>1778</v>
      </c>
      <c r="F118" s="319">
        <f t="shared" si="12"/>
        <v>1827</v>
      </c>
      <c r="G118" s="336">
        <f t="shared" si="13"/>
        <v>50</v>
      </c>
      <c r="H118" s="337" t="str">
        <f t="shared" si="17"/>
        <v>A</v>
      </c>
      <c r="I118" s="338">
        <v>0</v>
      </c>
      <c r="J118" s="338">
        <f t="shared" si="9"/>
        <v>0</v>
      </c>
      <c r="K118" s="319">
        <v>1000000</v>
      </c>
      <c r="L118" s="319">
        <v>50000000</v>
      </c>
      <c r="M118" s="339">
        <f t="shared" si="10"/>
        <v>1.4033512026719807E-3</v>
      </c>
      <c r="N118" s="340">
        <f t="shared" si="11"/>
        <v>0</v>
      </c>
    </row>
    <row r="119" spans="2:14" x14ac:dyDescent="0.25">
      <c r="B119" s="335" t="s">
        <v>339</v>
      </c>
      <c r="C119" s="34">
        <v>19</v>
      </c>
      <c r="D119" s="34">
        <v>20</v>
      </c>
      <c r="E119" s="319">
        <f t="shared" si="16"/>
        <v>1828</v>
      </c>
      <c r="F119" s="319">
        <f t="shared" si="12"/>
        <v>1927</v>
      </c>
      <c r="G119" s="336">
        <f t="shared" si="13"/>
        <v>100</v>
      </c>
      <c r="H119" s="337" t="str">
        <f t="shared" si="17"/>
        <v>A</v>
      </c>
      <c r="I119" s="338">
        <v>0</v>
      </c>
      <c r="J119" s="338">
        <f t="shared" si="9"/>
        <v>0</v>
      </c>
      <c r="K119" s="319">
        <v>1000000</v>
      </c>
      <c r="L119" s="319">
        <v>100000000</v>
      </c>
      <c r="M119" s="339">
        <f t="shared" si="10"/>
        <v>2.8067024053439614E-3</v>
      </c>
      <c r="N119" s="340">
        <f t="shared" si="11"/>
        <v>0</v>
      </c>
    </row>
    <row r="120" spans="2:14" x14ac:dyDescent="0.25">
      <c r="B120" s="335" t="s">
        <v>333</v>
      </c>
      <c r="C120" s="34">
        <v>20</v>
      </c>
      <c r="D120" s="34">
        <v>21</v>
      </c>
      <c r="E120" s="319">
        <f t="shared" si="16"/>
        <v>1928</v>
      </c>
      <c r="F120" s="319">
        <f t="shared" si="12"/>
        <v>2027</v>
      </c>
      <c r="G120" s="336">
        <f t="shared" si="13"/>
        <v>100</v>
      </c>
      <c r="H120" s="337" t="str">
        <f t="shared" si="17"/>
        <v>A</v>
      </c>
      <c r="I120" s="338">
        <v>0</v>
      </c>
      <c r="J120" s="338">
        <f t="shared" si="9"/>
        <v>0</v>
      </c>
      <c r="K120" s="319">
        <v>1000000</v>
      </c>
      <c r="L120" s="319">
        <v>100000000</v>
      </c>
      <c r="M120" s="339">
        <f t="shared" si="10"/>
        <v>2.8067024053439614E-3</v>
      </c>
      <c r="N120" s="340">
        <f t="shared" si="11"/>
        <v>0</v>
      </c>
    </row>
    <row r="121" spans="2:14" x14ac:dyDescent="0.25">
      <c r="B121" s="335" t="s">
        <v>353</v>
      </c>
      <c r="C121" s="34">
        <v>21</v>
      </c>
      <c r="D121" s="34">
        <v>22</v>
      </c>
      <c r="E121" s="319">
        <f t="shared" si="16"/>
        <v>2028</v>
      </c>
      <c r="F121" s="319">
        <f t="shared" si="12"/>
        <v>2127</v>
      </c>
      <c r="G121" s="336">
        <f t="shared" si="13"/>
        <v>100</v>
      </c>
      <c r="H121" s="337" t="str">
        <f t="shared" si="17"/>
        <v>A</v>
      </c>
      <c r="I121" s="338">
        <v>0</v>
      </c>
      <c r="J121" s="338">
        <f t="shared" si="9"/>
        <v>0</v>
      </c>
      <c r="K121" s="319">
        <v>1000000</v>
      </c>
      <c r="L121" s="319">
        <v>100000000</v>
      </c>
      <c r="M121" s="339">
        <f t="shared" si="10"/>
        <v>2.8067024053439614E-3</v>
      </c>
      <c r="N121" s="340">
        <f t="shared" si="11"/>
        <v>0</v>
      </c>
    </row>
    <row r="122" spans="2:14" x14ac:dyDescent="0.25">
      <c r="B122" s="335" t="s">
        <v>354</v>
      </c>
      <c r="C122" s="34">
        <v>22</v>
      </c>
      <c r="D122" s="34">
        <v>22</v>
      </c>
      <c r="E122" s="319">
        <f t="shared" si="16"/>
        <v>2128</v>
      </c>
      <c r="F122" s="319">
        <f t="shared" si="12"/>
        <v>2152</v>
      </c>
      <c r="G122" s="336">
        <f t="shared" si="13"/>
        <v>25</v>
      </c>
      <c r="H122" s="337" t="str">
        <f t="shared" si="17"/>
        <v>A</v>
      </c>
      <c r="I122" s="338">
        <v>0</v>
      </c>
      <c r="J122" s="338">
        <f t="shared" si="9"/>
        <v>0</v>
      </c>
      <c r="K122" s="319">
        <v>1000000</v>
      </c>
      <c r="L122" s="319">
        <v>25000000</v>
      </c>
      <c r="M122" s="339">
        <f t="shared" si="10"/>
        <v>7.0167560133599035E-4</v>
      </c>
      <c r="N122" s="340">
        <f t="shared" si="11"/>
        <v>0</v>
      </c>
    </row>
    <row r="123" spans="2:14" x14ac:dyDescent="0.25">
      <c r="B123" s="335" t="s">
        <v>342</v>
      </c>
      <c r="C123" s="34">
        <v>22</v>
      </c>
      <c r="D123" s="34">
        <v>23</v>
      </c>
      <c r="E123" s="319">
        <f t="shared" si="16"/>
        <v>2153</v>
      </c>
      <c r="F123" s="319">
        <f t="shared" si="12"/>
        <v>2252</v>
      </c>
      <c r="G123" s="336">
        <f t="shared" si="13"/>
        <v>100</v>
      </c>
      <c r="H123" s="337" t="str">
        <f t="shared" si="17"/>
        <v>A</v>
      </c>
      <c r="I123" s="338">
        <v>0</v>
      </c>
      <c r="J123" s="338">
        <f t="shared" si="9"/>
        <v>0</v>
      </c>
      <c r="K123" s="319">
        <v>1000000</v>
      </c>
      <c r="L123" s="319">
        <v>100000000</v>
      </c>
      <c r="M123" s="339">
        <f t="shared" si="10"/>
        <v>2.8067024053439614E-3</v>
      </c>
      <c r="N123" s="340">
        <f t="shared" si="11"/>
        <v>0</v>
      </c>
    </row>
    <row r="124" spans="2:14" x14ac:dyDescent="0.25">
      <c r="B124" s="335" t="s">
        <v>336</v>
      </c>
      <c r="C124" s="34">
        <v>23</v>
      </c>
      <c r="D124" s="34">
        <v>24</v>
      </c>
      <c r="E124" s="319">
        <f t="shared" si="16"/>
        <v>2253</v>
      </c>
      <c r="F124" s="319">
        <f t="shared" si="12"/>
        <v>2302</v>
      </c>
      <c r="G124" s="336">
        <f t="shared" si="13"/>
        <v>50</v>
      </c>
      <c r="H124" s="337" t="str">
        <f t="shared" si="17"/>
        <v>A</v>
      </c>
      <c r="I124" s="338">
        <v>0</v>
      </c>
      <c r="J124" s="338">
        <f t="shared" si="9"/>
        <v>0</v>
      </c>
      <c r="K124" s="319">
        <v>1000000</v>
      </c>
      <c r="L124" s="319">
        <v>50000000</v>
      </c>
      <c r="M124" s="339">
        <f t="shared" si="10"/>
        <v>1.4033512026719807E-3</v>
      </c>
      <c r="N124" s="340">
        <f t="shared" si="11"/>
        <v>0</v>
      </c>
    </row>
    <row r="125" spans="2:14" x14ac:dyDescent="0.25">
      <c r="B125" s="335" t="s">
        <v>334</v>
      </c>
      <c r="C125" s="34">
        <v>24</v>
      </c>
      <c r="D125" s="34">
        <v>24</v>
      </c>
      <c r="E125" s="319">
        <f t="shared" si="16"/>
        <v>2303</v>
      </c>
      <c r="F125" s="319">
        <f t="shared" si="12"/>
        <v>2377</v>
      </c>
      <c r="G125" s="336">
        <f t="shared" si="13"/>
        <v>75</v>
      </c>
      <c r="H125" s="337" t="str">
        <f t="shared" si="17"/>
        <v>A</v>
      </c>
      <c r="I125" s="338">
        <v>0</v>
      </c>
      <c r="J125" s="338">
        <f t="shared" si="9"/>
        <v>0</v>
      </c>
      <c r="K125" s="319">
        <v>1000000</v>
      </c>
      <c r="L125" s="319">
        <v>75000000</v>
      </c>
      <c r="M125" s="339">
        <f t="shared" si="10"/>
        <v>2.1050268040079712E-3</v>
      </c>
      <c r="N125" s="340">
        <f t="shared" si="11"/>
        <v>0</v>
      </c>
    </row>
    <row r="126" spans="2:14" x14ac:dyDescent="0.25">
      <c r="B126" s="335" t="s">
        <v>334</v>
      </c>
      <c r="C126" s="34">
        <v>24</v>
      </c>
      <c r="D126" s="34">
        <v>25</v>
      </c>
      <c r="E126" s="319">
        <f t="shared" si="16"/>
        <v>2378</v>
      </c>
      <c r="F126" s="319">
        <f t="shared" si="12"/>
        <v>2452</v>
      </c>
      <c r="G126" s="336">
        <f t="shared" si="13"/>
        <v>75</v>
      </c>
      <c r="H126" s="337" t="str">
        <f t="shared" si="17"/>
        <v>A</v>
      </c>
      <c r="I126" s="338">
        <v>0</v>
      </c>
      <c r="J126" s="338">
        <f t="shared" si="9"/>
        <v>0</v>
      </c>
      <c r="K126" s="319">
        <v>1000000</v>
      </c>
      <c r="L126" s="319">
        <v>75000000</v>
      </c>
      <c r="M126" s="339">
        <f t="shared" si="10"/>
        <v>2.1050268040079712E-3</v>
      </c>
      <c r="N126" s="340">
        <f t="shared" si="11"/>
        <v>0</v>
      </c>
    </row>
    <row r="127" spans="2:14" x14ac:dyDescent="0.25">
      <c r="B127" s="335" t="s">
        <v>355</v>
      </c>
      <c r="C127" s="34">
        <v>25</v>
      </c>
      <c r="D127" s="34">
        <v>26</v>
      </c>
      <c r="E127" s="319">
        <f t="shared" si="16"/>
        <v>2453</v>
      </c>
      <c r="F127" s="319">
        <f t="shared" si="12"/>
        <v>2527</v>
      </c>
      <c r="G127" s="336">
        <f t="shared" si="13"/>
        <v>75</v>
      </c>
      <c r="H127" s="337" t="str">
        <f t="shared" si="17"/>
        <v>A</v>
      </c>
      <c r="I127" s="338">
        <v>0</v>
      </c>
      <c r="J127" s="338">
        <f t="shared" si="9"/>
        <v>0</v>
      </c>
      <c r="K127" s="319">
        <v>1000000</v>
      </c>
      <c r="L127" s="319">
        <v>75000000</v>
      </c>
      <c r="M127" s="339">
        <f t="shared" si="10"/>
        <v>2.1050268040079712E-3</v>
      </c>
      <c r="N127" s="340">
        <f t="shared" si="11"/>
        <v>0</v>
      </c>
    </row>
    <row r="128" spans="2:14" x14ac:dyDescent="0.25">
      <c r="B128" s="335" t="s">
        <v>344</v>
      </c>
      <c r="C128" s="34">
        <v>26</v>
      </c>
      <c r="D128" s="34">
        <v>26</v>
      </c>
      <c r="E128" s="319">
        <f t="shared" si="16"/>
        <v>2528</v>
      </c>
      <c r="F128" s="319">
        <f t="shared" si="12"/>
        <v>2577</v>
      </c>
      <c r="G128" s="336">
        <f t="shared" si="13"/>
        <v>50</v>
      </c>
      <c r="H128" s="337" t="str">
        <f t="shared" si="17"/>
        <v>A</v>
      </c>
      <c r="I128" s="338">
        <v>0</v>
      </c>
      <c r="J128" s="338">
        <f t="shared" si="9"/>
        <v>0</v>
      </c>
      <c r="K128" s="319">
        <v>1000000</v>
      </c>
      <c r="L128" s="319">
        <v>50000000</v>
      </c>
      <c r="M128" s="339">
        <f t="shared" si="10"/>
        <v>1.4033512026719807E-3</v>
      </c>
      <c r="N128" s="340">
        <f t="shared" si="11"/>
        <v>0</v>
      </c>
    </row>
    <row r="129" spans="2:14" x14ac:dyDescent="0.25">
      <c r="B129" s="335" t="s">
        <v>50</v>
      </c>
      <c r="C129" s="34">
        <v>26</v>
      </c>
      <c r="D129" s="34">
        <v>27</v>
      </c>
      <c r="E129" s="319">
        <f t="shared" si="16"/>
        <v>2578</v>
      </c>
      <c r="F129" s="319">
        <f t="shared" si="12"/>
        <v>2602</v>
      </c>
      <c r="G129" s="336">
        <f t="shared" si="13"/>
        <v>25</v>
      </c>
      <c r="H129" s="337" t="str">
        <f t="shared" si="17"/>
        <v>A</v>
      </c>
      <c r="I129" s="338">
        <v>0</v>
      </c>
      <c r="J129" s="338">
        <f t="shared" si="9"/>
        <v>0</v>
      </c>
      <c r="K129" s="319">
        <v>1000000</v>
      </c>
      <c r="L129" s="319">
        <v>25000000</v>
      </c>
      <c r="M129" s="339">
        <f t="shared" si="10"/>
        <v>7.0167560133599035E-4</v>
      </c>
      <c r="N129" s="340">
        <f t="shared" si="11"/>
        <v>0</v>
      </c>
    </row>
    <row r="130" spans="2:14" x14ac:dyDescent="0.25">
      <c r="B130" s="335" t="s">
        <v>341</v>
      </c>
      <c r="C130" s="34">
        <v>27</v>
      </c>
      <c r="D130" s="34">
        <v>27</v>
      </c>
      <c r="E130" s="319">
        <f t="shared" si="16"/>
        <v>2603</v>
      </c>
      <c r="F130" s="319">
        <f t="shared" si="12"/>
        <v>2652</v>
      </c>
      <c r="G130" s="336">
        <f t="shared" si="13"/>
        <v>50</v>
      </c>
      <c r="H130" s="337" t="str">
        <f t="shared" si="17"/>
        <v>A</v>
      </c>
      <c r="I130" s="338">
        <v>0</v>
      </c>
      <c r="J130" s="338">
        <f t="shared" si="9"/>
        <v>0</v>
      </c>
      <c r="K130" s="319">
        <v>1000000</v>
      </c>
      <c r="L130" s="319">
        <v>50000000</v>
      </c>
      <c r="M130" s="339">
        <f t="shared" si="10"/>
        <v>1.4033512026719807E-3</v>
      </c>
      <c r="N130" s="340">
        <f t="shared" si="11"/>
        <v>0</v>
      </c>
    </row>
    <row r="131" spans="2:14" x14ac:dyDescent="0.25">
      <c r="B131" s="335" t="s">
        <v>347</v>
      </c>
      <c r="C131" s="34">
        <v>27</v>
      </c>
      <c r="D131" s="34">
        <v>27</v>
      </c>
      <c r="E131" s="319">
        <f t="shared" si="16"/>
        <v>2653</v>
      </c>
      <c r="F131" s="319">
        <f t="shared" si="12"/>
        <v>2677</v>
      </c>
      <c r="G131" s="336">
        <f t="shared" si="13"/>
        <v>25</v>
      </c>
      <c r="H131" s="337" t="str">
        <f t="shared" si="17"/>
        <v>A</v>
      </c>
      <c r="I131" s="338">
        <v>0</v>
      </c>
      <c r="J131" s="338">
        <f t="shared" si="9"/>
        <v>0</v>
      </c>
      <c r="K131" s="319">
        <v>1000000</v>
      </c>
      <c r="L131" s="319">
        <v>25000000</v>
      </c>
      <c r="M131" s="339">
        <f t="shared" si="10"/>
        <v>7.0167560133599035E-4</v>
      </c>
      <c r="N131" s="340">
        <f t="shared" si="11"/>
        <v>0</v>
      </c>
    </row>
    <row r="132" spans="2:14" x14ac:dyDescent="0.25">
      <c r="B132" s="335" t="s">
        <v>356</v>
      </c>
      <c r="C132" s="34">
        <v>27</v>
      </c>
      <c r="D132" s="34">
        <v>28</v>
      </c>
      <c r="E132" s="319">
        <f t="shared" si="16"/>
        <v>2678</v>
      </c>
      <c r="F132" s="319">
        <f t="shared" si="12"/>
        <v>2727</v>
      </c>
      <c r="G132" s="336">
        <f t="shared" si="13"/>
        <v>50</v>
      </c>
      <c r="H132" s="337" t="str">
        <f t="shared" si="17"/>
        <v>A</v>
      </c>
      <c r="I132" s="338">
        <v>0</v>
      </c>
      <c r="J132" s="338">
        <f t="shared" si="9"/>
        <v>0</v>
      </c>
      <c r="K132" s="319">
        <v>1000000</v>
      </c>
      <c r="L132" s="319">
        <v>50000000</v>
      </c>
      <c r="M132" s="339">
        <f t="shared" si="10"/>
        <v>1.4033512026719807E-3</v>
      </c>
      <c r="N132" s="340">
        <f t="shared" si="11"/>
        <v>0</v>
      </c>
    </row>
    <row r="133" spans="2:14" x14ac:dyDescent="0.25">
      <c r="B133" s="335" t="s">
        <v>340</v>
      </c>
      <c r="C133" s="34">
        <v>28</v>
      </c>
      <c r="D133" s="34">
        <v>28</v>
      </c>
      <c r="E133" s="319">
        <f t="shared" si="16"/>
        <v>2728</v>
      </c>
      <c r="F133" s="319">
        <f t="shared" si="12"/>
        <v>2752</v>
      </c>
      <c r="G133" s="336">
        <f t="shared" si="13"/>
        <v>25</v>
      </c>
      <c r="H133" s="337" t="str">
        <f t="shared" si="17"/>
        <v>A</v>
      </c>
      <c r="I133" s="338">
        <v>0</v>
      </c>
      <c r="J133" s="338">
        <f t="shared" si="9"/>
        <v>0</v>
      </c>
      <c r="K133" s="319">
        <v>1000000</v>
      </c>
      <c r="L133" s="319">
        <v>25000000</v>
      </c>
      <c r="M133" s="339">
        <f t="shared" si="10"/>
        <v>7.0167560133599035E-4</v>
      </c>
      <c r="N133" s="340">
        <f t="shared" si="11"/>
        <v>0</v>
      </c>
    </row>
    <row r="134" spans="2:14" x14ac:dyDescent="0.25">
      <c r="B134" s="335" t="s">
        <v>343</v>
      </c>
      <c r="C134" s="34">
        <v>28</v>
      </c>
      <c r="D134" s="34">
        <v>29</v>
      </c>
      <c r="E134" s="319">
        <f t="shared" si="16"/>
        <v>2753</v>
      </c>
      <c r="F134" s="319">
        <f t="shared" si="12"/>
        <v>2802</v>
      </c>
      <c r="G134" s="336">
        <f t="shared" si="13"/>
        <v>50</v>
      </c>
      <c r="H134" s="337" t="str">
        <f t="shared" si="17"/>
        <v>A</v>
      </c>
      <c r="I134" s="338">
        <v>0</v>
      </c>
      <c r="J134" s="338">
        <f t="shared" si="9"/>
        <v>0</v>
      </c>
      <c r="K134" s="319">
        <v>1000000</v>
      </c>
      <c r="L134" s="319">
        <v>50000000</v>
      </c>
      <c r="M134" s="339">
        <f t="shared" si="10"/>
        <v>1.4033512026719807E-3</v>
      </c>
      <c r="N134" s="340">
        <f t="shared" si="11"/>
        <v>0</v>
      </c>
    </row>
    <row r="135" spans="2:14" x14ac:dyDescent="0.25">
      <c r="B135" s="335" t="s">
        <v>333</v>
      </c>
      <c r="C135" s="34">
        <v>29</v>
      </c>
      <c r="D135" s="34">
        <v>29</v>
      </c>
      <c r="E135" s="319">
        <f t="shared" si="16"/>
        <v>2803</v>
      </c>
      <c r="F135" s="319">
        <f t="shared" si="12"/>
        <v>2852</v>
      </c>
      <c r="G135" s="336">
        <f t="shared" si="13"/>
        <v>50</v>
      </c>
      <c r="H135" s="337" t="str">
        <f t="shared" si="17"/>
        <v>A</v>
      </c>
      <c r="I135" s="338">
        <v>0</v>
      </c>
      <c r="J135" s="338">
        <f t="shared" si="9"/>
        <v>0</v>
      </c>
      <c r="K135" s="319">
        <v>1000000</v>
      </c>
      <c r="L135" s="319">
        <v>50000000</v>
      </c>
      <c r="M135" s="339">
        <f t="shared" si="10"/>
        <v>1.4033512026719807E-3</v>
      </c>
      <c r="N135" s="340">
        <f t="shared" si="11"/>
        <v>0</v>
      </c>
    </row>
    <row r="136" spans="2:14" x14ac:dyDescent="0.25">
      <c r="B136" s="335" t="s">
        <v>345</v>
      </c>
      <c r="C136" s="34">
        <v>29</v>
      </c>
      <c r="D136" s="34">
        <v>30</v>
      </c>
      <c r="E136" s="319">
        <f t="shared" si="16"/>
        <v>2853</v>
      </c>
      <c r="F136" s="319">
        <f t="shared" si="12"/>
        <v>2902</v>
      </c>
      <c r="G136" s="336">
        <f t="shared" si="13"/>
        <v>50</v>
      </c>
      <c r="H136" s="337" t="str">
        <f t="shared" si="17"/>
        <v>A</v>
      </c>
      <c r="I136" s="338">
        <v>0</v>
      </c>
      <c r="J136" s="338">
        <f t="shared" si="9"/>
        <v>0</v>
      </c>
      <c r="K136" s="319">
        <v>1000000</v>
      </c>
      <c r="L136" s="319">
        <v>50000000</v>
      </c>
      <c r="M136" s="339">
        <f t="shared" si="10"/>
        <v>1.4033512026719807E-3</v>
      </c>
      <c r="N136" s="340">
        <f t="shared" si="11"/>
        <v>0</v>
      </c>
    </row>
    <row r="137" spans="2:14" x14ac:dyDescent="0.25">
      <c r="B137" s="335" t="s">
        <v>346</v>
      </c>
      <c r="C137" s="34">
        <v>30</v>
      </c>
      <c r="D137" s="34">
        <v>30</v>
      </c>
      <c r="E137" s="319">
        <f t="shared" si="16"/>
        <v>2903</v>
      </c>
      <c r="F137" s="319">
        <f t="shared" si="12"/>
        <v>2907</v>
      </c>
      <c r="G137" s="336">
        <f t="shared" si="13"/>
        <v>5</v>
      </c>
      <c r="H137" s="337" t="str">
        <f t="shared" si="17"/>
        <v>A</v>
      </c>
      <c r="I137" s="338">
        <v>0</v>
      </c>
      <c r="J137" s="338">
        <f t="shared" ref="J137:J151" si="18">+I137*G137</f>
        <v>0</v>
      </c>
      <c r="K137" s="319">
        <v>1000000</v>
      </c>
      <c r="L137" s="319">
        <v>5000000</v>
      </c>
      <c r="M137" s="339">
        <f t="shared" si="10"/>
        <v>1.4033512026719806E-4</v>
      </c>
      <c r="N137" s="340">
        <f t="shared" si="11"/>
        <v>0</v>
      </c>
    </row>
    <row r="138" spans="2:14" x14ac:dyDescent="0.25">
      <c r="B138" s="335" t="s">
        <v>335</v>
      </c>
      <c r="C138" s="34">
        <v>30</v>
      </c>
      <c r="D138" s="34">
        <v>30</v>
      </c>
      <c r="E138" s="319">
        <f t="shared" si="16"/>
        <v>2908</v>
      </c>
      <c r="F138" s="319">
        <f t="shared" si="12"/>
        <v>2922</v>
      </c>
      <c r="G138" s="336">
        <f t="shared" si="13"/>
        <v>15</v>
      </c>
      <c r="H138" s="337" t="str">
        <f t="shared" si="17"/>
        <v>A</v>
      </c>
      <c r="I138" s="338">
        <v>0</v>
      </c>
      <c r="J138" s="338">
        <f t="shared" si="18"/>
        <v>0</v>
      </c>
      <c r="K138" s="319">
        <v>1000000</v>
      </c>
      <c r="L138" s="319">
        <v>15000000</v>
      </c>
      <c r="M138" s="339">
        <f t="shared" ref="M138:M201" si="19">+L138/$L$320</f>
        <v>4.2100536080159423E-4</v>
      </c>
      <c r="N138" s="340">
        <f t="shared" ref="N138:N201" si="20">+J138/$J$320</f>
        <v>0</v>
      </c>
    </row>
    <row r="139" spans="2:14" x14ac:dyDescent="0.25">
      <c r="B139" s="335" t="s">
        <v>342</v>
      </c>
      <c r="C139" s="34">
        <v>30</v>
      </c>
      <c r="D139" s="34">
        <v>30</v>
      </c>
      <c r="E139" s="319">
        <f t="shared" si="16"/>
        <v>2923</v>
      </c>
      <c r="F139" s="319">
        <f t="shared" si="12"/>
        <v>2972</v>
      </c>
      <c r="G139" s="336">
        <f t="shared" si="13"/>
        <v>50</v>
      </c>
      <c r="H139" s="337" t="str">
        <f t="shared" si="17"/>
        <v>A</v>
      </c>
      <c r="I139" s="338">
        <v>0</v>
      </c>
      <c r="J139" s="338">
        <f t="shared" si="18"/>
        <v>0</v>
      </c>
      <c r="K139" s="319">
        <v>1000000</v>
      </c>
      <c r="L139" s="319">
        <v>50000000</v>
      </c>
      <c r="M139" s="339">
        <f t="shared" si="19"/>
        <v>1.4033512026719807E-3</v>
      </c>
      <c r="N139" s="340">
        <f t="shared" si="20"/>
        <v>0</v>
      </c>
    </row>
    <row r="140" spans="2:14" x14ac:dyDescent="0.25">
      <c r="B140" s="335" t="s">
        <v>351</v>
      </c>
      <c r="C140" s="34">
        <v>30</v>
      </c>
      <c r="D140" s="34">
        <v>30</v>
      </c>
      <c r="E140" s="319">
        <f t="shared" si="16"/>
        <v>2973</v>
      </c>
      <c r="F140" s="319">
        <f t="shared" ref="F140:F203" si="21">+((E140)+(L140/K140))-1</f>
        <v>2980</v>
      </c>
      <c r="G140" s="336">
        <f t="shared" ref="G140:G203" si="22">+F140-E140+1</f>
        <v>8</v>
      </c>
      <c r="H140" s="337" t="str">
        <f t="shared" si="17"/>
        <v>A</v>
      </c>
      <c r="I140" s="338">
        <v>0</v>
      </c>
      <c r="J140" s="338">
        <f t="shared" si="18"/>
        <v>0</v>
      </c>
      <c r="K140" s="319">
        <v>1000000</v>
      </c>
      <c r="L140" s="319">
        <v>8000000</v>
      </c>
      <c r="M140" s="339">
        <f t="shared" si="19"/>
        <v>2.2453619242751691E-4</v>
      </c>
      <c r="N140" s="340">
        <f t="shared" si="20"/>
        <v>0</v>
      </c>
    </row>
    <row r="141" spans="2:14" x14ac:dyDescent="0.25">
      <c r="B141" s="335" t="s">
        <v>341</v>
      </c>
      <c r="C141" s="34">
        <v>30</v>
      </c>
      <c r="D141" s="34">
        <v>30</v>
      </c>
      <c r="E141" s="319">
        <f t="shared" si="16"/>
        <v>2981</v>
      </c>
      <c r="F141" s="319">
        <f t="shared" si="21"/>
        <v>3000</v>
      </c>
      <c r="G141" s="336">
        <f t="shared" si="22"/>
        <v>20</v>
      </c>
      <c r="H141" s="337" t="str">
        <f t="shared" si="17"/>
        <v>A</v>
      </c>
      <c r="I141" s="338">
        <v>0</v>
      </c>
      <c r="J141" s="338">
        <f t="shared" si="18"/>
        <v>0</v>
      </c>
      <c r="K141" s="319">
        <v>1000000</v>
      </c>
      <c r="L141" s="319">
        <v>20000000</v>
      </c>
      <c r="M141" s="339">
        <f t="shared" si="19"/>
        <v>5.6134048106879224E-4</v>
      </c>
      <c r="N141" s="340">
        <f t="shared" si="20"/>
        <v>0</v>
      </c>
    </row>
    <row r="142" spans="2:14" x14ac:dyDescent="0.25">
      <c r="B142" s="335" t="s">
        <v>337</v>
      </c>
      <c r="C142" s="34">
        <v>71</v>
      </c>
      <c r="D142" s="34">
        <v>71</v>
      </c>
      <c r="E142" s="319">
        <v>7001</v>
      </c>
      <c r="F142" s="319">
        <f t="shared" si="21"/>
        <v>7075</v>
      </c>
      <c r="G142" s="336">
        <f t="shared" si="22"/>
        <v>75</v>
      </c>
      <c r="H142" s="337" t="s">
        <v>357</v>
      </c>
      <c r="I142" s="338">
        <v>0</v>
      </c>
      <c r="J142" s="338">
        <f t="shared" si="18"/>
        <v>0</v>
      </c>
      <c r="K142" s="319">
        <v>1000000</v>
      </c>
      <c r="L142" s="319">
        <v>75000000</v>
      </c>
      <c r="M142" s="339">
        <f t="shared" si="19"/>
        <v>2.1050268040079712E-3</v>
      </c>
      <c r="N142" s="340">
        <f t="shared" si="20"/>
        <v>0</v>
      </c>
    </row>
    <row r="143" spans="2:14" x14ac:dyDescent="0.25">
      <c r="B143" s="335" t="s">
        <v>339</v>
      </c>
      <c r="C143" s="34">
        <v>71</v>
      </c>
      <c r="D143" s="34">
        <v>72</v>
      </c>
      <c r="E143" s="319">
        <f t="shared" ref="E143:E162" si="23">+F142+1</f>
        <v>7076</v>
      </c>
      <c r="F143" s="319">
        <f t="shared" si="21"/>
        <v>7175</v>
      </c>
      <c r="G143" s="336">
        <f t="shared" si="22"/>
        <v>100</v>
      </c>
      <c r="H143" s="337" t="str">
        <f t="shared" ref="H143:H151" si="24">+H142</f>
        <v>B</v>
      </c>
      <c r="I143" s="338">
        <v>0</v>
      </c>
      <c r="J143" s="338">
        <f t="shared" si="18"/>
        <v>0</v>
      </c>
      <c r="K143" s="319">
        <v>1000000</v>
      </c>
      <c r="L143" s="319">
        <v>100000000</v>
      </c>
      <c r="M143" s="339">
        <f t="shared" si="19"/>
        <v>2.8067024053439614E-3</v>
      </c>
      <c r="N143" s="340">
        <f t="shared" si="20"/>
        <v>0</v>
      </c>
    </row>
    <row r="144" spans="2:14" x14ac:dyDescent="0.25">
      <c r="B144" s="335" t="s">
        <v>333</v>
      </c>
      <c r="C144" s="34">
        <v>72</v>
      </c>
      <c r="D144" s="34">
        <v>74</v>
      </c>
      <c r="E144" s="319">
        <f t="shared" si="23"/>
        <v>7176</v>
      </c>
      <c r="F144" s="319">
        <f t="shared" si="21"/>
        <v>7325</v>
      </c>
      <c r="G144" s="336">
        <f t="shared" si="22"/>
        <v>150</v>
      </c>
      <c r="H144" s="337" t="str">
        <f t="shared" si="24"/>
        <v>B</v>
      </c>
      <c r="I144" s="338">
        <v>0</v>
      </c>
      <c r="J144" s="338">
        <f t="shared" si="18"/>
        <v>0</v>
      </c>
      <c r="K144" s="319">
        <v>1000000</v>
      </c>
      <c r="L144" s="319">
        <v>150000000</v>
      </c>
      <c r="M144" s="339">
        <f t="shared" si="19"/>
        <v>4.2100536080159423E-3</v>
      </c>
      <c r="N144" s="340">
        <f t="shared" si="20"/>
        <v>0</v>
      </c>
    </row>
    <row r="145" spans="2:14" x14ac:dyDescent="0.25">
      <c r="B145" s="335" t="s">
        <v>332</v>
      </c>
      <c r="C145" s="34">
        <v>74</v>
      </c>
      <c r="D145" s="34">
        <v>74</v>
      </c>
      <c r="E145" s="319">
        <f t="shared" si="23"/>
        <v>7326</v>
      </c>
      <c r="F145" s="319">
        <f t="shared" si="21"/>
        <v>7345</v>
      </c>
      <c r="G145" s="336">
        <f t="shared" si="22"/>
        <v>20</v>
      </c>
      <c r="H145" s="337" t="str">
        <f t="shared" si="24"/>
        <v>B</v>
      </c>
      <c r="I145" s="338">
        <v>0</v>
      </c>
      <c r="J145" s="338">
        <f t="shared" si="18"/>
        <v>0</v>
      </c>
      <c r="K145" s="319">
        <v>1000000</v>
      </c>
      <c r="L145" s="319">
        <v>20000000</v>
      </c>
      <c r="M145" s="339">
        <f t="shared" si="19"/>
        <v>5.6134048106879224E-4</v>
      </c>
      <c r="N145" s="340">
        <f t="shared" si="20"/>
        <v>0</v>
      </c>
    </row>
    <row r="146" spans="2:14" x14ac:dyDescent="0.25">
      <c r="B146" s="335" t="s">
        <v>334</v>
      </c>
      <c r="C146" s="34">
        <v>74</v>
      </c>
      <c r="D146" s="34">
        <v>75</v>
      </c>
      <c r="E146" s="319">
        <f t="shared" si="23"/>
        <v>7346</v>
      </c>
      <c r="F146" s="319">
        <f t="shared" si="21"/>
        <v>7420</v>
      </c>
      <c r="G146" s="336">
        <f t="shared" si="22"/>
        <v>75</v>
      </c>
      <c r="H146" s="337" t="str">
        <f t="shared" si="24"/>
        <v>B</v>
      </c>
      <c r="I146" s="338">
        <v>0</v>
      </c>
      <c r="J146" s="338">
        <f t="shared" si="18"/>
        <v>0</v>
      </c>
      <c r="K146" s="319">
        <v>1000000</v>
      </c>
      <c r="L146" s="319">
        <v>75000000</v>
      </c>
      <c r="M146" s="339">
        <f t="shared" si="19"/>
        <v>2.1050268040079712E-3</v>
      </c>
      <c r="N146" s="340">
        <f t="shared" si="20"/>
        <v>0</v>
      </c>
    </row>
    <row r="147" spans="2:14" x14ac:dyDescent="0.25">
      <c r="B147" s="335" t="s">
        <v>45</v>
      </c>
      <c r="C147" s="34">
        <v>75</v>
      </c>
      <c r="D147" s="34">
        <v>75</v>
      </c>
      <c r="E147" s="319">
        <f t="shared" si="23"/>
        <v>7421</v>
      </c>
      <c r="F147" s="319">
        <f t="shared" si="21"/>
        <v>7445</v>
      </c>
      <c r="G147" s="336">
        <f t="shared" si="22"/>
        <v>25</v>
      </c>
      <c r="H147" s="337" t="str">
        <f t="shared" si="24"/>
        <v>B</v>
      </c>
      <c r="I147" s="338">
        <v>0</v>
      </c>
      <c r="J147" s="338">
        <f t="shared" si="18"/>
        <v>0</v>
      </c>
      <c r="K147" s="319">
        <v>1000000</v>
      </c>
      <c r="L147" s="319">
        <v>25000000</v>
      </c>
      <c r="M147" s="339">
        <f t="shared" si="19"/>
        <v>7.0167560133599035E-4</v>
      </c>
      <c r="N147" s="341">
        <f t="shared" si="20"/>
        <v>0</v>
      </c>
    </row>
    <row r="148" spans="2:14" x14ac:dyDescent="0.25">
      <c r="B148" s="335" t="s">
        <v>358</v>
      </c>
      <c r="C148" s="34">
        <v>75</v>
      </c>
      <c r="D148" s="34">
        <v>75</v>
      </c>
      <c r="E148" s="319">
        <f t="shared" si="23"/>
        <v>7446</v>
      </c>
      <c r="F148" s="319">
        <f t="shared" si="21"/>
        <v>7470</v>
      </c>
      <c r="G148" s="336">
        <f t="shared" si="22"/>
        <v>25</v>
      </c>
      <c r="H148" s="337" t="str">
        <f t="shared" si="24"/>
        <v>B</v>
      </c>
      <c r="I148" s="338">
        <v>0</v>
      </c>
      <c r="J148" s="338">
        <f t="shared" si="18"/>
        <v>0</v>
      </c>
      <c r="K148" s="319">
        <v>1000000</v>
      </c>
      <c r="L148" s="319">
        <v>25000000</v>
      </c>
      <c r="M148" s="339">
        <f t="shared" si="19"/>
        <v>7.0167560133599035E-4</v>
      </c>
      <c r="N148" s="340">
        <f t="shared" si="20"/>
        <v>0</v>
      </c>
    </row>
    <row r="149" spans="2:14" x14ac:dyDescent="0.25">
      <c r="B149" s="335" t="s">
        <v>359</v>
      </c>
      <c r="C149" s="34">
        <v>75</v>
      </c>
      <c r="D149" s="34">
        <v>77</v>
      </c>
      <c r="E149" s="319">
        <f t="shared" si="23"/>
        <v>7471</v>
      </c>
      <c r="F149" s="319">
        <f t="shared" si="21"/>
        <v>7670</v>
      </c>
      <c r="G149" s="336">
        <f t="shared" si="22"/>
        <v>200</v>
      </c>
      <c r="H149" s="337" t="str">
        <f t="shared" si="24"/>
        <v>B</v>
      </c>
      <c r="I149" s="338">
        <v>0</v>
      </c>
      <c r="J149" s="338">
        <f t="shared" si="18"/>
        <v>0</v>
      </c>
      <c r="K149" s="319">
        <v>1000000</v>
      </c>
      <c r="L149" s="319">
        <v>200000000</v>
      </c>
      <c r="M149" s="339">
        <f t="shared" si="19"/>
        <v>5.6134048106879228E-3</v>
      </c>
      <c r="N149" s="340">
        <f t="shared" si="20"/>
        <v>0</v>
      </c>
    </row>
    <row r="150" spans="2:14" x14ac:dyDescent="0.25">
      <c r="B150" s="335" t="s">
        <v>360</v>
      </c>
      <c r="C150" s="34">
        <v>77</v>
      </c>
      <c r="D150" s="34">
        <v>78</v>
      </c>
      <c r="E150" s="319">
        <f t="shared" si="23"/>
        <v>7671</v>
      </c>
      <c r="F150" s="319">
        <f t="shared" si="21"/>
        <v>7720</v>
      </c>
      <c r="G150" s="336">
        <f t="shared" si="22"/>
        <v>50</v>
      </c>
      <c r="H150" s="337" t="str">
        <f t="shared" si="24"/>
        <v>B</v>
      </c>
      <c r="I150" s="338">
        <v>0</v>
      </c>
      <c r="J150" s="338">
        <f t="shared" si="18"/>
        <v>0</v>
      </c>
      <c r="K150" s="319">
        <v>1000000</v>
      </c>
      <c r="L150" s="319">
        <v>50000000</v>
      </c>
      <c r="M150" s="339">
        <f t="shared" si="19"/>
        <v>1.4033512026719807E-3</v>
      </c>
      <c r="N150" s="340">
        <f t="shared" si="20"/>
        <v>0</v>
      </c>
    </row>
    <row r="151" spans="2:14" x14ac:dyDescent="0.25">
      <c r="B151" s="335" t="s">
        <v>339</v>
      </c>
      <c r="C151" s="34">
        <v>78</v>
      </c>
      <c r="D151" s="34">
        <v>79</v>
      </c>
      <c r="E151" s="319">
        <f t="shared" si="23"/>
        <v>7721</v>
      </c>
      <c r="F151" s="319">
        <f t="shared" si="21"/>
        <v>7820</v>
      </c>
      <c r="G151" s="336">
        <f t="shared" si="22"/>
        <v>100</v>
      </c>
      <c r="H151" s="337" t="str">
        <f t="shared" si="24"/>
        <v>B</v>
      </c>
      <c r="I151" s="338">
        <v>0</v>
      </c>
      <c r="J151" s="338">
        <f t="shared" si="18"/>
        <v>0</v>
      </c>
      <c r="K151" s="319">
        <v>1000000</v>
      </c>
      <c r="L151" s="319">
        <v>100000000</v>
      </c>
      <c r="M151" s="339">
        <f t="shared" si="19"/>
        <v>2.8067024053439614E-3</v>
      </c>
      <c r="N151" s="340">
        <f t="shared" si="20"/>
        <v>0</v>
      </c>
    </row>
    <row r="152" spans="2:14" x14ac:dyDescent="0.25">
      <c r="B152" s="335" t="s">
        <v>338</v>
      </c>
      <c r="C152" s="34">
        <v>79</v>
      </c>
      <c r="D152" s="34">
        <v>80</v>
      </c>
      <c r="E152" s="319">
        <f t="shared" si="23"/>
        <v>7821</v>
      </c>
      <c r="F152" s="319">
        <f t="shared" si="21"/>
        <v>7970</v>
      </c>
      <c r="G152" s="336">
        <f t="shared" si="22"/>
        <v>150</v>
      </c>
      <c r="H152" s="337" t="s">
        <v>357</v>
      </c>
      <c r="I152" s="338">
        <v>0</v>
      </c>
      <c r="J152" s="338">
        <v>0</v>
      </c>
      <c r="K152" s="319">
        <v>1000000</v>
      </c>
      <c r="L152" s="319">
        <v>150000000</v>
      </c>
      <c r="M152" s="339">
        <f t="shared" si="19"/>
        <v>4.2100536080159423E-3</v>
      </c>
      <c r="N152" s="340">
        <f t="shared" si="20"/>
        <v>0</v>
      </c>
    </row>
    <row r="153" spans="2:14" x14ac:dyDescent="0.25">
      <c r="B153" s="335" t="s">
        <v>352</v>
      </c>
      <c r="C153" s="34">
        <v>80</v>
      </c>
      <c r="D153" s="34">
        <v>81</v>
      </c>
      <c r="E153" s="319">
        <f t="shared" si="23"/>
        <v>7971</v>
      </c>
      <c r="F153" s="319">
        <f t="shared" si="21"/>
        <v>8020</v>
      </c>
      <c r="G153" s="336">
        <f t="shared" si="22"/>
        <v>50</v>
      </c>
      <c r="H153" s="337" t="str">
        <f>+H151</f>
        <v>B</v>
      </c>
      <c r="I153" s="338">
        <v>0</v>
      </c>
      <c r="J153" s="338">
        <f t="shared" ref="J153:J162" si="25">+I153*G153</f>
        <v>0</v>
      </c>
      <c r="K153" s="319">
        <v>1000000</v>
      </c>
      <c r="L153" s="319">
        <v>50000000</v>
      </c>
      <c r="M153" s="339">
        <f t="shared" si="19"/>
        <v>1.4033512026719807E-3</v>
      </c>
      <c r="N153" s="340">
        <f t="shared" si="20"/>
        <v>0</v>
      </c>
    </row>
    <row r="154" spans="2:14" x14ac:dyDescent="0.25">
      <c r="B154" s="335" t="s">
        <v>338</v>
      </c>
      <c r="C154" s="34">
        <v>81</v>
      </c>
      <c r="D154" s="34">
        <v>82</v>
      </c>
      <c r="E154" s="319">
        <f t="shared" si="23"/>
        <v>8021</v>
      </c>
      <c r="F154" s="319">
        <f t="shared" si="21"/>
        <v>8120</v>
      </c>
      <c r="G154" s="336">
        <f t="shared" si="22"/>
        <v>100</v>
      </c>
      <c r="H154" s="337" t="str">
        <f t="shared" ref="H154:H162" si="26">+H153</f>
        <v>B</v>
      </c>
      <c r="I154" s="338">
        <v>0</v>
      </c>
      <c r="J154" s="338">
        <f t="shared" si="25"/>
        <v>0</v>
      </c>
      <c r="K154" s="319">
        <v>1000000</v>
      </c>
      <c r="L154" s="319">
        <v>100000000</v>
      </c>
      <c r="M154" s="339">
        <f t="shared" si="19"/>
        <v>2.8067024053439614E-3</v>
      </c>
      <c r="N154" s="340">
        <f t="shared" si="20"/>
        <v>0</v>
      </c>
    </row>
    <row r="155" spans="2:14" x14ac:dyDescent="0.25">
      <c r="B155" s="335" t="s">
        <v>343</v>
      </c>
      <c r="C155" s="34">
        <v>82</v>
      </c>
      <c r="D155" s="34">
        <v>85</v>
      </c>
      <c r="E155" s="319">
        <f t="shared" si="23"/>
        <v>8121</v>
      </c>
      <c r="F155" s="319">
        <f t="shared" si="21"/>
        <v>8420</v>
      </c>
      <c r="G155" s="336">
        <f t="shared" si="22"/>
        <v>300</v>
      </c>
      <c r="H155" s="337" t="str">
        <f t="shared" si="26"/>
        <v>B</v>
      </c>
      <c r="I155" s="338">
        <v>0</v>
      </c>
      <c r="J155" s="338">
        <f t="shared" si="25"/>
        <v>0</v>
      </c>
      <c r="K155" s="319">
        <v>1000000</v>
      </c>
      <c r="L155" s="319">
        <v>300000000</v>
      </c>
      <c r="M155" s="339">
        <f t="shared" si="19"/>
        <v>8.4201072160318847E-3</v>
      </c>
      <c r="N155" s="340">
        <f t="shared" si="20"/>
        <v>0</v>
      </c>
    </row>
    <row r="156" spans="2:14" x14ac:dyDescent="0.25">
      <c r="B156" s="335" t="s">
        <v>342</v>
      </c>
      <c r="C156" s="34">
        <v>85</v>
      </c>
      <c r="D156" s="34">
        <v>85</v>
      </c>
      <c r="E156" s="319">
        <f t="shared" si="23"/>
        <v>8421</v>
      </c>
      <c r="F156" s="319">
        <f t="shared" si="21"/>
        <v>8495</v>
      </c>
      <c r="G156" s="336">
        <f t="shared" si="22"/>
        <v>75</v>
      </c>
      <c r="H156" s="337" t="str">
        <f t="shared" si="26"/>
        <v>B</v>
      </c>
      <c r="I156" s="338">
        <v>0</v>
      </c>
      <c r="J156" s="338">
        <f t="shared" si="25"/>
        <v>0</v>
      </c>
      <c r="K156" s="319">
        <v>1000000</v>
      </c>
      <c r="L156" s="319">
        <v>75000000</v>
      </c>
      <c r="M156" s="339">
        <f t="shared" si="19"/>
        <v>2.1050268040079712E-3</v>
      </c>
      <c r="N156" s="340">
        <f t="shared" si="20"/>
        <v>0</v>
      </c>
    </row>
    <row r="157" spans="2:14" x14ac:dyDescent="0.25">
      <c r="B157" s="335" t="s">
        <v>336</v>
      </c>
      <c r="C157" s="34">
        <v>85</v>
      </c>
      <c r="D157" s="34">
        <v>86</v>
      </c>
      <c r="E157" s="319">
        <f t="shared" si="23"/>
        <v>8496</v>
      </c>
      <c r="F157" s="319">
        <f t="shared" si="21"/>
        <v>8545</v>
      </c>
      <c r="G157" s="336">
        <f t="shared" si="22"/>
        <v>50</v>
      </c>
      <c r="H157" s="337" t="str">
        <f t="shared" si="26"/>
        <v>B</v>
      </c>
      <c r="I157" s="338">
        <v>0</v>
      </c>
      <c r="J157" s="338">
        <f t="shared" si="25"/>
        <v>0</v>
      </c>
      <c r="K157" s="319">
        <v>1000000</v>
      </c>
      <c r="L157" s="319">
        <v>50000000</v>
      </c>
      <c r="M157" s="339">
        <f t="shared" si="19"/>
        <v>1.4033512026719807E-3</v>
      </c>
      <c r="N157" s="340">
        <f t="shared" si="20"/>
        <v>0</v>
      </c>
    </row>
    <row r="158" spans="2:14" x14ac:dyDescent="0.25">
      <c r="B158" s="335" t="s">
        <v>356</v>
      </c>
      <c r="C158" s="34">
        <v>86</v>
      </c>
      <c r="D158" s="34">
        <v>86</v>
      </c>
      <c r="E158" s="319">
        <f t="shared" si="23"/>
        <v>8546</v>
      </c>
      <c r="F158" s="319">
        <f t="shared" si="21"/>
        <v>8595</v>
      </c>
      <c r="G158" s="336">
        <f t="shared" si="22"/>
        <v>50</v>
      </c>
      <c r="H158" s="337" t="str">
        <f t="shared" si="26"/>
        <v>B</v>
      </c>
      <c r="I158" s="338">
        <v>0</v>
      </c>
      <c r="J158" s="338">
        <f t="shared" si="25"/>
        <v>0</v>
      </c>
      <c r="K158" s="319">
        <v>1000000</v>
      </c>
      <c r="L158" s="319">
        <v>50000000</v>
      </c>
      <c r="M158" s="339">
        <f t="shared" si="19"/>
        <v>1.4033512026719807E-3</v>
      </c>
      <c r="N158" s="340">
        <f t="shared" si="20"/>
        <v>0</v>
      </c>
    </row>
    <row r="159" spans="2:14" x14ac:dyDescent="0.25">
      <c r="B159" s="335" t="s">
        <v>340</v>
      </c>
      <c r="C159" s="34">
        <v>86</v>
      </c>
      <c r="D159" s="34">
        <v>88</v>
      </c>
      <c r="E159" s="319">
        <f t="shared" si="23"/>
        <v>8596</v>
      </c>
      <c r="F159" s="319">
        <f t="shared" si="21"/>
        <v>8720</v>
      </c>
      <c r="G159" s="336">
        <f t="shared" si="22"/>
        <v>125</v>
      </c>
      <c r="H159" s="337" t="str">
        <f t="shared" si="26"/>
        <v>B</v>
      </c>
      <c r="I159" s="338">
        <v>0</v>
      </c>
      <c r="J159" s="338">
        <f t="shared" si="25"/>
        <v>0</v>
      </c>
      <c r="K159" s="319">
        <v>1000000</v>
      </c>
      <c r="L159" s="319">
        <v>125000000</v>
      </c>
      <c r="M159" s="339">
        <f t="shared" si="19"/>
        <v>3.5083780066799517E-3</v>
      </c>
      <c r="N159" s="340">
        <f t="shared" si="20"/>
        <v>0</v>
      </c>
    </row>
    <row r="160" spans="2:14" x14ac:dyDescent="0.25">
      <c r="B160" s="335" t="s">
        <v>341</v>
      </c>
      <c r="C160" s="34">
        <v>88</v>
      </c>
      <c r="D160" s="34">
        <v>88</v>
      </c>
      <c r="E160" s="319">
        <f t="shared" si="23"/>
        <v>8721</v>
      </c>
      <c r="F160" s="319">
        <f t="shared" si="21"/>
        <v>8790</v>
      </c>
      <c r="G160" s="336">
        <f t="shared" si="22"/>
        <v>70</v>
      </c>
      <c r="H160" s="337" t="str">
        <f t="shared" si="26"/>
        <v>B</v>
      </c>
      <c r="I160" s="338">
        <v>0</v>
      </c>
      <c r="J160" s="338">
        <f t="shared" si="25"/>
        <v>0</v>
      </c>
      <c r="K160" s="319">
        <v>1000000</v>
      </c>
      <c r="L160" s="319">
        <v>70000000</v>
      </c>
      <c r="M160" s="339">
        <f t="shared" si="19"/>
        <v>1.9646916837407729E-3</v>
      </c>
      <c r="N160" s="340">
        <f t="shared" si="20"/>
        <v>0</v>
      </c>
    </row>
    <row r="161" spans="2:14" x14ac:dyDescent="0.25">
      <c r="B161" s="335" t="s">
        <v>344</v>
      </c>
      <c r="C161" s="34">
        <v>88</v>
      </c>
      <c r="D161" s="34">
        <v>89</v>
      </c>
      <c r="E161" s="319">
        <f t="shared" si="23"/>
        <v>8791</v>
      </c>
      <c r="F161" s="319">
        <f t="shared" si="21"/>
        <v>8810</v>
      </c>
      <c r="G161" s="336">
        <f t="shared" si="22"/>
        <v>20</v>
      </c>
      <c r="H161" s="337" t="str">
        <f t="shared" si="26"/>
        <v>B</v>
      </c>
      <c r="I161" s="338">
        <v>0</v>
      </c>
      <c r="J161" s="338">
        <f t="shared" si="25"/>
        <v>0</v>
      </c>
      <c r="K161" s="319">
        <v>1000000</v>
      </c>
      <c r="L161" s="319">
        <v>20000000</v>
      </c>
      <c r="M161" s="339">
        <f t="shared" si="19"/>
        <v>5.6134048106879224E-4</v>
      </c>
      <c r="N161" s="340">
        <f t="shared" si="20"/>
        <v>0</v>
      </c>
    </row>
    <row r="162" spans="2:14" x14ac:dyDescent="0.25">
      <c r="B162" s="335" t="s">
        <v>337</v>
      </c>
      <c r="C162" s="34">
        <v>89</v>
      </c>
      <c r="D162" s="34">
        <v>90</v>
      </c>
      <c r="E162" s="319">
        <f t="shared" si="23"/>
        <v>8811</v>
      </c>
      <c r="F162" s="319">
        <f t="shared" si="21"/>
        <v>9000</v>
      </c>
      <c r="G162" s="336">
        <f t="shared" si="22"/>
        <v>190</v>
      </c>
      <c r="H162" s="337" t="str">
        <f t="shared" si="26"/>
        <v>B</v>
      </c>
      <c r="I162" s="338">
        <v>0</v>
      </c>
      <c r="J162" s="338">
        <f t="shared" si="25"/>
        <v>0</v>
      </c>
      <c r="K162" s="319">
        <v>1000000</v>
      </c>
      <c r="L162" s="319">
        <v>190000000</v>
      </c>
      <c r="M162" s="339">
        <f t="shared" si="19"/>
        <v>5.3327345701535264E-3</v>
      </c>
      <c r="N162" s="340">
        <f t="shared" si="20"/>
        <v>0</v>
      </c>
    </row>
    <row r="163" spans="2:14" x14ac:dyDescent="0.25">
      <c r="B163" s="335" t="s">
        <v>339</v>
      </c>
      <c r="C163" s="34">
        <v>121</v>
      </c>
      <c r="D163" s="34">
        <v>121</v>
      </c>
      <c r="E163" s="319">
        <v>12001</v>
      </c>
      <c r="F163" s="319">
        <f t="shared" si="21"/>
        <v>12050</v>
      </c>
      <c r="G163" s="336">
        <f t="shared" si="22"/>
        <v>50</v>
      </c>
      <c r="H163" s="337" t="s">
        <v>361</v>
      </c>
      <c r="I163" s="338">
        <v>0</v>
      </c>
      <c r="J163" s="338">
        <v>0</v>
      </c>
      <c r="K163" s="319">
        <v>1000000</v>
      </c>
      <c r="L163" s="319">
        <v>50000000</v>
      </c>
      <c r="M163" s="339">
        <f t="shared" si="19"/>
        <v>1.4033512026719807E-3</v>
      </c>
      <c r="N163" s="340">
        <f t="shared" si="20"/>
        <v>0</v>
      </c>
    </row>
    <row r="164" spans="2:14" x14ac:dyDescent="0.25">
      <c r="B164" s="335" t="s">
        <v>356</v>
      </c>
      <c r="C164" s="34">
        <v>121</v>
      </c>
      <c r="D164" s="34">
        <v>121</v>
      </c>
      <c r="E164" s="319">
        <f t="shared" ref="E164:E193" si="27">+F163+1</f>
        <v>12051</v>
      </c>
      <c r="F164" s="319">
        <f t="shared" si="21"/>
        <v>12100</v>
      </c>
      <c r="G164" s="336">
        <f t="shared" si="22"/>
        <v>50</v>
      </c>
      <c r="H164" s="337" t="str">
        <f t="shared" ref="H164:H176" si="28">+H163</f>
        <v>C</v>
      </c>
      <c r="I164" s="338">
        <v>0</v>
      </c>
      <c r="J164" s="338">
        <v>0</v>
      </c>
      <c r="K164" s="319">
        <v>1000000</v>
      </c>
      <c r="L164" s="319">
        <v>50000000</v>
      </c>
      <c r="M164" s="339">
        <f t="shared" si="19"/>
        <v>1.4033512026719807E-3</v>
      </c>
      <c r="N164" s="340">
        <f t="shared" si="20"/>
        <v>0</v>
      </c>
    </row>
    <row r="165" spans="2:14" x14ac:dyDescent="0.25">
      <c r="B165" s="335" t="s">
        <v>338</v>
      </c>
      <c r="C165" s="34">
        <v>122</v>
      </c>
      <c r="D165" s="34">
        <v>122</v>
      </c>
      <c r="E165" s="319">
        <f t="shared" si="27"/>
        <v>12101</v>
      </c>
      <c r="F165" s="319">
        <f t="shared" si="21"/>
        <v>12200</v>
      </c>
      <c r="G165" s="336">
        <f t="shared" si="22"/>
        <v>100</v>
      </c>
      <c r="H165" s="337" t="str">
        <f t="shared" si="28"/>
        <v>C</v>
      </c>
      <c r="I165" s="338">
        <v>0</v>
      </c>
      <c r="J165" s="338">
        <v>0</v>
      </c>
      <c r="K165" s="319">
        <v>1000000</v>
      </c>
      <c r="L165" s="319">
        <v>100000000</v>
      </c>
      <c r="M165" s="339">
        <f t="shared" si="19"/>
        <v>2.8067024053439614E-3</v>
      </c>
      <c r="N165" s="340">
        <f t="shared" si="20"/>
        <v>0</v>
      </c>
    </row>
    <row r="166" spans="2:14" x14ac:dyDescent="0.25">
      <c r="B166" s="335" t="s">
        <v>358</v>
      </c>
      <c r="C166" s="34">
        <v>123</v>
      </c>
      <c r="D166" s="34">
        <v>123</v>
      </c>
      <c r="E166" s="319">
        <f t="shared" si="27"/>
        <v>12201</v>
      </c>
      <c r="F166" s="319">
        <f t="shared" si="21"/>
        <v>12210</v>
      </c>
      <c r="G166" s="336">
        <f t="shared" si="22"/>
        <v>10</v>
      </c>
      <c r="H166" s="337" t="str">
        <f t="shared" si="28"/>
        <v>C</v>
      </c>
      <c r="I166" s="338">
        <v>0</v>
      </c>
      <c r="J166" s="338">
        <v>0</v>
      </c>
      <c r="K166" s="319">
        <v>1000000</v>
      </c>
      <c r="L166" s="319">
        <v>10000000</v>
      </c>
      <c r="M166" s="339">
        <f t="shared" si="19"/>
        <v>2.8067024053439612E-4</v>
      </c>
      <c r="N166" s="340">
        <f t="shared" si="20"/>
        <v>0</v>
      </c>
    </row>
    <row r="167" spans="2:14" x14ac:dyDescent="0.25">
      <c r="B167" s="335" t="s">
        <v>337</v>
      </c>
      <c r="C167" s="34">
        <v>123</v>
      </c>
      <c r="D167" s="34">
        <v>123</v>
      </c>
      <c r="E167" s="319">
        <f t="shared" si="27"/>
        <v>12211</v>
      </c>
      <c r="F167" s="319">
        <f t="shared" si="21"/>
        <v>12285</v>
      </c>
      <c r="G167" s="336">
        <f t="shared" si="22"/>
        <v>75</v>
      </c>
      <c r="H167" s="337" t="str">
        <f t="shared" si="28"/>
        <v>C</v>
      </c>
      <c r="I167" s="338">
        <v>0</v>
      </c>
      <c r="J167" s="338">
        <v>0</v>
      </c>
      <c r="K167" s="319">
        <v>1000000</v>
      </c>
      <c r="L167" s="319">
        <v>75000000</v>
      </c>
      <c r="M167" s="339">
        <f t="shared" si="19"/>
        <v>2.1050268040079712E-3</v>
      </c>
      <c r="N167" s="340">
        <f t="shared" si="20"/>
        <v>0</v>
      </c>
    </row>
    <row r="168" spans="2:14" x14ac:dyDescent="0.25">
      <c r="B168" s="335" t="s">
        <v>50</v>
      </c>
      <c r="C168" s="34">
        <v>123</v>
      </c>
      <c r="D168" s="34">
        <v>123</v>
      </c>
      <c r="E168" s="319">
        <f t="shared" si="27"/>
        <v>12286</v>
      </c>
      <c r="F168" s="319">
        <f t="shared" si="21"/>
        <v>12300</v>
      </c>
      <c r="G168" s="336">
        <f t="shared" si="22"/>
        <v>15</v>
      </c>
      <c r="H168" s="337" t="str">
        <f t="shared" si="28"/>
        <v>C</v>
      </c>
      <c r="I168" s="338">
        <v>0</v>
      </c>
      <c r="J168" s="338">
        <v>0</v>
      </c>
      <c r="K168" s="319">
        <v>1000000</v>
      </c>
      <c r="L168" s="319">
        <v>15000000</v>
      </c>
      <c r="M168" s="339">
        <f t="shared" si="19"/>
        <v>4.2100536080159423E-4</v>
      </c>
      <c r="N168" s="340">
        <f t="shared" si="20"/>
        <v>0</v>
      </c>
    </row>
    <row r="169" spans="2:14" x14ac:dyDescent="0.25">
      <c r="B169" s="335" t="s">
        <v>346</v>
      </c>
      <c r="C169" s="34">
        <v>124</v>
      </c>
      <c r="D169" s="34">
        <v>124</v>
      </c>
      <c r="E169" s="319">
        <f t="shared" si="27"/>
        <v>12301</v>
      </c>
      <c r="F169" s="319">
        <f t="shared" si="21"/>
        <v>12319</v>
      </c>
      <c r="G169" s="336">
        <f t="shared" si="22"/>
        <v>19</v>
      </c>
      <c r="H169" s="337" t="str">
        <f t="shared" si="28"/>
        <v>C</v>
      </c>
      <c r="I169" s="338">
        <v>0</v>
      </c>
      <c r="J169" s="338">
        <v>0</v>
      </c>
      <c r="K169" s="319">
        <v>1000000</v>
      </c>
      <c r="L169" s="319">
        <v>19000000</v>
      </c>
      <c r="M169" s="339">
        <f t="shared" si="19"/>
        <v>5.3327345701535266E-4</v>
      </c>
      <c r="N169" s="340">
        <f t="shared" si="20"/>
        <v>0</v>
      </c>
    </row>
    <row r="170" spans="2:14" x14ac:dyDescent="0.25">
      <c r="B170" s="335" t="s">
        <v>343</v>
      </c>
      <c r="C170" s="34">
        <v>124</v>
      </c>
      <c r="D170" s="34">
        <v>125</v>
      </c>
      <c r="E170" s="319">
        <f t="shared" si="27"/>
        <v>12320</v>
      </c>
      <c r="F170" s="319">
        <f t="shared" si="21"/>
        <v>12447</v>
      </c>
      <c r="G170" s="336">
        <f t="shared" si="22"/>
        <v>128</v>
      </c>
      <c r="H170" s="337" t="str">
        <f t="shared" si="28"/>
        <v>C</v>
      </c>
      <c r="I170" s="338">
        <v>0</v>
      </c>
      <c r="J170" s="338">
        <v>0</v>
      </c>
      <c r="K170" s="319">
        <v>1000000</v>
      </c>
      <c r="L170" s="319">
        <v>128000000</v>
      </c>
      <c r="M170" s="339">
        <f t="shared" si="19"/>
        <v>3.5925790788402705E-3</v>
      </c>
      <c r="N170" s="340">
        <f t="shared" si="20"/>
        <v>0</v>
      </c>
    </row>
    <row r="171" spans="2:14" x14ac:dyDescent="0.25">
      <c r="B171" s="335" t="s">
        <v>345</v>
      </c>
      <c r="C171" s="34">
        <v>125</v>
      </c>
      <c r="D171" s="34">
        <v>125</v>
      </c>
      <c r="E171" s="319">
        <f t="shared" si="27"/>
        <v>12448</v>
      </c>
      <c r="F171" s="319">
        <f t="shared" si="21"/>
        <v>12473</v>
      </c>
      <c r="G171" s="336">
        <f t="shared" si="22"/>
        <v>26</v>
      </c>
      <c r="H171" s="337" t="str">
        <f t="shared" si="28"/>
        <v>C</v>
      </c>
      <c r="I171" s="338">
        <v>0</v>
      </c>
      <c r="J171" s="338">
        <v>0</v>
      </c>
      <c r="K171" s="319">
        <v>1000000</v>
      </c>
      <c r="L171" s="319">
        <v>26000000</v>
      </c>
      <c r="M171" s="339">
        <f t="shared" si="19"/>
        <v>7.2974262538942993E-4</v>
      </c>
      <c r="N171" s="340">
        <f t="shared" si="20"/>
        <v>0</v>
      </c>
    </row>
    <row r="172" spans="2:14" x14ac:dyDescent="0.25">
      <c r="B172" s="335" t="s">
        <v>347</v>
      </c>
      <c r="C172" s="34">
        <v>125</v>
      </c>
      <c r="D172" s="34">
        <v>125</v>
      </c>
      <c r="E172" s="319">
        <f t="shared" si="27"/>
        <v>12474</v>
      </c>
      <c r="F172" s="319">
        <f t="shared" si="21"/>
        <v>12481</v>
      </c>
      <c r="G172" s="336">
        <f t="shared" si="22"/>
        <v>8</v>
      </c>
      <c r="H172" s="337" t="str">
        <f t="shared" si="28"/>
        <v>C</v>
      </c>
      <c r="I172" s="338">
        <v>0</v>
      </c>
      <c r="J172" s="338">
        <v>0</v>
      </c>
      <c r="K172" s="319">
        <v>1000000</v>
      </c>
      <c r="L172" s="319">
        <v>8000000</v>
      </c>
      <c r="M172" s="339">
        <f t="shared" si="19"/>
        <v>2.2453619242751691E-4</v>
      </c>
      <c r="N172" s="340">
        <f t="shared" si="20"/>
        <v>0</v>
      </c>
    </row>
    <row r="173" spans="2:14" x14ac:dyDescent="0.25">
      <c r="B173" s="335" t="s">
        <v>53</v>
      </c>
      <c r="C173" s="34">
        <v>125</v>
      </c>
      <c r="D173" s="34">
        <v>125</v>
      </c>
      <c r="E173" s="319">
        <f t="shared" si="27"/>
        <v>12482</v>
      </c>
      <c r="F173" s="319">
        <f t="shared" si="21"/>
        <v>12496</v>
      </c>
      <c r="G173" s="336">
        <f t="shared" si="22"/>
        <v>15</v>
      </c>
      <c r="H173" s="337" t="str">
        <f t="shared" si="28"/>
        <v>C</v>
      </c>
      <c r="I173" s="338">
        <v>0</v>
      </c>
      <c r="J173" s="338">
        <v>0</v>
      </c>
      <c r="K173" s="319">
        <v>1000000</v>
      </c>
      <c r="L173" s="319">
        <v>15000000</v>
      </c>
      <c r="M173" s="339">
        <f t="shared" si="19"/>
        <v>4.2100536080159423E-4</v>
      </c>
      <c r="N173" s="340">
        <f t="shared" si="20"/>
        <v>0</v>
      </c>
    </row>
    <row r="174" spans="2:14" x14ac:dyDescent="0.25">
      <c r="B174" s="335" t="s">
        <v>51</v>
      </c>
      <c r="C174" s="34">
        <v>125</v>
      </c>
      <c r="D174" s="34">
        <v>126</v>
      </c>
      <c r="E174" s="319">
        <f t="shared" si="27"/>
        <v>12497</v>
      </c>
      <c r="F174" s="319">
        <f t="shared" si="21"/>
        <v>12501</v>
      </c>
      <c r="G174" s="336">
        <f t="shared" si="22"/>
        <v>5</v>
      </c>
      <c r="H174" s="337" t="str">
        <f t="shared" si="28"/>
        <v>C</v>
      </c>
      <c r="I174" s="338">
        <v>0</v>
      </c>
      <c r="J174" s="338">
        <v>0</v>
      </c>
      <c r="K174" s="319">
        <v>1000000</v>
      </c>
      <c r="L174" s="319">
        <v>5000000</v>
      </c>
      <c r="M174" s="339">
        <f t="shared" si="19"/>
        <v>1.4033512026719806E-4</v>
      </c>
      <c r="N174" s="340">
        <f t="shared" si="20"/>
        <v>0</v>
      </c>
    </row>
    <row r="175" spans="2:14" x14ac:dyDescent="0.25">
      <c r="B175" s="335" t="s">
        <v>341</v>
      </c>
      <c r="C175" s="34">
        <v>126</v>
      </c>
      <c r="D175" s="34">
        <v>126</v>
      </c>
      <c r="E175" s="319">
        <f t="shared" si="27"/>
        <v>12502</v>
      </c>
      <c r="F175" s="319">
        <f t="shared" si="21"/>
        <v>12571</v>
      </c>
      <c r="G175" s="336">
        <f t="shared" si="22"/>
        <v>70</v>
      </c>
      <c r="H175" s="337" t="str">
        <f t="shared" si="28"/>
        <v>C</v>
      </c>
      <c r="I175" s="338">
        <v>0</v>
      </c>
      <c r="J175" s="338">
        <v>0</v>
      </c>
      <c r="K175" s="319">
        <v>1000000</v>
      </c>
      <c r="L175" s="319">
        <v>70000000</v>
      </c>
      <c r="M175" s="339">
        <f t="shared" si="19"/>
        <v>1.9646916837407729E-3</v>
      </c>
      <c r="N175" s="340">
        <f t="shared" si="20"/>
        <v>0</v>
      </c>
    </row>
    <row r="176" spans="2:14" x14ac:dyDescent="0.25">
      <c r="B176" s="335" t="s">
        <v>336</v>
      </c>
      <c r="C176" s="34">
        <v>126</v>
      </c>
      <c r="D176" s="34">
        <v>127</v>
      </c>
      <c r="E176" s="319">
        <f t="shared" si="27"/>
        <v>12572</v>
      </c>
      <c r="F176" s="319">
        <f t="shared" si="21"/>
        <v>12671</v>
      </c>
      <c r="G176" s="336">
        <f t="shared" si="22"/>
        <v>100</v>
      </c>
      <c r="H176" s="337" t="str">
        <f t="shared" si="28"/>
        <v>C</v>
      </c>
      <c r="I176" s="338">
        <v>0</v>
      </c>
      <c r="J176" s="338">
        <v>0</v>
      </c>
      <c r="K176" s="319">
        <v>1000000</v>
      </c>
      <c r="L176" s="319">
        <v>100000000</v>
      </c>
      <c r="M176" s="339">
        <f t="shared" si="19"/>
        <v>2.8067024053439614E-3</v>
      </c>
      <c r="N176" s="340">
        <f t="shared" si="20"/>
        <v>0</v>
      </c>
    </row>
    <row r="177" spans="2:14" x14ac:dyDescent="0.25">
      <c r="B177" s="335" t="s">
        <v>359</v>
      </c>
      <c r="C177" s="34">
        <v>127</v>
      </c>
      <c r="D177" s="34">
        <v>129</v>
      </c>
      <c r="E177" s="319">
        <f t="shared" si="27"/>
        <v>12672</v>
      </c>
      <c r="F177" s="319">
        <f t="shared" si="21"/>
        <v>12871</v>
      </c>
      <c r="G177" s="336">
        <f t="shared" si="22"/>
        <v>200</v>
      </c>
      <c r="H177" s="337" t="s">
        <v>361</v>
      </c>
      <c r="I177" s="338">
        <v>0</v>
      </c>
      <c r="J177" s="338">
        <v>0</v>
      </c>
      <c r="K177" s="319">
        <v>1000000</v>
      </c>
      <c r="L177" s="319">
        <v>200000000</v>
      </c>
      <c r="M177" s="339">
        <f t="shared" si="19"/>
        <v>5.6134048106879228E-3</v>
      </c>
      <c r="N177" s="340">
        <f t="shared" si="20"/>
        <v>0</v>
      </c>
    </row>
    <row r="178" spans="2:14" x14ac:dyDescent="0.25">
      <c r="B178" s="335" t="s">
        <v>253</v>
      </c>
      <c r="C178" s="34">
        <v>129</v>
      </c>
      <c r="D178" s="34">
        <v>129</v>
      </c>
      <c r="E178" s="319">
        <f t="shared" si="27"/>
        <v>12872</v>
      </c>
      <c r="F178" s="319">
        <f t="shared" si="21"/>
        <v>12883</v>
      </c>
      <c r="G178" s="336">
        <f t="shared" si="22"/>
        <v>12</v>
      </c>
      <c r="H178" s="337" t="s">
        <v>361</v>
      </c>
      <c r="I178" s="338">
        <v>0</v>
      </c>
      <c r="J178" s="338">
        <v>0</v>
      </c>
      <c r="K178" s="319">
        <v>1000000</v>
      </c>
      <c r="L178" s="319">
        <v>12000000</v>
      </c>
      <c r="M178" s="339">
        <f t="shared" si="19"/>
        <v>3.3680428864127539E-4</v>
      </c>
      <c r="N178" s="340">
        <f t="shared" si="20"/>
        <v>0</v>
      </c>
    </row>
    <row r="179" spans="2:14" x14ac:dyDescent="0.25">
      <c r="B179" s="335" t="s">
        <v>362</v>
      </c>
      <c r="C179" s="34">
        <v>129</v>
      </c>
      <c r="D179" s="34">
        <v>130</v>
      </c>
      <c r="E179" s="319">
        <f t="shared" si="27"/>
        <v>12884</v>
      </c>
      <c r="F179" s="319">
        <f t="shared" si="21"/>
        <v>12983</v>
      </c>
      <c r="G179" s="336">
        <f t="shared" si="22"/>
        <v>100</v>
      </c>
      <c r="H179" s="337" t="s">
        <v>361</v>
      </c>
      <c r="I179" s="338">
        <v>0</v>
      </c>
      <c r="J179" s="338">
        <v>0</v>
      </c>
      <c r="K179" s="319">
        <v>1000000</v>
      </c>
      <c r="L179" s="319">
        <v>100000000</v>
      </c>
      <c r="M179" s="339">
        <f t="shared" si="19"/>
        <v>2.8067024053439614E-3</v>
      </c>
      <c r="N179" s="340">
        <f t="shared" si="20"/>
        <v>0</v>
      </c>
    </row>
    <row r="180" spans="2:14" x14ac:dyDescent="0.25">
      <c r="B180" s="335" t="s">
        <v>346</v>
      </c>
      <c r="C180" s="34">
        <v>130</v>
      </c>
      <c r="D180" s="34">
        <v>131</v>
      </c>
      <c r="E180" s="319">
        <f t="shared" si="27"/>
        <v>12984</v>
      </c>
      <c r="F180" s="319">
        <f t="shared" si="21"/>
        <v>13003</v>
      </c>
      <c r="G180" s="336">
        <f t="shared" si="22"/>
        <v>20</v>
      </c>
      <c r="H180" s="337" t="str">
        <f>+H176</f>
        <v>C</v>
      </c>
      <c r="I180" s="338">
        <v>0</v>
      </c>
      <c r="J180" s="338">
        <v>0</v>
      </c>
      <c r="K180" s="319">
        <v>1000000</v>
      </c>
      <c r="L180" s="319">
        <v>20000000</v>
      </c>
      <c r="M180" s="339">
        <f t="shared" si="19"/>
        <v>5.6134048106879224E-4</v>
      </c>
      <c r="N180" s="340">
        <f t="shared" si="20"/>
        <v>0</v>
      </c>
    </row>
    <row r="181" spans="2:14" x14ac:dyDescent="0.25">
      <c r="B181" s="335" t="s">
        <v>332</v>
      </c>
      <c r="C181" s="34">
        <v>131</v>
      </c>
      <c r="D181" s="34">
        <v>131</v>
      </c>
      <c r="E181" s="319">
        <f t="shared" si="27"/>
        <v>13004</v>
      </c>
      <c r="F181" s="319">
        <f t="shared" si="21"/>
        <v>13022</v>
      </c>
      <c r="G181" s="336">
        <f t="shared" si="22"/>
        <v>19</v>
      </c>
      <c r="H181" s="337" t="str">
        <f t="shared" ref="H181:H187" si="29">+H180</f>
        <v>C</v>
      </c>
      <c r="I181" s="338">
        <v>0</v>
      </c>
      <c r="J181" s="338">
        <v>0</v>
      </c>
      <c r="K181" s="319">
        <v>1000000</v>
      </c>
      <c r="L181" s="319">
        <v>19000000</v>
      </c>
      <c r="M181" s="339">
        <f t="shared" si="19"/>
        <v>5.3327345701535266E-4</v>
      </c>
      <c r="N181" s="340">
        <f t="shared" si="20"/>
        <v>0</v>
      </c>
    </row>
    <row r="182" spans="2:14" x14ac:dyDescent="0.25">
      <c r="B182" s="335" t="s">
        <v>333</v>
      </c>
      <c r="C182" s="34">
        <v>131</v>
      </c>
      <c r="D182" s="34">
        <v>132</v>
      </c>
      <c r="E182" s="319">
        <f t="shared" si="27"/>
        <v>13023</v>
      </c>
      <c r="F182" s="319">
        <f t="shared" si="21"/>
        <v>13172</v>
      </c>
      <c r="G182" s="336">
        <f t="shared" si="22"/>
        <v>150</v>
      </c>
      <c r="H182" s="337" t="str">
        <f t="shared" si="29"/>
        <v>C</v>
      </c>
      <c r="I182" s="338">
        <v>0</v>
      </c>
      <c r="J182" s="338">
        <v>0</v>
      </c>
      <c r="K182" s="319">
        <v>1000000</v>
      </c>
      <c r="L182" s="319">
        <v>150000000</v>
      </c>
      <c r="M182" s="339">
        <f t="shared" si="19"/>
        <v>4.2100536080159423E-3</v>
      </c>
      <c r="N182" s="340">
        <f t="shared" si="20"/>
        <v>0</v>
      </c>
    </row>
    <row r="183" spans="2:14" x14ac:dyDescent="0.25">
      <c r="B183" s="335" t="s">
        <v>45</v>
      </c>
      <c r="C183" s="34">
        <v>132</v>
      </c>
      <c r="D183" s="34">
        <v>132</v>
      </c>
      <c r="E183" s="319">
        <f t="shared" si="27"/>
        <v>13173</v>
      </c>
      <c r="F183" s="319">
        <f t="shared" si="21"/>
        <v>13197</v>
      </c>
      <c r="G183" s="336">
        <f t="shared" si="22"/>
        <v>25</v>
      </c>
      <c r="H183" s="337" t="str">
        <f t="shared" si="29"/>
        <v>C</v>
      </c>
      <c r="I183" s="338">
        <v>0</v>
      </c>
      <c r="J183" s="338">
        <v>0</v>
      </c>
      <c r="K183" s="319">
        <v>1000000</v>
      </c>
      <c r="L183" s="319">
        <v>25000000</v>
      </c>
      <c r="M183" s="339">
        <f t="shared" si="19"/>
        <v>7.0167560133599035E-4</v>
      </c>
      <c r="N183" s="341">
        <f t="shared" si="20"/>
        <v>0</v>
      </c>
    </row>
    <row r="184" spans="2:14" x14ac:dyDescent="0.25">
      <c r="B184" s="335" t="s">
        <v>343</v>
      </c>
      <c r="C184" s="34">
        <v>132</v>
      </c>
      <c r="D184" s="34">
        <v>133</v>
      </c>
      <c r="E184" s="319">
        <f t="shared" si="27"/>
        <v>13198</v>
      </c>
      <c r="F184" s="319">
        <f t="shared" si="21"/>
        <v>13262</v>
      </c>
      <c r="G184" s="336">
        <f t="shared" si="22"/>
        <v>65</v>
      </c>
      <c r="H184" s="337" t="str">
        <f t="shared" si="29"/>
        <v>C</v>
      </c>
      <c r="I184" s="338">
        <v>0</v>
      </c>
      <c r="J184" s="338">
        <v>0</v>
      </c>
      <c r="K184" s="319">
        <v>1000000</v>
      </c>
      <c r="L184" s="319">
        <v>65000000</v>
      </c>
      <c r="M184" s="339">
        <f t="shared" si="19"/>
        <v>1.8243565634735749E-3</v>
      </c>
      <c r="N184" s="340">
        <f t="shared" si="20"/>
        <v>0</v>
      </c>
    </row>
    <row r="185" spans="2:14" x14ac:dyDescent="0.25">
      <c r="B185" s="335" t="s">
        <v>343</v>
      </c>
      <c r="C185" s="34">
        <v>133</v>
      </c>
      <c r="D185" s="34">
        <v>134</v>
      </c>
      <c r="E185" s="319">
        <f t="shared" si="27"/>
        <v>13263</v>
      </c>
      <c r="F185" s="319">
        <f t="shared" si="21"/>
        <v>13349</v>
      </c>
      <c r="G185" s="336">
        <f t="shared" si="22"/>
        <v>87</v>
      </c>
      <c r="H185" s="337" t="str">
        <f t="shared" si="29"/>
        <v>C</v>
      </c>
      <c r="I185" s="338">
        <v>0</v>
      </c>
      <c r="J185" s="338">
        <v>0</v>
      </c>
      <c r="K185" s="319">
        <v>1000000</v>
      </c>
      <c r="L185" s="319">
        <v>87000000</v>
      </c>
      <c r="M185" s="339">
        <f t="shared" si="19"/>
        <v>2.4418310926492466E-3</v>
      </c>
      <c r="N185" s="340">
        <f t="shared" si="20"/>
        <v>0</v>
      </c>
    </row>
    <row r="186" spans="2:14" x14ac:dyDescent="0.25">
      <c r="B186" s="335" t="s">
        <v>343</v>
      </c>
      <c r="C186" s="34">
        <v>134</v>
      </c>
      <c r="D186" s="34">
        <v>136</v>
      </c>
      <c r="E186" s="319">
        <f t="shared" si="27"/>
        <v>13350</v>
      </c>
      <c r="F186" s="319">
        <f t="shared" si="21"/>
        <v>13515</v>
      </c>
      <c r="G186" s="336">
        <f t="shared" si="22"/>
        <v>166</v>
      </c>
      <c r="H186" s="337" t="str">
        <f t="shared" si="29"/>
        <v>C</v>
      </c>
      <c r="I186" s="338">
        <v>0</v>
      </c>
      <c r="J186" s="338">
        <v>0</v>
      </c>
      <c r="K186" s="319">
        <v>1000000</v>
      </c>
      <c r="L186" s="319">
        <v>166000000</v>
      </c>
      <c r="M186" s="339">
        <f t="shared" si="19"/>
        <v>4.6591259928709756E-3</v>
      </c>
      <c r="N186" s="340">
        <f t="shared" si="20"/>
        <v>0</v>
      </c>
    </row>
    <row r="187" spans="2:14" x14ac:dyDescent="0.25">
      <c r="B187" s="335" t="s">
        <v>343</v>
      </c>
      <c r="C187" s="34">
        <v>136</v>
      </c>
      <c r="D187" s="34">
        <v>137</v>
      </c>
      <c r="E187" s="319">
        <f t="shared" si="27"/>
        <v>13516</v>
      </c>
      <c r="F187" s="319">
        <f t="shared" si="21"/>
        <v>13605</v>
      </c>
      <c r="G187" s="336">
        <f t="shared" si="22"/>
        <v>90</v>
      </c>
      <c r="H187" s="337" t="str">
        <f t="shared" si="29"/>
        <v>C</v>
      </c>
      <c r="I187" s="338">
        <v>0</v>
      </c>
      <c r="J187" s="338">
        <v>0</v>
      </c>
      <c r="K187" s="319">
        <v>1000000</v>
      </c>
      <c r="L187" s="319">
        <v>90000000</v>
      </c>
      <c r="M187" s="339">
        <f t="shared" si="19"/>
        <v>2.5260321648095654E-3</v>
      </c>
      <c r="N187" s="340">
        <f t="shared" si="20"/>
        <v>0</v>
      </c>
    </row>
    <row r="188" spans="2:14" x14ac:dyDescent="0.25">
      <c r="B188" s="335" t="s">
        <v>363</v>
      </c>
      <c r="C188" s="34">
        <v>137</v>
      </c>
      <c r="D188" s="34">
        <v>137</v>
      </c>
      <c r="E188" s="319">
        <f t="shared" si="27"/>
        <v>13606</v>
      </c>
      <c r="F188" s="319">
        <f t="shared" si="21"/>
        <v>13617</v>
      </c>
      <c r="G188" s="336">
        <f t="shared" si="22"/>
        <v>12</v>
      </c>
      <c r="H188" s="337" t="str">
        <f t="shared" ref="H188:H193" si="30">+H186</f>
        <v>C</v>
      </c>
      <c r="I188" s="338">
        <v>0</v>
      </c>
      <c r="J188" s="338">
        <v>0</v>
      </c>
      <c r="K188" s="319">
        <v>1000000</v>
      </c>
      <c r="L188" s="319">
        <v>12000000</v>
      </c>
      <c r="M188" s="339">
        <f t="shared" si="19"/>
        <v>3.3680428864127539E-4</v>
      </c>
      <c r="N188" s="340">
        <f t="shared" si="20"/>
        <v>0</v>
      </c>
    </row>
    <row r="189" spans="2:14" x14ac:dyDescent="0.25">
      <c r="B189" s="335" t="s">
        <v>332</v>
      </c>
      <c r="C189" s="34">
        <v>137</v>
      </c>
      <c r="D189" s="34">
        <v>137</v>
      </c>
      <c r="E189" s="319">
        <f t="shared" si="27"/>
        <v>13618</v>
      </c>
      <c r="F189" s="319">
        <f t="shared" si="21"/>
        <v>13623</v>
      </c>
      <c r="G189" s="336">
        <f t="shared" si="22"/>
        <v>6</v>
      </c>
      <c r="H189" s="337" t="str">
        <f t="shared" si="30"/>
        <v>C</v>
      </c>
      <c r="I189" s="338">
        <v>0</v>
      </c>
      <c r="J189" s="338">
        <v>0</v>
      </c>
      <c r="K189" s="319">
        <v>1000000</v>
      </c>
      <c r="L189" s="319">
        <v>6000000</v>
      </c>
      <c r="M189" s="339">
        <f t="shared" si="19"/>
        <v>1.6840214432063769E-4</v>
      </c>
      <c r="N189" s="340">
        <f t="shared" si="20"/>
        <v>0</v>
      </c>
    </row>
    <row r="190" spans="2:14" x14ac:dyDescent="0.25">
      <c r="B190" s="335" t="s">
        <v>345</v>
      </c>
      <c r="C190" s="34">
        <v>137</v>
      </c>
      <c r="D190" s="34">
        <v>138</v>
      </c>
      <c r="E190" s="319">
        <f t="shared" si="27"/>
        <v>13624</v>
      </c>
      <c r="F190" s="319">
        <f t="shared" si="21"/>
        <v>13703</v>
      </c>
      <c r="G190" s="336">
        <f t="shared" si="22"/>
        <v>80</v>
      </c>
      <c r="H190" s="337" t="str">
        <f t="shared" si="30"/>
        <v>C</v>
      </c>
      <c r="I190" s="338">
        <v>0</v>
      </c>
      <c r="J190" s="338">
        <v>0</v>
      </c>
      <c r="K190" s="319">
        <v>1000000</v>
      </c>
      <c r="L190" s="319">
        <v>80000000</v>
      </c>
      <c r="M190" s="339">
        <f t="shared" si="19"/>
        <v>2.245361924275169E-3</v>
      </c>
      <c r="N190" s="340">
        <f t="shared" si="20"/>
        <v>0</v>
      </c>
    </row>
    <row r="191" spans="2:14" x14ac:dyDescent="0.25">
      <c r="B191" s="335" t="s">
        <v>248</v>
      </c>
      <c r="C191" s="34">
        <v>138</v>
      </c>
      <c r="D191" s="34">
        <v>138</v>
      </c>
      <c r="E191" s="319">
        <f t="shared" si="27"/>
        <v>13704</v>
      </c>
      <c r="F191" s="319">
        <f t="shared" si="21"/>
        <v>13713</v>
      </c>
      <c r="G191" s="336">
        <f t="shared" si="22"/>
        <v>10</v>
      </c>
      <c r="H191" s="337" t="str">
        <f t="shared" si="30"/>
        <v>C</v>
      </c>
      <c r="I191" s="338">
        <v>0</v>
      </c>
      <c r="J191" s="338">
        <v>0</v>
      </c>
      <c r="K191" s="319">
        <v>1000000</v>
      </c>
      <c r="L191" s="319">
        <v>10000000</v>
      </c>
      <c r="M191" s="339">
        <f t="shared" si="19"/>
        <v>2.8067024053439612E-4</v>
      </c>
      <c r="N191" s="340">
        <f t="shared" si="20"/>
        <v>0</v>
      </c>
    </row>
    <row r="192" spans="2:14" x14ac:dyDescent="0.25">
      <c r="B192" s="335" t="s">
        <v>351</v>
      </c>
      <c r="C192" s="34">
        <v>138</v>
      </c>
      <c r="D192" s="34">
        <v>138</v>
      </c>
      <c r="E192" s="319">
        <f t="shared" si="27"/>
        <v>13714</v>
      </c>
      <c r="F192" s="319">
        <f t="shared" si="21"/>
        <v>13763</v>
      </c>
      <c r="G192" s="336">
        <f t="shared" si="22"/>
        <v>50</v>
      </c>
      <c r="H192" s="337" t="str">
        <f t="shared" si="30"/>
        <v>C</v>
      </c>
      <c r="I192" s="338">
        <v>0</v>
      </c>
      <c r="J192" s="338">
        <v>0</v>
      </c>
      <c r="K192" s="319">
        <v>1000000</v>
      </c>
      <c r="L192" s="319">
        <v>50000000</v>
      </c>
      <c r="M192" s="339">
        <f t="shared" si="19"/>
        <v>1.4033512026719807E-3</v>
      </c>
      <c r="N192" s="340">
        <f t="shared" si="20"/>
        <v>0</v>
      </c>
    </row>
    <row r="193" spans="2:14" x14ac:dyDescent="0.25">
      <c r="B193" s="335" t="s">
        <v>343</v>
      </c>
      <c r="C193" s="34">
        <v>138</v>
      </c>
      <c r="D193" s="34">
        <v>140</v>
      </c>
      <c r="E193" s="319">
        <f t="shared" si="27"/>
        <v>13764</v>
      </c>
      <c r="F193" s="319">
        <f t="shared" si="21"/>
        <v>14000</v>
      </c>
      <c r="G193" s="336">
        <f t="shared" si="22"/>
        <v>237</v>
      </c>
      <c r="H193" s="337" t="str">
        <f t="shared" si="30"/>
        <v>C</v>
      </c>
      <c r="I193" s="338">
        <v>0</v>
      </c>
      <c r="J193" s="338">
        <v>0</v>
      </c>
      <c r="K193" s="319">
        <v>1000000</v>
      </c>
      <c r="L193" s="319">
        <v>237000000</v>
      </c>
      <c r="M193" s="339">
        <f t="shared" si="19"/>
        <v>6.6518847006651885E-3</v>
      </c>
      <c r="N193" s="340">
        <f t="shared" si="20"/>
        <v>0</v>
      </c>
    </row>
    <row r="194" spans="2:14" x14ac:dyDescent="0.25">
      <c r="B194" s="335" t="s">
        <v>45</v>
      </c>
      <c r="C194" s="34">
        <v>141</v>
      </c>
      <c r="D194" s="34">
        <v>145</v>
      </c>
      <c r="E194" s="319">
        <v>14001</v>
      </c>
      <c r="F194" s="319">
        <f t="shared" si="21"/>
        <v>14500</v>
      </c>
      <c r="G194" s="336">
        <f t="shared" si="22"/>
        <v>500</v>
      </c>
      <c r="H194" s="337" t="s">
        <v>70</v>
      </c>
      <c r="I194" s="337">
        <v>5</v>
      </c>
      <c r="J194" s="338">
        <f t="shared" ref="J194:J257" si="31">+I194*G194</f>
        <v>2500</v>
      </c>
      <c r="K194" s="319">
        <v>1000000</v>
      </c>
      <c r="L194" s="319">
        <v>500000000</v>
      </c>
      <c r="M194" s="339">
        <f t="shared" si="19"/>
        <v>1.4033512026719807E-2</v>
      </c>
      <c r="N194" s="341">
        <f t="shared" si="20"/>
        <v>2.8103465719392515E-2</v>
      </c>
    </row>
    <row r="195" spans="2:14" x14ac:dyDescent="0.25">
      <c r="B195" s="335" t="s">
        <v>41</v>
      </c>
      <c r="C195" s="34">
        <v>146</v>
      </c>
      <c r="D195" s="34">
        <v>150</v>
      </c>
      <c r="E195" s="319">
        <v>14501</v>
      </c>
      <c r="F195" s="319">
        <f t="shared" si="21"/>
        <v>15000</v>
      </c>
      <c r="G195" s="336">
        <f t="shared" si="22"/>
        <v>500</v>
      </c>
      <c r="H195" s="337" t="s">
        <v>70</v>
      </c>
      <c r="I195" s="337">
        <v>5</v>
      </c>
      <c r="J195" s="338">
        <f t="shared" si="31"/>
        <v>2500</v>
      </c>
      <c r="K195" s="319">
        <v>1000000</v>
      </c>
      <c r="L195" s="319">
        <v>500000000</v>
      </c>
      <c r="M195" s="339">
        <f t="shared" si="19"/>
        <v>1.4033512026719807E-2</v>
      </c>
      <c r="N195" s="340">
        <f t="shared" si="20"/>
        <v>2.8103465719392515E-2</v>
      </c>
    </row>
    <row r="196" spans="2:14" x14ac:dyDescent="0.25">
      <c r="B196" s="335" t="s">
        <v>43</v>
      </c>
      <c r="C196" s="34">
        <v>151</v>
      </c>
      <c r="D196" s="34">
        <v>155</v>
      </c>
      <c r="E196" s="319">
        <v>15001</v>
      </c>
      <c r="F196" s="319">
        <f t="shared" si="21"/>
        <v>15500</v>
      </c>
      <c r="G196" s="336">
        <f t="shared" si="22"/>
        <v>500</v>
      </c>
      <c r="H196" s="337" t="s">
        <v>70</v>
      </c>
      <c r="I196" s="337">
        <v>5</v>
      </c>
      <c r="J196" s="338">
        <f t="shared" si="31"/>
        <v>2500</v>
      </c>
      <c r="K196" s="319">
        <v>1000000</v>
      </c>
      <c r="L196" s="319">
        <v>500000000</v>
      </c>
      <c r="M196" s="339">
        <f t="shared" si="19"/>
        <v>1.4033512026719807E-2</v>
      </c>
      <c r="N196" s="340">
        <f t="shared" si="20"/>
        <v>2.8103465719392515E-2</v>
      </c>
    </row>
    <row r="197" spans="2:14" x14ac:dyDescent="0.25">
      <c r="B197" s="335" t="s">
        <v>332</v>
      </c>
      <c r="C197" s="34">
        <v>156</v>
      </c>
      <c r="D197" s="34">
        <v>160</v>
      </c>
      <c r="E197" s="319">
        <v>15501</v>
      </c>
      <c r="F197" s="319">
        <f t="shared" si="21"/>
        <v>16000</v>
      </c>
      <c r="G197" s="336">
        <f t="shared" si="22"/>
        <v>500</v>
      </c>
      <c r="H197" s="337" t="s">
        <v>70</v>
      </c>
      <c r="I197" s="342">
        <v>5</v>
      </c>
      <c r="J197" s="338">
        <f t="shared" si="31"/>
        <v>2500</v>
      </c>
      <c r="K197" s="319">
        <v>1000000</v>
      </c>
      <c r="L197" s="319">
        <v>500000000</v>
      </c>
      <c r="M197" s="339">
        <f t="shared" si="19"/>
        <v>1.4033512026719807E-2</v>
      </c>
      <c r="N197" s="340">
        <f t="shared" si="20"/>
        <v>2.8103465719392515E-2</v>
      </c>
    </row>
    <row r="198" spans="2:14" x14ac:dyDescent="0.25">
      <c r="B198" s="335" t="s">
        <v>342</v>
      </c>
      <c r="C198" s="34">
        <v>161</v>
      </c>
      <c r="D198" s="34">
        <v>161</v>
      </c>
      <c r="E198" s="319">
        <v>16001</v>
      </c>
      <c r="F198" s="319">
        <f t="shared" si="21"/>
        <v>16063</v>
      </c>
      <c r="G198" s="336">
        <f t="shared" si="22"/>
        <v>63</v>
      </c>
      <c r="H198" s="337" t="s">
        <v>71</v>
      </c>
      <c r="I198" s="342">
        <v>1</v>
      </c>
      <c r="J198" s="338">
        <f t="shared" si="31"/>
        <v>63</v>
      </c>
      <c r="K198" s="319">
        <v>1000000</v>
      </c>
      <c r="L198" s="319">
        <v>63000000</v>
      </c>
      <c r="M198" s="339">
        <f t="shared" si="19"/>
        <v>1.7682225153666956E-3</v>
      </c>
      <c r="N198" s="340">
        <f t="shared" si="20"/>
        <v>7.0820733612869137E-4</v>
      </c>
    </row>
    <row r="199" spans="2:14" x14ac:dyDescent="0.25">
      <c r="B199" s="335" t="s">
        <v>344</v>
      </c>
      <c r="C199" s="34">
        <v>161</v>
      </c>
      <c r="D199" s="34">
        <v>161</v>
      </c>
      <c r="E199" s="319">
        <f t="shared" ref="E199:E254" si="32">+F198+1</f>
        <v>16064</v>
      </c>
      <c r="F199" s="319">
        <f t="shared" si="21"/>
        <v>16066</v>
      </c>
      <c r="G199" s="336">
        <f t="shared" si="22"/>
        <v>3</v>
      </c>
      <c r="H199" s="337" t="s">
        <v>71</v>
      </c>
      <c r="I199" s="342">
        <v>1</v>
      </c>
      <c r="J199" s="338">
        <f t="shared" si="31"/>
        <v>3</v>
      </c>
      <c r="K199" s="319">
        <v>1000000</v>
      </c>
      <c r="L199" s="319">
        <v>3000000</v>
      </c>
      <c r="M199" s="339">
        <f t="shared" si="19"/>
        <v>8.4201072160318847E-5</v>
      </c>
      <c r="N199" s="340">
        <f t="shared" si="20"/>
        <v>3.3724158863271019E-5</v>
      </c>
    </row>
    <row r="200" spans="2:14" x14ac:dyDescent="0.25">
      <c r="B200" s="335" t="s">
        <v>589</v>
      </c>
      <c r="C200" s="34">
        <v>161</v>
      </c>
      <c r="D200" s="34">
        <v>162</v>
      </c>
      <c r="E200" s="319">
        <f t="shared" si="32"/>
        <v>16067</v>
      </c>
      <c r="F200" s="319">
        <f t="shared" si="21"/>
        <v>16115</v>
      </c>
      <c r="G200" s="336">
        <f t="shared" si="22"/>
        <v>49</v>
      </c>
      <c r="H200" s="337" t="s">
        <v>71</v>
      </c>
      <c r="I200" s="342">
        <v>1</v>
      </c>
      <c r="J200" s="338">
        <f t="shared" si="31"/>
        <v>49</v>
      </c>
      <c r="K200" s="319">
        <v>1000000</v>
      </c>
      <c r="L200" s="319">
        <v>49000000</v>
      </c>
      <c r="M200" s="339">
        <f t="shared" si="19"/>
        <v>1.375284178618541E-3</v>
      </c>
      <c r="N200" s="340">
        <f t="shared" si="20"/>
        <v>5.5082792810009335E-4</v>
      </c>
    </row>
    <row r="201" spans="2:14" x14ac:dyDescent="0.25">
      <c r="B201" s="335" t="s">
        <v>589</v>
      </c>
      <c r="C201" s="34">
        <v>162</v>
      </c>
      <c r="D201" s="34">
        <v>162</v>
      </c>
      <c r="E201" s="319">
        <f t="shared" si="32"/>
        <v>16116</v>
      </c>
      <c r="F201" s="319">
        <f t="shared" si="21"/>
        <v>16164</v>
      </c>
      <c r="G201" s="336">
        <f t="shared" si="22"/>
        <v>49</v>
      </c>
      <c r="H201" s="337" t="s">
        <v>71</v>
      </c>
      <c r="I201" s="342">
        <v>1</v>
      </c>
      <c r="J201" s="338">
        <f t="shared" si="31"/>
        <v>49</v>
      </c>
      <c r="K201" s="319">
        <v>1000000</v>
      </c>
      <c r="L201" s="319">
        <v>49000000</v>
      </c>
      <c r="M201" s="339">
        <f t="shared" si="19"/>
        <v>1.375284178618541E-3</v>
      </c>
      <c r="N201" s="340">
        <f t="shared" si="20"/>
        <v>5.5082792810009335E-4</v>
      </c>
    </row>
    <row r="202" spans="2:14" x14ac:dyDescent="0.25">
      <c r="B202" s="335" t="s">
        <v>337</v>
      </c>
      <c r="C202" s="34">
        <v>162</v>
      </c>
      <c r="D202" s="34">
        <v>162</v>
      </c>
      <c r="E202" s="319">
        <f t="shared" si="32"/>
        <v>16165</v>
      </c>
      <c r="F202" s="319">
        <f t="shared" si="21"/>
        <v>16187</v>
      </c>
      <c r="G202" s="336">
        <f t="shared" si="22"/>
        <v>23</v>
      </c>
      <c r="H202" s="337" t="s">
        <v>71</v>
      </c>
      <c r="I202" s="342">
        <v>1</v>
      </c>
      <c r="J202" s="338">
        <f t="shared" si="31"/>
        <v>23</v>
      </c>
      <c r="K202" s="319">
        <v>1000000</v>
      </c>
      <c r="L202" s="319">
        <v>23000000</v>
      </c>
      <c r="M202" s="339">
        <f t="shared" ref="M202:M265" si="33">+L202/$L$320</f>
        <v>6.4554155322911109E-4</v>
      </c>
      <c r="N202" s="340">
        <f t="shared" ref="N202:N265" si="34">+J202/$J$320</f>
        <v>2.5855188461841117E-4</v>
      </c>
    </row>
    <row r="203" spans="2:14" x14ac:dyDescent="0.25">
      <c r="B203" s="335" t="s">
        <v>348</v>
      </c>
      <c r="C203" s="34">
        <v>162</v>
      </c>
      <c r="D203" s="34">
        <v>162</v>
      </c>
      <c r="E203" s="319">
        <f t="shared" si="32"/>
        <v>16188</v>
      </c>
      <c r="F203" s="319">
        <f t="shared" si="21"/>
        <v>16193</v>
      </c>
      <c r="G203" s="336">
        <f t="shared" si="22"/>
        <v>6</v>
      </c>
      <c r="H203" s="337" t="s">
        <v>71</v>
      </c>
      <c r="I203" s="342">
        <v>1</v>
      </c>
      <c r="J203" s="338">
        <f t="shared" si="31"/>
        <v>6</v>
      </c>
      <c r="K203" s="319">
        <v>1000000</v>
      </c>
      <c r="L203" s="319">
        <v>6000000</v>
      </c>
      <c r="M203" s="339">
        <f t="shared" si="33"/>
        <v>1.6840214432063769E-4</v>
      </c>
      <c r="N203" s="340">
        <f t="shared" si="34"/>
        <v>6.7448317726542039E-5</v>
      </c>
    </row>
    <row r="204" spans="2:14" x14ac:dyDescent="0.25">
      <c r="B204" s="335" t="s">
        <v>340</v>
      </c>
      <c r="C204" s="34">
        <v>162</v>
      </c>
      <c r="D204" s="34">
        <v>163</v>
      </c>
      <c r="E204" s="319">
        <f t="shared" si="32"/>
        <v>16194</v>
      </c>
      <c r="F204" s="319">
        <f t="shared" ref="F204:F278" si="35">+((E204)+(L204/K204))-1</f>
        <v>16207</v>
      </c>
      <c r="G204" s="336">
        <f t="shared" ref="G204:G278" si="36">+F204-E204+1</f>
        <v>14</v>
      </c>
      <c r="H204" s="337" t="s">
        <v>71</v>
      </c>
      <c r="I204" s="342">
        <v>1</v>
      </c>
      <c r="J204" s="338">
        <f t="shared" si="31"/>
        <v>14</v>
      </c>
      <c r="K204" s="319">
        <v>1000000</v>
      </c>
      <c r="L204" s="319">
        <v>14000000</v>
      </c>
      <c r="M204" s="339">
        <f t="shared" si="33"/>
        <v>3.929383367481546E-4</v>
      </c>
      <c r="N204" s="340">
        <f t="shared" si="34"/>
        <v>1.5737940802859808E-4</v>
      </c>
    </row>
    <row r="205" spans="2:14" x14ac:dyDescent="0.25">
      <c r="B205" s="335" t="s">
        <v>589</v>
      </c>
      <c r="C205" s="34">
        <v>163</v>
      </c>
      <c r="D205" s="34">
        <v>163</v>
      </c>
      <c r="E205" s="319">
        <f t="shared" si="32"/>
        <v>16208</v>
      </c>
      <c r="F205" s="319">
        <f t="shared" si="35"/>
        <v>16256</v>
      </c>
      <c r="G205" s="336">
        <f t="shared" si="36"/>
        <v>49</v>
      </c>
      <c r="H205" s="337" t="s">
        <v>71</v>
      </c>
      <c r="I205" s="342">
        <v>1</v>
      </c>
      <c r="J205" s="338">
        <f t="shared" si="31"/>
        <v>49</v>
      </c>
      <c r="K205" s="319">
        <v>1000000</v>
      </c>
      <c r="L205" s="319">
        <v>49000000</v>
      </c>
      <c r="M205" s="339">
        <f t="shared" si="33"/>
        <v>1.375284178618541E-3</v>
      </c>
      <c r="N205" s="340">
        <f t="shared" si="34"/>
        <v>5.5082792810009335E-4</v>
      </c>
    </row>
    <row r="206" spans="2:14" x14ac:dyDescent="0.25">
      <c r="B206" s="335" t="s">
        <v>338</v>
      </c>
      <c r="C206" s="34">
        <v>163</v>
      </c>
      <c r="D206" s="34">
        <v>163</v>
      </c>
      <c r="E206" s="319">
        <f t="shared" si="32"/>
        <v>16257</v>
      </c>
      <c r="F206" s="319">
        <f t="shared" si="35"/>
        <v>16271</v>
      </c>
      <c r="G206" s="336">
        <f t="shared" si="36"/>
        <v>15</v>
      </c>
      <c r="H206" s="337" t="s">
        <v>71</v>
      </c>
      <c r="I206" s="342">
        <v>1</v>
      </c>
      <c r="J206" s="338">
        <f t="shared" si="31"/>
        <v>15</v>
      </c>
      <c r="K206" s="319">
        <v>1000000</v>
      </c>
      <c r="L206" s="319">
        <v>15000000</v>
      </c>
      <c r="M206" s="339">
        <f t="shared" si="33"/>
        <v>4.2100536080159423E-4</v>
      </c>
      <c r="N206" s="340">
        <f t="shared" si="34"/>
        <v>1.6862079431635509E-4</v>
      </c>
    </row>
    <row r="207" spans="2:14" x14ac:dyDescent="0.25">
      <c r="B207" s="335" t="s">
        <v>333</v>
      </c>
      <c r="C207" s="34">
        <v>163</v>
      </c>
      <c r="D207" s="34">
        <v>163</v>
      </c>
      <c r="E207" s="319">
        <f t="shared" si="32"/>
        <v>16272</v>
      </c>
      <c r="F207" s="319">
        <f t="shared" si="35"/>
        <v>16287</v>
      </c>
      <c r="G207" s="336">
        <f t="shared" si="36"/>
        <v>16</v>
      </c>
      <c r="H207" s="337" t="s">
        <v>71</v>
      </c>
      <c r="I207" s="342">
        <v>1</v>
      </c>
      <c r="J207" s="338">
        <f t="shared" si="31"/>
        <v>16</v>
      </c>
      <c r="K207" s="319">
        <v>1000000</v>
      </c>
      <c r="L207" s="319">
        <v>16000000</v>
      </c>
      <c r="M207" s="339">
        <f t="shared" si="33"/>
        <v>4.4907238485503381E-4</v>
      </c>
      <c r="N207" s="340">
        <f t="shared" si="34"/>
        <v>1.798621806041121E-4</v>
      </c>
    </row>
    <row r="208" spans="2:14" x14ac:dyDescent="0.25">
      <c r="B208" s="335" t="s">
        <v>336</v>
      </c>
      <c r="C208" s="34">
        <v>163</v>
      </c>
      <c r="D208" s="34">
        <v>164</v>
      </c>
      <c r="E208" s="319">
        <f t="shared" si="32"/>
        <v>16288</v>
      </c>
      <c r="F208" s="319">
        <f t="shared" si="35"/>
        <v>16301</v>
      </c>
      <c r="G208" s="336">
        <f t="shared" si="36"/>
        <v>14</v>
      </c>
      <c r="H208" s="337" t="s">
        <v>71</v>
      </c>
      <c r="I208" s="342">
        <v>1</v>
      </c>
      <c r="J208" s="338">
        <f t="shared" si="31"/>
        <v>14</v>
      </c>
      <c r="K208" s="319">
        <v>1000000</v>
      </c>
      <c r="L208" s="319">
        <v>14000000</v>
      </c>
      <c r="M208" s="339">
        <f t="shared" si="33"/>
        <v>3.929383367481546E-4</v>
      </c>
      <c r="N208" s="340">
        <f t="shared" si="34"/>
        <v>1.5737940802859808E-4</v>
      </c>
    </row>
    <row r="209" spans="2:14" x14ac:dyDescent="0.25">
      <c r="B209" s="335" t="s">
        <v>343</v>
      </c>
      <c r="C209" s="34">
        <v>164</v>
      </c>
      <c r="D209" s="34">
        <v>164</v>
      </c>
      <c r="E209" s="319">
        <f t="shared" si="32"/>
        <v>16302</v>
      </c>
      <c r="F209" s="319">
        <f t="shared" si="35"/>
        <v>16323</v>
      </c>
      <c r="G209" s="336">
        <f t="shared" si="36"/>
        <v>22</v>
      </c>
      <c r="H209" s="337" t="s">
        <v>71</v>
      </c>
      <c r="I209" s="342">
        <v>1</v>
      </c>
      <c r="J209" s="338">
        <f t="shared" si="31"/>
        <v>22</v>
      </c>
      <c r="K209" s="319">
        <v>1000000</v>
      </c>
      <c r="L209" s="319">
        <v>22000000</v>
      </c>
      <c r="M209" s="339">
        <f t="shared" si="33"/>
        <v>6.1747452917567151E-4</v>
      </c>
      <c r="N209" s="340">
        <f t="shared" si="34"/>
        <v>2.4731049833065413E-4</v>
      </c>
    </row>
    <row r="210" spans="2:14" x14ac:dyDescent="0.25">
      <c r="B210" s="335" t="s">
        <v>589</v>
      </c>
      <c r="C210" s="34">
        <v>164</v>
      </c>
      <c r="D210" s="34">
        <v>164</v>
      </c>
      <c r="E210" s="319">
        <f t="shared" si="32"/>
        <v>16324</v>
      </c>
      <c r="F210" s="319">
        <f t="shared" si="35"/>
        <v>16372</v>
      </c>
      <c r="G210" s="336">
        <f t="shared" si="36"/>
        <v>49</v>
      </c>
      <c r="H210" s="337" t="s">
        <v>71</v>
      </c>
      <c r="I210" s="342">
        <v>1</v>
      </c>
      <c r="J210" s="338">
        <f t="shared" si="31"/>
        <v>49</v>
      </c>
      <c r="K210" s="319">
        <v>1000000</v>
      </c>
      <c r="L210" s="319">
        <v>49000000</v>
      </c>
      <c r="M210" s="339">
        <f t="shared" si="33"/>
        <v>1.375284178618541E-3</v>
      </c>
      <c r="N210" s="340">
        <f t="shared" si="34"/>
        <v>5.5082792810009335E-4</v>
      </c>
    </row>
    <row r="211" spans="2:14" x14ac:dyDescent="0.25">
      <c r="B211" s="335" t="s">
        <v>334</v>
      </c>
      <c r="C211" s="34">
        <v>164</v>
      </c>
      <c r="D211" s="34">
        <v>164</v>
      </c>
      <c r="E211" s="319">
        <f t="shared" si="32"/>
        <v>16373</v>
      </c>
      <c r="F211" s="319">
        <f t="shared" si="35"/>
        <v>16382</v>
      </c>
      <c r="G211" s="336">
        <f t="shared" si="36"/>
        <v>10</v>
      </c>
      <c r="H211" s="337" t="s">
        <v>71</v>
      </c>
      <c r="I211" s="342">
        <v>1</v>
      </c>
      <c r="J211" s="338">
        <f t="shared" si="31"/>
        <v>10</v>
      </c>
      <c r="K211" s="319">
        <v>1000000</v>
      </c>
      <c r="L211" s="319">
        <v>10000000</v>
      </c>
      <c r="M211" s="339">
        <f t="shared" si="33"/>
        <v>2.8067024053439612E-4</v>
      </c>
      <c r="N211" s="340">
        <f t="shared" si="34"/>
        <v>1.1241386287757006E-4</v>
      </c>
    </row>
    <row r="212" spans="2:14" x14ac:dyDescent="0.25">
      <c r="B212" s="335" t="s">
        <v>335</v>
      </c>
      <c r="C212" s="34">
        <v>164</v>
      </c>
      <c r="D212" s="34">
        <v>165</v>
      </c>
      <c r="E212" s="319">
        <f t="shared" si="32"/>
        <v>16383</v>
      </c>
      <c r="F212" s="319">
        <f t="shared" si="35"/>
        <v>16406</v>
      </c>
      <c r="G212" s="336">
        <f t="shared" si="36"/>
        <v>24</v>
      </c>
      <c r="H212" s="337" t="s">
        <v>71</v>
      </c>
      <c r="I212" s="342">
        <v>1</v>
      </c>
      <c r="J212" s="338">
        <f t="shared" si="31"/>
        <v>24</v>
      </c>
      <c r="K212" s="319">
        <v>1000000</v>
      </c>
      <c r="L212" s="319">
        <v>24000000</v>
      </c>
      <c r="M212" s="339">
        <f t="shared" si="33"/>
        <v>6.7360857728255077E-4</v>
      </c>
      <c r="N212" s="340">
        <f t="shared" si="34"/>
        <v>2.6979327090616815E-4</v>
      </c>
    </row>
    <row r="213" spans="2:14" x14ac:dyDescent="0.25">
      <c r="B213" s="335" t="s">
        <v>345</v>
      </c>
      <c r="C213" s="34">
        <v>165</v>
      </c>
      <c r="D213" s="34">
        <v>165</v>
      </c>
      <c r="E213" s="319">
        <f t="shared" si="32"/>
        <v>16407</v>
      </c>
      <c r="F213" s="319">
        <f t="shared" si="35"/>
        <v>16410</v>
      </c>
      <c r="G213" s="336">
        <f t="shared" si="36"/>
        <v>4</v>
      </c>
      <c r="H213" s="337" t="s">
        <v>71</v>
      </c>
      <c r="I213" s="342">
        <v>1</v>
      </c>
      <c r="J213" s="338">
        <f t="shared" si="31"/>
        <v>4</v>
      </c>
      <c r="K213" s="319">
        <v>1000000</v>
      </c>
      <c r="L213" s="319">
        <v>4000000</v>
      </c>
      <c r="M213" s="339">
        <f t="shared" si="33"/>
        <v>1.1226809621375845E-4</v>
      </c>
      <c r="N213" s="340">
        <f t="shared" si="34"/>
        <v>4.4965545151028026E-5</v>
      </c>
    </row>
    <row r="214" spans="2:14" x14ac:dyDescent="0.25">
      <c r="B214" s="335" t="s">
        <v>248</v>
      </c>
      <c r="C214" s="34">
        <v>165</v>
      </c>
      <c r="D214" s="34">
        <v>165</v>
      </c>
      <c r="E214" s="319">
        <f t="shared" si="32"/>
        <v>16411</v>
      </c>
      <c r="F214" s="319">
        <f t="shared" si="35"/>
        <v>16411</v>
      </c>
      <c r="G214" s="336">
        <f t="shared" si="36"/>
        <v>1</v>
      </c>
      <c r="H214" s="337" t="s">
        <v>71</v>
      </c>
      <c r="I214" s="342">
        <v>1</v>
      </c>
      <c r="J214" s="338">
        <f t="shared" si="31"/>
        <v>1</v>
      </c>
      <c r="K214" s="319">
        <v>1000000</v>
      </c>
      <c r="L214" s="319">
        <v>1000000</v>
      </c>
      <c r="M214" s="339">
        <f t="shared" si="33"/>
        <v>2.8067024053439613E-5</v>
      </c>
      <c r="N214" s="340">
        <f t="shared" si="34"/>
        <v>1.1241386287757006E-5</v>
      </c>
    </row>
    <row r="215" spans="2:14" x14ac:dyDescent="0.25">
      <c r="B215" s="335" t="s">
        <v>341</v>
      </c>
      <c r="C215" s="34">
        <v>165</v>
      </c>
      <c r="D215" s="34">
        <v>165</v>
      </c>
      <c r="E215" s="319">
        <f t="shared" si="32"/>
        <v>16412</v>
      </c>
      <c r="F215" s="319">
        <f t="shared" si="35"/>
        <v>16447</v>
      </c>
      <c r="G215" s="336">
        <f t="shared" si="36"/>
        <v>36</v>
      </c>
      <c r="H215" s="337" t="s">
        <v>71</v>
      </c>
      <c r="I215" s="342">
        <v>1</v>
      </c>
      <c r="J215" s="338">
        <f t="shared" si="31"/>
        <v>36</v>
      </c>
      <c r="K215" s="319">
        <v>1000000</v>
      </c>
      <c r="L215" s="319">
        <v>36000000</v>
      </c>
      <c r="M215" s="339">
        <f t="shared" si="33"/>
        <v>1.0104128659238262E-3</v>
      </c>
      <c r="N215" s="340">
        <f t="shared" si="34"/>
        <v>4.0468990635925221E-4</v>
      </c>
    </row>
    <row r="216" spans="2:14" x14ac:dyDescent="0.25">
      <c r="B216" s="335" t="s">
        <v>347</v>
      </c>
      <c r="C216" s="34">
        <v>165</v>
      </c>
      <c r="D216" s="34">
        <v>165</v>
      </c>
      <c r="E216" s="319">
        <f t="shared" si="32"/>
        <v>16448</v>
      </c>
      <c r="F216" s="319">
        <f t="shared" si="35"/>
        <v>16449</v>
      </c>
      <c r="G216" s="336">
        <f t="shared" si="36"/>
        <v>2</v>
      </c>
      <c r="H216" s="337" t="s">
        <v>71</v>
      </c>
      <c r="I216" s="342">
        <v>1</v>
      </c>
      <c r="J216" s="338">
        <f t="shared" si="31"/>
        <v>2</v>
      </c>
      <c r="K216" s="319">
        <v>1000000</v>
      </c>
      <c r="L216" s="319">
        <v>2000000</v>
      </c>
      <c r="M216" s="339">
        <f t="shared" si="33"/>
        <v>5.6134048106879227E-5</v>
      </c>
      <c r="N216" s="340">
        <f t="shared" si="34"/>
        <v>2.2482772575514013E-5</v>
      </c>
    </row>
    <row r="217" spans="2:14" x14ac:dyDescent="0.25">
      <c r="B217" s="335" t="s">
        <v>339</v>
      </c>
      <c r="C217" s="34">
        <v>165</v>
      </c>
      <c r="D217" s="34">
        <v>165</v>
      </c>
      <c r="E217" s="319">
        <f t="shared" si="32"/>
        <v>16450</v>
      </c>
      <c r="F217" s="319">
        <f t="shared" si="35"/>
        <v>16484</v>
      </c>
      <c r="G217" s="336">
        <f t="shared" si="36"/>
        <v>35</v>
      </c>
      <c r="H217" s="337" t="s">
        <v>71</v>
      </c>
      <c r="I217" s="342">
        <v>1</v>
      </c>
      <c r="J217" s="338">
        <f t="shared" si="31"/>
        <v>35</v>
      </c>
      <c r="K217" s="319">
        <v>1000000</v>
      </c>
      <c r="L217" s="319">
        <v>35000000</v>
      </c>
      <c r="M217" s="339">
        <f t="shared" si="33"/>
        <v>9.8234584187038647E-4</v>
      </c>
      <c r="N217" s="340">
        <f t="shared" si="34"/>
        <v>3.9344852007149522E-4</v>
      </c>
    </row>
    <row r="218" spans="2:14" x14ac:dyDescent="0.25">
      <c r="B218" s="335" t="s">
        <v>346</v>
      </c>
      <c r="C218" s="34">
        <v>165</v>
      </c>
      <c r="D218" s="34">
        <v>165</v>
      </c>
      <c r="E218" s="319">
        <f t="shared" si="32"/>
        <v>16485</v>
      </c>
      <c r="F218" s="319">
        <f t="shared" si="35"/>
        <v>16489</v>
      </c>
      <c r="G218" s="336">
        <f t="shared" si="36"/>
        <v>5</v>
      </c>
      <c r="H218" s="337" t="s">
        <v>71</v>
      </c>
      <c r="I218" s="342">
        <v>1</v>
      </c>
      <c r="J218" s="338">
        <f t="shared" si="31"/>
        <v>5</v>
      </c>
      <c r="K218" s="319">
        <v>1000000</v>
      </c>
      <c r="L218" s="319">
        <v>5000000</v>
      </c>
      <c r="M218" s="339">
        <f t="shared" si="33"/>
        <v>1.4033512026719806E-4</v>
      </c>
      <c r="N218" s="340">
        <f t="shared" si="34"/>
        <v>5.6206931438785032E-5</v>
      </c>
    </row>
    <row r="219" spans="2:14" x14ac:dyDescent="0.25">
      <c r="B219" s="335" t="s">
        <v>51</v>
      </c>
      <c r="C219" s="34">
        <v>165</v>
      </c>
      <c r="D219" s="34">
        <v>165</v>
      </c>
      <c r="E219" s="319">
        <f t="shared" si="32"/>
        <v>16490</v>
      </c>
      <c r="F219" s="319">
        <f t="shared" si="35"/>
        <v>16490</v>
      </c>
      <c r="G219" s="336">
        <f t="shared" si="36"/>
        <v>1</v>
      </c>
      <c r="H219" s="337" t="s">
        <v>71</v>
      </c>
      <c r="I219" s="342">
        <v>1</v>
      </c>
      <c r="J219" s="338">
        <f t="shared" si="31"/>
        <v>1</v>
      </c>
      <c r="K219" s="319">
        <v>1000000</v>
      </c>
      <c r="L219" s="319">
        <v>1000000</v>
      </c>
      <c r="M219" s="339">
        <f t="shared" si="33"/>
        <v>2.8067024053439613E-5</v>
      </c>
      <c r="N219" s="340">
        <f t="shared" si="34"/>
        <v>1.1241386287757006E-5</v>
      </c>
    </row>
    <row r="220" spans="2:14" x14ac:dyDescent="0.25">
      <c r="B220" s="335" t="s">
        <v>348</v>
      </c>
      <c r="C220" s="34">
        <v>165</v>
      </c>
      <c r="D220" s="34">
        <v>165</v>
      </c>
      <c r="E220" s="319">
        <f t="shared" si="32"/>
        <v>16491</v>
      </c>
      <c r="F220" s="319">
        <f t="shared" si="35"/>
        <v>16500</v>
      </c>
      <c r="G220" s="336">
        <f t="shared" si="36"/>
        <v>10</v>
      </c>
      <c r="H220" s="337" t="s">
        <v>71</v>
      </c>
      <c r="I220" s="342">
        <v>1</v>
      </c>
      <c r="J220" s="338">
        <f t="shared" si="31"/>
        <v>10</v>
      </c>
      <c r="K220" s="319">
        <v>1000000</v>
      </c>
      <c r="L220" s="319">
        <v>10000000</v>
      </c>
      <c r="M220" s="339">
        <f t="shared" si="33"/>
        <v>2.8067024053439612E-4</v>
      </c>
      <c r="N220" s="340">
        <f t="shared" si="34"/>
        <v>1.1241386287757006E-4</v>
      </c>
    </row>
    <row r="221" spans="2:14" x14ac:dyDescent="0.25">
      <c r="B221" s="335" t="s">
        <v>589</v>
      </c>
      <c r="C221" s="34">
        <v>166</v>
      </c>
      <c r="D221" s="34">
        <v>167</v>
      </c>
      <c r="E221" s="319">
        <f t="shared" si="32"/>
        <v>16501</v>
      </c>
      <c r="F221" s="319">
        <f t="shared" si="35"/>
        <v>16602</v>
      </c>
      <c r="G221" s="336">
        <f t="shared" si="36"/>
        <v>102</v>
      </c>
      <c r="H221" s="337" t="s">
        <v>71</v>
      </c>
      <c r="I221" s="342">
        <v>1</v>
      </c>
      <c r="J221" s="338">
        <f t="shared" si="31"/>
        <v>102</v>
      </c>
      <c r="K221" s="319">
        <v>1000000</v>
      </c>
      <c r="L221" s="319">
        <v>102000000</v>
      </c>
      <c r="M221" s="339">
        <f t="shared" si="33"/>
        <v>2.8628364534508408E-3</v>
      </c>
      <c r="N221" s="340">
        <f t="shared" si="34"/>
        <v>1.1466214013512146E-3</v>
      </c>
    </row>
    <row r="222" spans="2:14" x14ac:dyDescent="0.25">
      <c r="B222" s="335" t="s">
        <v>589</v>
      </c>
      <c r="C222" s="34">
        <v>167</v>
      </c>
      <c r="D222" s="34">
        <v>168</v>
      </c>
      <c r="E222" s="319">
        <f t="shared" si="32"/>
        <v>16603</v>
      </c>
      <c r="F222" s="319">
        <f t="shared" si="35"/>
        <v>16704</v>
      </c>
      <c r="G222" s="336">
        <f t="shared" si="36"/>
        <v>102</v>
      </c>
      <c r="H222" s="337" t="s">
        <v>71</v>
      </c>
      <c r="I222" s="342">
        <v>1</v>
      </c>
      <c r="J222" s="338">
        <f t="shared" si="31"/>
        <v>102</v>
      </c>
      <c r="K222" s="319">
        <v>1000000</v>
      </c>
      <c r="L222" s="319">
        <v>102000000</v>
      </c>
      <c r="M222" s="339">
        <f t="shared" si="33"/>
        <v>2.8628364534508408E-3</v>
      </c>
      <c r="N222" s="340">
        <f t="shared" si="34"/>
        <v>1.1466214013512146E-3</v>
      </c>
    </row>
    <row r="223" spans="2:14" x14ac:dyDescent="0.25">
      <c r="B223" s="335" t="s">
        <v>589</v>
      </c>
      <c r="C223" s="34">
        <v>168</v>
      </c>
      <c r="D223" s="34">
        <v>169</v>
      </c>
      <c r="E223" s="319">
        <f t="shared" si="32"/>
        <v>16705</v>
      </c>
      <c r="F223" s="319">
        <f t="shared" si="35"/>
        <v>16806</v>
      </c>
      <c r="G223" s="336">
        <f t="shared" si="36"/>
        <v>102</v>
      </c>
      <c r="H223" s="337" t="s">
        <v>71</v>
      </c>
      <c r="I223" s="342">
        <v>1</v>
      </c>
      <c r="J223" s="338">
        <f t="shared" si="31"/>
        <v>102</v>
      </c>
      <c r="K223" s="319">
        <v>1000000</v>
      </c>
      <c r="L223" s="319">
        <v>102000000</v>
      </c>
      <c r="M223" s="339">
        <f t="shared" si="33"/>
        <v>2.8628364534508408E-3</v>
      </c>
      <c r="N223" s="340">
        <f t="shared" si="34"/>
        <v>1.1466214013512146E-3</v>
      </c>
    </row>
    <row r="224" spans="2:14" x14ac:dyDescent="0.25">
      <c r="B224" s="335" t="s">
        <v>589</v>
      </c>
      <c r="C224" s="34">
        <v>169</v>
      </c>
      <c r="D224" s="34">
        <v>169</v>
      </c>
      <c r="E224" s="319">
        <f t="shared" si="32"/>
        <v>16807</v>
      </c>
      <c r="F224" s="319">
        <f t="shared" si="35"/>
        <v>16905</v>
      </c>
      <c r="G224" s="336">
        <f t="shared" si="36"/>
        <v>99</v>
      </c>
      <c r="H224" s="337" t="s">
        <v>71</v>
      </c>
      <c r="I224" s="342">
        <v>1</v>
      </c>
      <c r="J224" s="338">
        <f t="shared" si="31"/>
        <v>99</v>
      </c>
      <c r="K224" s="319">
        <v>1000000</v>
      </c>
      <c r="L224" s="319">
        <v>99000000</v>
      </c>
      <c r="M224" s="339">
        <f t="shared" si="33"/>
        <v>2.7786353812905219E-3</v>
      </c>
      <c r="N224" s="340">
        <f t="shared" si="34"/>
        <v>1.1128972424879436E-3</v>
      </c>
    </row>
    <row r="225" spans="2:14" x14ac:dyDescent="0.25">
      <c r="B225" s="335" t="s">
        <v>332</v>
      </c>
      <c r="C225" s="34">
        <v>169</v>
      </c>
      <c r="D225" s="34">
        <v>170</v>
      </c>
      <c r="E225" s="319">
        <f t="shared" si="32"/>
        <v>16906</v>
      </c>
      <c r="F225" s="319">
        <f t="shared" si="35"/>
        <v>16912</v>
      </c>
      <c r="G225" s="336">
        <f t="shared" si="36"/>
        <v>7</v>
      </c>
      <c r="H225" s="337" t="s">
        <v>71</v>
      </c>
      <c r="I225" s="342">
        <v>1</v>
      </c>
      <c r="J225" s="338">
        <f t="shared" si="31"/>
        <v>7</v>
      </c>
      <c r="K225" s="319">
        <v>1000000</v>
      </c>
      <c r="L225" s="319">
        <v>7000000</v>
      </c>
      <c r="M225" s="339">
        <f t="shared" si="33"/>
        <v>1.964691683740773E-4</v>
      </c>
      <c r="N225" s="340">
        <f t="shared" si="34"/>
        <v>7.8689704014299038E-5</v>
      </c>
    </row>
    <row r="226" spans="2:14" x14ac:dyDescent="0.25">
      <c r="B226" s="335" t="s">
        <v>342</v>
      </c>
      <c r="C226" s="34">
        <v>170</v>
      </c>
      <c r="D226" s="34">
        <v>171</v>
      </c>
      <c r="E226" s="319">
        <f t="shared" si="32"/>
        <v>16913</v>
      </c>
      <c r="F226" s="319">
        <f t="shared" si="35"/>
        <v>17044</v>
      </c>
      <c r="G226" s="336">
        <f t="shared" si="36"/>
        <v>132</v>
      </c>
      <c r="H226" s="337" t="s">
        <v>71</v>
      </c>
      <c r="I226" s="342">
        <v>1</v>
      </c>
      <c r="J226" s="338">
        <f t="shared" si="31"/>
        <v>132</v>
      </c>
      <c r="K226" s="319">
        <v>1000000</v>
      </c>
      <c r="L226" s="319">
        <v>132000000</v>
      </c>
      <c r="M226" s="339">
        <f t="shared" si="33"/>
        <v>3.7048471750540288E-3</v>
      </c>
      <c r="N226" s="340">
        <f t="shared" si="34"/>
        <v>1.4838629899839248E-3</v>
      </c>
    </row>
    <row r="227" spans="2:14" x14ac:dyDescent="0.25">
      <c r="B227" s="335" t="s">
        <v>344</v>
      </c>
      <c r="C227" s="34">
        <v>171</v>
      </c>
      <c r="D227" s="34">
        <v>171</v>
      </c>
      <c r="E227" s="319">
        <f t="shared" si="32"/>
        <v>17045</v>
      </c>
      <c r="F227" s="319">
        <f t="shared" si="35"/>
        <v>17051</v>
      </c>
      <c r="G227" s="336">
        <f t="shared" si="36"/>
        <v>7</v>
      </c>
      <c r="H227" s="337" t="s">
        <v>71</v>
      </c>
      <c r="I227" s="342">
        <v>1</v>
      </c>
      <c r="J227" s="338">
        <f t="shared" si="31"/>
        <v>7</v>
      </c>
      <c r="K227" s="319">
        <v>1000000</v>
      </c>
      <c r="L227" s="319">
        <v>7000000</v>
      </c>
      <c r="M227" s="339">
        <f t="shared" si="33"/>
        <v>1.964691683740773E-4</v>
      </c>
      <c r="N227" s="340">
        <f t="shared" si="34"/>
        <v>7.8689704014299038E-5</v>
      </c>
    </row>
    <row r="228" spans="2:14" x14ac:dyDescent="0.25">
      <c r="B228" s="335" t="s">
        <v>337</v>
      </c>
      <c r="C228" s="34">
        <v>171</v>
      </c>
      <c r="D228" s="34">
        <v>171</v>
      </c>
      <c r="E228" s="319">
        <f t="shared" si="32"/>
        <v>17052</v>
      </c>
      <c r="F228" s="319">
        <f t="shared" si="35"/>
        <v>17100</v>
      </c>
      <c r="G228" s="336">
        <f t="shared" si="36"/>
        <v>49</v>
      </c>
      <c r="H228" s="337" t="s">
        <v>71</v>
      </c>
      <c r="I228" s="342">
        <v>1</v>
      </c>
      <c r="J228" s="338">
        <f t="shared" si="31"/>
        <v>49</v>
      </c>
      <c r="K228" s="319">
        <v>1000000</v>
      </c>
      <c r="L228" s="319">
        <v>49000000</v>
      </c>
      <c r="M228" s="339">
        <f t="shared" si="33"/>
        <v>1.375284178618541E-3</v>
      </c>
      <c r="N228" s="340">
        <f t="shared" si="34"/>
        <v>5.5082792810009335E-4</v>
      </c>
    </row>
    <row r="229" spans="2:14" x14ac:dyDescent="0.25">
      <c r="B229" s="335" t="s">
        <v>348</v>
      </c>
      <c r="C229" s="34">
        <v>172</v>
      </c>
      <c r="D229" s="34">
        <v>172</v>
      </c>
      <c r="E229" s="319">
        <f t="shared" si="32"/>
        <v>17101</v>
      </c>
      <c r="F229" s="319">
        <f t="shared" si="35"/>
        <v>17114</v>
      </c>
      <c r="G229" s="336">
        <f t="shared" si="36"/>
        <v>14</v>
      </c>
      <c r="H229" s="337" t="s">
        <v>71</v>
      </c>
      <c r="I229" s="342">
        <v>1</v>
      </c>
      <c r="J229" s="338">
        <f t="shared" si="31"/>
        <v>14</v>
      </c>
      <c r="K229" s="319">
        <v>1000000</v>
      </c>
      <c r="L229" s="319">
        <v>14000000</v>
      </c>
      <c r="M229" s="339">
        <f t="shared" si="33"/>
        <v>3.929383367481546E-4</v>
      </c>
      <c r="N229" s="340">
        <f t="shared" si="34"/>
        <v>1.5737940802859808E-4</v>
      </c>
    </row>
    <row r="230" spans="2:14" x14ac:dyDescent="0.25">
      <c r="B230" s="335" t="s">
        <v>340</v>
      </c>
      <c r="C230" s="34">
        <v>172</v>
      </c>
      <c r="D230" s="34">
        <v>172</v>
      </c>
      <c r="E230" s="319">
        <f t="shared" si="32"/>
        <v>17115</v>
      </c>
      <c r="F230" s="319">
        <f t="shared" si="35"/>
        <v>17143</v>
      </c>
      <c r="G230" s="336">
        <f t="shared" si="36"/>
        <v>29</v>
      </c>
      <c r="H230" s="337" t="s">
        <v>71</v>
      </c>
      <c r="I230" s="342">
        <v>1</v>
      </c>
      <c r="J230" s="338">
        <f t="shared" si="31"/>
        <v>29</v>
      </c>
      <c r="K230" s="319">
        <v>1000000</v>
      </c>
      <c r="L230" s="319">
        <v>29000000</v>
      </c>
      <c r="M230" s="339">
        <f t="shared" si="33"/>
        <v>8.1394369754974878E-4</v>
      </c>
      <c r="N230" s="340">
        <f t="shared" si="34"/>
        <v>3.2600020234495319E-4</v>
      </c>
    </row>
    <row r="231" spans="2:14" x14ac:dyDescent="0.25">
      <c r="B231" s="335" t="s">
        <v>338</v>
      </c>
      <c r="C231" s="34">
        <v>172</v>
      </c>
      <c r="D231" s="34">
        <v>172</v>
      </c>
      <c r="E231" s="319">
        <f t="shared" si="32"/>
        <v>17144</v>
      </c>
      <c r="F231" s="319">
        <f t="shared" si="35"/>
        <v>17175</v>
      </c>
      <c r="G231" s="336">
        <f t="shared" si="36"/>
        <v>32</v>
      </c>
      <c r="H231" s="337" t="s">
        <v>71</v>
      </c>
      <c r="I231" s="342">
        <v>1</v>
      </c>
      <c r="J231" s="338">
        <f t="shared" si="31"/>
        <v>32</v>
      </c>
      <c r="K231" s="319">
        <v>1000000</v>
      </c>
      <c r="L231" s="319">
        <v>32000000</v>
      </c>
      <c r="M231" s="339">
        <f t="shared" si="33"/>
        <v>8.9814476971006763E-4</v>
      </c>
      <c r="N231" s="340">
        <f t="shared" si="34"/>
        <v>3.5972436120822421E-4</v>
      </c>
    </row>
    <row r="232" spans="2:14" x14ac:dyDescent="0.25">
      <c r="B232" s="335" t="s">
        <v>333</v>
      </c>
      <c r="C232" s="34">
        <v>172</v>
      </c>
      <c r="D232" s="34">
        <v>173</v>
      </c>
      <c r="E232" s="319">
        <f t="shared" si="32"/>
        <v>17176</v>
      </c>
      <c r="F232" s="319">
        <f t="shared" si="35"/>
        <v>17209</v>
      </c>
      <c r="G232" s="336">
        <f t="shared" si="36"/>
        <v>34</v>
      </c>
      <c r="H232" s="337" t="s">
        <v>71</v>
      </c>
      <c r="I232" s="342">
        <v>1</v>
      </c>
      <c r="J232" s="338">
        <f t="shared" si="31"/>
        <v>34</v>
      </c>
      <c r="K232" s="319">
        <v>1000000</v>
      </c>
      <c r="L232" s="319">
        <v>34000000</v>
      </c>
      <c r="M232" s="339">
        <f t="shared" si="33"/>
        <v>9.5427881781694689E-4</v>
      </c>
      <c r="N232" s="340">
        <f t="shared" si="34"/>
        <v>3.8220713378373823E-4</v>
      </c>
    </row>
    <row r="233" spans="2:14" x14ac:dyDescent="0.25">
      <c r="B233" s="335" t="s">
        <v>336</v>
      </c>
      <c r="C233" s="34">
        <v>173</v>
      </c>
      <c r="D233" s="34">
        <v>173</v>
      </c>
      <c r="E233" s="319">
        <f t="shared" si="32"/>
        <v>17210</v>
      </c>
      <c r="F233" s="319">
        <f t="shared" si="35"/>
        <v>17240</v>
      </c>
      <c r="G233" s="336">
        <f t="shared" si="36"/>
        <v>31</v>
      </c>
      <c r="H233" s="337" t="s">
        <v>71</v>
      </c>
      <c r="I233" s="342">
        <v>1</v>
      </c>
      <c r="J233" s="338">
        <f t="shared" si="31"/>
        <v>31</v>
      </c>
      <c r="K233" s="319">
        <v>1000000</v>
      </c>
      <c r="L233" s="319">
        <v>31000000</v>
      </c>
      <c r="M233" s="339">
        <f t="shared" si="33"/>
        <v>8.7007774565662805E-4</v>
      </c>
      <c r="N233" s="340">
        <f t="shared" si="34"/>
        <v>3.4848297492046717E-4</v>
      </c>
    </row>
    <row r="234" spans="2:14" x14ac:dyDescent="0.25">
      <c r="B234" s="335" t="s">
        <v>343</v>
      </c>
      <c r="C234" s="34">
        <v>173</v>
      </c>
      <c r="D234" s="34">
        <v>173</v>
      </c>
      <c r="E234" s="319">
        <f t="shared" si="32"/>
        <v>17241</v>
      </c>
      <c r="F234" s="319">
        <f t="shared" si="35"/>
        <v>17286</v>
      </c>
      <c r="G234" s="336">
        <f t="shared" si="36"/>
        <v>46</v>
      </c>
      <c r="H234" s="337" t="s">
        <v>71</v>
      </c>
      <c r="I234" s="342">
        <v>1</v>
      </c>
      <c r="J234" s="338">
        <f t="shared" si="31"/>
        <v>46</v>
      </c>
      <c r="K234" s="319">
        <v>1000000</v>
      </c>
      <c r="L234" s="319">
        <v>46000000</v>
      </c>
      <c r="M234" s="339">
        <f t="shared" si="33"/>
        <v>1.2910831064582222E-3</v>
      </c>
      <c r="N234" s="340">
        <f t="shared" si="34"/>
        <v>5.1710376923682234E-4</v>
      </c>
    </row>
    <row r="235" spans="2:14" x14ac:dyDescent="0.25">
      <c r="B235" s="335" t="s">
        <v>334</v>
      </c>
      <c r="C235" s="34">
        <v>173</v>
      </c>
      <c r="D235" s="34">
        <v>174</v>
      </c>
      <c r="E235" s="319">
        <f t="shared" si="32"/>
        <v>17287</v>
      </c>
      <c r="F235" s="319">
        <f t="shared" si="35"/>
        <v>17306</v>
      </c>
      <c r="G235" s="336">
        <f t="shared" si="36"/>
        <v>20</v>
      </c>
      <c r="H235" s="337" t="s">
        <v>71</v>
      </c>
      <c r="I235" s="342">
        <v>1</v>
      </c>
      <c r="J235" s="338">
        <f t="shared" si="31"/>
        <v>20</v>
      </c>
      <c r="K235" s="319">
        <v>1000000</v>
      </c>
      <c r="L235" s="319">
        <v>20000000</v>
      </c>
      <c r="M235" s="339">
        <f t="shared" si="33"/>
        <v>5.6134048106879224E-4</v>
      </c>
      <c r="N235" s="340">
        <f t="shared" si="34"/>
        <v>2.2482772575514013E-4</v>
      </c>
    </row>
    <row r="236" spans="2:14" x14ac:dyDescent="0.25">
      <c r="B236" s="335" t="s">
        <v>335</v>
      </c>
      <c r="C236" s="34">
        <v>174</v>
      </c>
      <c r="D236" s="34">
        <v>174</v>
      </c>
      <c r="E236" s="319">
        <f t="shared" si="32"/>
        <v>17307</v>
      </c>
      <c r="F236" s="319">
        <f t="shared" si="35"/>
        <v>17356</v>
      </c>
      <c r="G236" s="336">
        <f t="shared" si="36"/>
        <v>50</v>
      </c>
      <c r="H236" s="337" t="s">
        <v>71</v>
      </c>
      <c r="I236" s="342">
        <v>1</v>
      </c>
      <c r="J236" s="338">
        <f t="shared" si="31"/>
        <v>50</v>
      </c>
      <c r="K236" s="319">
        <v>1000000</v>
      </c>
      <c r="L236" s="319">
        <v>50000000</v>
      </c>
      <c r="M236" s="339">
        <f t="shared" si="33"/>
        <v>1.4033512026719807E-3</v>
      </c>
      <c r="N236" s="340">
        <f t="shared" si="34"/>
        <v>5.6206931438785028E-4</v>
      </c>
    </row>
    <row r="237" spans="2:14" x14ac:dyDescent="0.25">
      <c r="B237" s="335" t="s">
        <v>345</v>
      </c>
      <c r="C237" s="34">
        <v>174</v>
      </c>
      <c r="D237" s="34">
        <v>174</v>
      </c>
      <c r="E237" s="319">
        <f t="shared" si="32"/>
        <v>17357</v>
      </c>
      <c r="F237" s="319">
        <f t="shared" si="35"/>
        <v>17364</v>
      </c>
      <c r="G237" s="336">
        <f t="shared" si="36"/>
        <v>8</v>
      </c>
      <c r="H237" s="337" t="s">
        <v>71</v>
      </c>
      <c r="I237" s="342">
        <v>1</v>
      </c>
      <c r="J237" s="338">
        <f t="shared" si="31"/>
        <v>8</v>
      </c>
      <c r="K237" s="319">
        <v>1000000</v>
      </c>
      <c r="L237" s="319">
        <v>8000000</v>
      </c>
      <c r="M237" s="339">
        <f t="shared" si="33"/>
        <v>2.2453619242751691E-4</v>
      </c>
      <c r="N237" s="340">
        <f t="shared" si="34"/>
        <v>8.9931090302056052E-5</v>
      </c>
    </row>
    <row r="238" spans="2:14" x14ac:dyDescent="0.25">
      <c r="B238" s="335" t="s">
        <v>248</v>
      </c>
      <c r="C238" s="34">
        <v>174</v>
      </c>
      <c r="D238" s="34">
        <v>174</v>
      </c>
      <c r="E238" s="319">
        <f t="shared" si="32"/>
        <v>17365</v>
      </c>
      <c r="F238" s="319">
        <f t="shared" si="35"/>
        <v>17366</v>
      </c>
      <c r="G238" s="336">
        <f t="shared" si="36"/>
        <v>2</v>
      </c>
      <c r="H238" s="337" t="s">
        <v>71</v>
      </c>
      <c r="I238" s="342">
        <v>1</v>
      </c>
      <c r="J238" s="338">
        <f t="shared" si="31"/>
        <v>2</v>
      </c>
      <c r="K238" s="319">
        <v>1000000</v>
      </c>
      <c r="L238" s="319">
        <v>2000000</v>
      </c>
      <c r="M238" s="339">
        <f t="shared" si="33"/>
        <v>5.6134048106879227E-5</v>
      </c>
      <c r="N238" s="340">
        <f t="shared" si="34"/>
        <v>2.2482772575514013E-5</v>
      </c>
    </row>
    <row r="239" spans="2:14" x14ac:dyDescent="0.25">
      <c r="B239" s="335" t="s">
        <v>50</v>
      </c>
      <c r="C239" s="34">
        <v>174</v>
      </c>
      <c r="D239" s="34">
        <v>174</v>
      </c>
      <c r="E239" s="319">
        <f t="shared" si="32"/>
        <v>17367</v>
      </c>
      <c r="F239" s="319">
        <f t="shared" si="35"/>
        <v>17384</v>
      </c>
      <c r="G239" s="336">
        <f t="shared" si="36"/>
        <v>18</v>
      </c>
      <c r="H239" s="337" t="s">
        <v>71</v>
      </c>
      <c r="I239" s="342">
        <v>1</v>
      </c>
      <c r="J239" s="338">
        <f t="shared" si="31"/>
        <v>18</v>
      </c>
      <c r="K239" s="319">
        <v>1000000</v>
      </c>
      <c r="L239" s="319">
        <v>18000000</v>
      </c>
      <c r="M239" s="339">
        <f t="shared" si="33"/>
        <v>5.0520643296191308E-4</v>
      </c>
      <c r="N239" s="340">
        <f t="shared" si="34"/>
        <v>2.023449531796261E-4</v>
      </c>
    </row>
    <row r="240" spans="2:14" x14ac:dyDescent="0.25">
      <c r="B240" s="335" t="s">
        <v>341</v>
      </c>
      <c r="C240" s="34">
        <v>174</v>
      </c>
      <c r="D240" s="34">
        <v>175</v>
      </c>
      <c r="E240" s="319">
        <f t="shared" si="32"/>
        <v>17385</v>
      </c>
      <c r="F240" s="319">
        <f t="shared" si="35"/>
        <v>17460</v>
      </c>
      <c r="G240" s="336">
        <f t="shared" si="36"/>
        <v>76</v>
      </c>
      <c r="H240" s="337" t="s">
        <v>71</v>
      </c>
      <c r="I240" s="342">
        <v>1</v>
      </c>
      <c r="J240" s="338">
        <f t="shared" si="31"/>
        <v>76</v>
      </c>
      <c r="K240" s="319">
        <v>1000000</v>
      </c>
      <c r="L240" s="319">
        <v>76000000</v>
      </c>
      <c r="M240" s="339">
        <f t="shared" si="33"/>
        <v>2.1330938280614106E-3</v>
      </c>
      <c r="N240" s="340">
        <f t="shared" si="34"/>
        <v>8.5434535786953246E-4</v>
      </c>
    </row>
    <row r="241" spans="2:14" x14ac:dyDescent="0.25">
      <c r="B241" s="335" t="s">
        <v>347</v>
      </c>
      <c r="C241" s="34">
        <v>175</v>
      </c>
      <c r="D241" s="34">
        <v>175</v>
      </c>
      <c r="E241" s="319">
        <f t="shared" si="32"/>
        <v>17461</v>
      </c>
      <c r="F241" s="319">
        <f t="shared" si="35"/>
        <v>17464</v>
      </c>
      <c r="G241" s="336">
        <f t="shared" si="36"/>
        <v>4</v>
      </c>
      <c r="H241" s="337" t="s">
        <v>71</v>
      </c>
      <c r="I241" s="342">
        <v>1</v>
      </c>
      <c r="J241" s="338">
        <f t="shared" si="31"/>
        <v>4</v>
      </c>
      <c r="K241" s="319">
        <v>1000000</v>
      </c>
      <c r="L241" s="319">
        <v>4000000</v>
      </c>
      <c r="M241" s="339">
        <f t="shared" si="33"/>
        <v>1.1226809621375845E-4</v>
      </c>
      <c r="N241" s="340">
        <f t="shared" si="34"/>
        <v>4.4965545151028026E-5</v>
      </c>
    </row>
    <row r="242" spans="2:14" x14ac:dyDescent="0.25">
      <c r="B242" s="335" t="s">
        <v>53</v>
      </c>
      <c r="C242" s="34">
        <v>175</v>
      </c>
      <c r="D242" s="34">
        <v>175</v>
      </c>
      <c r="E242" s="319">
        <f t="shared" si="32"/>
        <v>17465</v>
      </c>
      <c r="F242" s="319">
        <f t="shared" si="35"/>
        <v>17466</v>
      </c>
      <c r="G242" s="336">
        <f t="shared" si="36"/>
        <v>2</v>
      </c>
      <c r="H242" s="337" t="s">
        <v>71</v>
      </c>
      <c r="I242" s="342">
        <v>1</v>
      </c>
      <c r="J242" s="338">
        <f t="shared" si="31"/>
        <v>2</v>
      </c>
      <c r="K242" s="319">
        <v>1000000</v>
      </c>
      <c r="L242" s="319">
        <v>2000000</v>
      </c>
      <c r="M242" s="339">
        <f t="shared" si="33"/>
        <v>5.6134048106879227E-5</v>
      </c>
      <c r="N242" s="340">
        <f t="shared" si="34"/>
        <v>2.2482772575514013E-5</v>
      </c>
    </row>
    <row r="243" spans="2:14" x14ac:dyDescent="0.25">
      <c r="B243" s="335" t="s">
        <v>339</v>
      </c>
      <c r="C243" s="34">
        <v>175</v>
      </c>
      <c r="D243" s="34">
        <v>176</v>
      </c>
      <c r="E243" s="319">
        <f t="shared" si="32"/>
        <v>17467</v>
      </c>
      <c r="F243" s="319">
        <f t="shared" si="35"/>
        <v>17541</v>
      </c>
      <c r="G243" s="336">
        <f t="shared" si="36"/>
        <v>75</v>
      </c>
      <c r="H243" s="337" t="s">
        <v>71</v>
      </c>
      <c r="I243" s="342">
        <v>1</v>
      </c>
      <c r="J243" s="338">
        <f t="shared" si="31"/>
        <v>75</v>
      </c>
      <c r="K243" s="319">
        <v>1000000</v>
      </c>
      <c r="L243" s="319">
        <v>75000000</v>
      </c>
      <c r="M243" s="339">
        <f t="shared" si="33"/>
        <v>2.1050268040079712E-3</v>
      </c>
      <c r="N243" s="340">
        <f t="shared" si="34"/>
        <v>8.4310397158177542E-4</v>
      </c>
    </row>
    <row r="244" spans="2:14" x14ac:dyDescent="0.25">
      <c r="B244" s="335" t="s">
        <v>346</v>
      </c>
      <c r="C244" s="34">
        <v>176</v>
      </c>
      <c r="D244" s="34">
        <v>176</v>
      </c>
      <c r="E244" s="319">
        <f t="shared" si="32"/>
        <v>17542</v>
      </c>
      <c r="F244" s="319">
        <f t="shared" si="35"/>
        <v>17552</v>
      </c>
      <c r="G244" s="336">
        <f t="shared" si="36"/>
        <v>11</v>
      </c>
      <c r="H244" s="337" t="s">
        <v>71</v>
      </c>
      <c r="I244" s="342">
        <v>1</v>
      </c>
      <c r="J244" s="338">
        <f t="shared" si="31"/>
        <v>11</v>
      </c>
      <c r="K244" s="319">
        <v>1000000</v>
      </c>
      <c r="L244" s="319">
        <v>11000000</v>
      </c>
      <c r="M244" s="339">
        <f t="shared" si="33"/>
        <v>3.0873726458783575E-4</v>
      </c>
      <c r="N244" s="340">
        <f t="shared" si="34"/>
        <v>1.2365524916532706E-4</v>
      </c>
    </row>
    <row r="245" spans="2:14" x14ac:dyDescent="0.25">
      <c r="B245" s="335" t="s">
        <v>51</v>
      </c>
      <c r="C245" s="34">
        <v>176</v>
      </c>
      <c r="D245" s="34">
        <v>176</v>
      </c>
      <c r="E245" s="319">
        <f t="shared" si="32"/>
        <v>17553</v>
      </c>
      <c r="F245" s="319">
        <f t="shared" si="35"/>
        <v>17554</v>
      </c>
      <c r="G245" s="336">
        <f t="shared" si="36"/>
        <v>2</v>
      </c>
      <c r="H245" s="337" t="s">
        <v>71</v>
      </c>
      <c r="I245" s="342">
        <v>1</v>
      </c>
      <c r="J245" s="338">
        <f t="shared" si="31"/>
        <v>2</v>
      </c>
      <c r="K245" s="319">
        <v>1000000</v>
      </c>
      <c r="L245" s="319">
        <v>2000000</v>
      </c>
      <c r="M245" s="339">
        <f t="shared" si="33"/>
        <v>5.6134048106879227E-5</v>
      </c>
      <c r="N245" s="340">
        <f t="shared" si="34"/>
        <v>2.2482772575514013E-5</v>
      </c>
    </row>
    <row r="246" spans="2:14" x14ac:dyDescent="0.25">
      <c r="B246" s="335" t="s">
        <v>342</v>
      </c>
      <c r="C246" s="34">
        <v>176</v>
      </c>
      <c r="D246" s="34">
        <v>180</v>
      </c>
      <c r="E246" s="319">
        <f t="shared" si="32"/>
        <v>17555</v>
      </c>
      <c r="F246" s="319">
        <f t="shared" si="35"/>
        <v>18000</v>
      </c>
      <c r="G246" s="336">
        <f t="shared" si="36"/>
        <v>446</v>
      </c>
      <c r="H246" s="337" t="s">
        <v>71</v>
      </c>
      <c r="I246" s="342">
        <v>1</v>
      </c>
      <c r="J246" s="338">
        <f t="shared" si="31"/>
        <v>446</v>
      </c>
      <c r="K246" s="319">
        <v>1000000</v>
      </c>
      <c r="L246" s="319">
        <v>446000000</v>
      </c>
      <c r="M246" s="339">
        <f t="shared" si="33"/>
        <v>1.2517892727834068E-2</v>
      </c>
      <c r="N246" s="340">
        <f t="shared" si="34"/>
        <v>5.0136582843396246E-3</v>
      </c>
    </row>
    <row r="247" spans="2:14" x14ac:dyDescent="0.25">
      <c r="B247" s="335" t="s">
        <v>45</v>
      </c>
      <c r="C247" s="34">
        <v>181</v>
      </c>
      <c r="D247" s="34">
        <v>189</v>
      </c>
      <c r="E247" s="320">
        <f t="shared" si="32"/>
        <v>18001</v>
      </c>
      <c r="F247" s="320">
        <f t="shared" si="35"/>
        <v>18805</v>
      </c>
      <c r="G247" s="336">
        <f t="shared" si="36"/>
        <v>805</v>
      </c>
      <c r="H247" s="337" t="s">
        <v>70</v>
      </c>
      <c r="I247" s="342">
        <v>5</v>
      </c>
      <c r="J247" s="338">
        <f t="shared" si="31"/>
        <v>4025</v>
      </c>
      <c r="K247" s="319">
        <v>1000000</v>
      </c>
      <c r="L247" s="319">
        <v>805000000</v>
      </c>
      <c r="M247" s="339">
        <f t="shared" si="33"/>
        <v>2.2593954363018889E-2</v>
      </c>
      <c r="N247" s="341">
        <f t="shared" si="34"/>
        <v>4.524657980822195E-2</v>
      </c>
    </row>
    <row r="248" spans="2:14" x14ac:dyDescent="0.25">
      <c r="B248" s="335" t="s">
        <v>43</v>
      </c>
      <c r="C248" s="34">
        <v>189</v>
      </c>
      <c r="D248" s="34">
        <v>197</v>
      </c>
      <c r="E248" s="320">
        <f t="shared" si="32"/>
        <v>18806</v>
      </c>
      <c r="F248" s="320">
        <f t="shared" si="35"/>
        <v>19610</v>
      </c>
      <c r="G248" s="336">
        <f t="shared" si="36"/>
        <v>805</v>
      </c>
      <c r="H248" s="337" t="s">
        <v>70</v>
      </c>
      <c r="I248" s="342">
        <v>5</v>
      </c>
      <c r="J248" s="338">
        <f t="shared" si="31"/>
        <v>4025</v>
      </c>
      <c r="K248" s="319">
        <v>1000000</v>
      </c>
      <c r="L248" s="319">
        <v>805000000</v>
      </c>
      <c r="M248" s="339">
        <f t="shared" si="33"/>
        <v>2.2593954363018889E-2</v>
      </c>
      <c r="N248" s="340">
        <f t="shared" si="34"/>
        <v>4.524657980822195E-2</v>
      </c>
    </row>
    <row r="249" spans="2:14" x14ac:dyDescent="0.25">
      <c r="B249" s="335" t="s">
        <v>41</v>
      </c>
      <c r="C249" s="34">
        <v>197</v>
      </c>
      <c r="D249" s="34">
        <v>205</v>
      </c>
      <c r="E249" s="320">
        <f t="shared" si="32"/>
        <v>19611</v>
      </c>
      <c r="F249" s="320">
        <f t="shared" si="35"/>
        <v>20415</v>
      </c>
      <c r="G249" s="336">
        <f t="shared" si="36"/>
        <v>805</v>
      </c>
      <c r="H249" s="337" t="s">
        <v>70</v>
      </c>
      <c r="I249" s="342">
        <v>5</v>
      </c>
      <c r="J249" s="338">
        <f t="shared" si="31"/>
        <v>4025</v>
      </c>
      <c r="K249" s="319">
        <v>1000000</v>
      </c>
      <c r="L249" s="319">
        <v>805000000</v>
      </c>
      <c r="M249" s="339">
        <f t="shared" si="33"/>
        <v>2.2593954363018889E-2</v>
      </c>
      <c r="N249" s="340">
        <f t="shared" si="34"/>
        <v>4.524657980822195E-2</v>
      </c>
    </row>
    <row r="250" spans="2:14" x14ac:dyDescent="0.25">
      <c r="B250" s="335" t="s">
        <v>332</v>
      </c>
      <c r="C250" s="34">
        <v>205</v>
      </c>
      <c r="D250" s="34">
        <v>213</v>
      </c>
      <c r="E250" s="320">
        <f t="shared" si="32"/>
        <v>20416</v>
      </c>
      <c r="F250" s="320">
        <f t="shared" si="35"/>
        <v>21220</v>
      </c>
      <c r="G250" s="336">
        <f t="shared" si="36"/>
        <v>805</v>
      </c>
      <c r="H250" s="337" t="s">
        <v>70</v>
      </c>
      <c r="I250" s="342">
        <v>5</v>
      </c>
      <c r="J250" s="338">
        <f t="shared" si="31"/>
        <v>4025</v>
      </c>
      <c r="K250" s="319">
        <v>1000000</v>
      </c>
      <c r="L250" s="319">
        <v>805000000</v>
      </c>
      <c r="M250" s="339">
        <f t="shared" si="33"/>
        <v>2.2593954363018889E-2</v>
      </c>
      <c r="N250" s="340">
        <f t="shared" si="34"/>
        <v>4.524657980822195E-2</v>
      </c>
    </row>
    <row r="251" spans="2:14" x14ac:dyDescent="0.25">
      <c r="B251" s="335" t="s">
        <v>45</v>
      </c>
      <c r="C251" s="34">
        <v>213</v>
      </c>
      <c r="D251" s="34">
        <v>215</v>
      </c>
      <c r="E251" s="320">
        <f t="shared" si="32"/>
        <v>21221</v>
      </c>
      <c r="F251" s="320">
        <f t="shared" si="35"/>
        <v>21415</v>
      </c>
      <c r="G251" s="336">
        <f t="shared" si="36"/>
        <v>195</v>
      </c>
      <c r="H251" s="337" t="s">
        <v>70</v>
      </c>
      <c r="I251" s="342">
        <v>5</v>
      </c>
      <c r="J251" s="338">
        <f t="shared" si="31"/>
        <v>975</v>
      </c>
      <c r="K251" s="319">
        <v>1000000</v>
      </c>
      <c r="L251" s="319">
        <v>195000000</v>
      </c>
      <c r="M251" s="339">
        <f t="shared" si="33"/>
        <v>5.4730696904207246E-3</v>
      </c>
      <c r="N251" s="341">
        <f t="shared" si="34"/>
        <v>1.0960351630563081E-2</v>
      </c>
    </row>
    <row r="252" spans="2:14" x14ac:dyDescent="0.25">
      <c r="B252" s="335" t="s">
        <v>43</v>
      </c>
      <c r="C252" s="34">
        <v>215</v>
      </c>
      <c r="D252" s="34">
        <v>217</v>
      </c>
      <c r="E252" s="320">
        <f t="shared" si="32"/>
        <v>21416</v>
      </c>
      <c r="F252" s="320">
        <f t="shared" si="35"/>
        <v>21610</v>
      </c>
      <c r="G252" s="336">
        <f t="shared" si="36"/>
        <v>195</v>
      </c>
      <c r="H252" s="337" t="s">
        <v>70</v>
      </c>
      <c r="I252" s="342">
        <v>5</v>
      </c>
      <c r="J252" s="338">
        <f t="shared" si="31"/>
        <v>975</v>
      </c>
      <c r="K252" s="319">
        <v>1000000</v>
      </c>
      <c r="L252" s="319">
        <v>195000000</v>
      </c>
      <c r="M252" s="339">
        <f t="shared" si="33"/>
        <v>5.4730696904207246E-3</v>
      </c>
      <c r="N252" s="340">
        <f t="shared" si="34"/>
        <v>1.0960351630563081E-2</v>
      </c>
    </row>
    <row r="253" spans="2:14" x14ac:dyDescent="0.25">
      <c r="B253" s="335" t="s">
        <v>41</v>
      </c>
      <c r="C253" s="34">
        <v>217</v>
      </c>
      <c r="D253" s="34">
        <v>219</v>
      </c>
      <c r="E253" s="320">
        <f t="shared" si="32"/>
        <v>21611</v>
      </c>
      <c r="F253" s="320">
        <f t="shared" si="35"/>
        <v>21805</v>
      </c>
      <c r="G253" s="336">
        <f t="shared" si="36"/>
        <v>195</v>
      </c>
      <c r="H253" s="337" t="s">
        <v>70</v>
      </c>
      <c r="I253" s="342">
        <v>5</v>
      </c>
      <c r="J253" s="338">
        <f t="shared" si="31"/>
        <v>975</v>
      </c>
      <c r="K253" s="319">
        <v>1000000</v>
      </c>
      <c r="L253" s="319">
        <v>195000000</v>
      </c>
      <c r="M253" s="339">
        <f t="shared" si="33"/>
        <v>5.4730696904207246E-3</v>
      </c>
      <c r="N253" s="340">
        <f t="shared" si="34"/>
        <v>1.0960351630563081E-2</v>
      </c>
    </row>
    <row r="254" spans="2:14" x14ac:dyDescent="0.25">
      <c r="B254" s="335" t="s">
        <v>332</v>
      </c>
      <c r="C254" s="34">
        <v>219</v>
      </c>
      <c r="D254" s="34">
        <v>220</v>
      </c>
      <c r="E254" s="320">
        <f t="shared" si="32"/>
        <v>21806</v>
      </c>
      <c r="F254" s="320">
        <f t="shared" si="35"/>
        <v>22000</v>
      </c>
      <c r="G254" s="336">
        <f t="shared" si="36"/>
        <v>195</v>
      </c>
      <c r="H254" s="337" t="s">
        <v>70</v>
      </c>
      <c r="I254" s="342">
        <v>5</v>
      </c>
      <c r="J254" s="338">
        <f t="shared" si="31"/>
        <v>975</v>
      </c>
      <c r="K254" s="319">
        <v>1000000</v>
      </c>
      <c r="L254" s="319">
        <v>195000000</v>
      </c>
      <c r="M254" s="339">
        <f t="shared" si="33"/>
        <v>5.4730696904207246E-3</v>
      </c>
      <c r="N254" s="340">
        <f t="shared" si="34"/>
        <v>1.0960351630563081E-2</v>
      </c>
    </row>
    <row r="255" spans="2:14" x14ac:dyDescent="0.25">
      <c r="B255" s="335" t="s">
        <v>342</v>
      </c>
      <c r="C255" s="343">
        <v>221</v>
      </c>
      <c r="D255" s="343">
        <v>221</v>
      </c>
      <c r="E255" s="320">
        <v>22001</v>
      </c>
      <c r="F255" s="320">
        <f t="shared" si="35"/>
        <v>22013</v>
      </c>
      <c r="G255" s="336">
        <f t="shared" si="36"/>
        <v>13</v>
      </c>
      <c r="H255" s="337" t="s">
        <v>71</v>
      </c>
      <c r="I255" s="342">
        <v>1</v>
      </c>
      <c r="J255" s="338">
        <f t="shared" si="31"/>
        <v>13</v>
      </c>
      <c r="K255" s="319">
        <v>1000000</v>
      </c>
      <c r="L255" s="319">
        <v>13000000</v>
      </c>
      <c r="M255" s="339">
        <f t="shared" si="33"/>
        <v>3.6487131269471497E-4</v>
      </c>
      <c r="N255" s="340">
        <f t="shared" si="34"/>
        <v>1.4613802174084109E-4</v>
      </c>
    </row>
    <row r="256" spans="2:14" x14ac:dyDescent="0.25">
      <c r="B256" s="335" t="s">
        <v>344</v>
      </c>
      <c r="C256" s="343">
        <v>221</v>
      </c>
      <c r="D256" s="343">
        <v>221</v>
      </c>
      <c r="E256" s="320">
        <f t="shared" ref="E256:E318" si="37">+F255+1</f>
        <v>22014</v>
      </c>
      <c r="F256" s="320">
        <f t="shared" si="35"/>
        <v>22036</v>
      </c>
      <c r="G256" s="336">
        <f t="shared" si="36"/>
        <v>23</v>
      </c>
      <c r="H256" s="337" t="s">
        <v>71</v>
      </c>
      <c r="I256" s="342">
        <v>1</v>
      </c>
      <c r="J256" s="338">
        <f t="shared" si="31"/>
        <v>23</v>
      </c>
      <c r="K256" s="319">
        <v>1000000</v>
      </c>
      <c r="L256" s="319">
        <v>23000000</v>
      </c>
      <c r="M256" s="339">
        <f t="shared" si="33"/>
        <v>6.4554155322911109E-4</v>
      </c>
      <c r="N256" s="340">
        <f t="shared" si="34"/>
        <v>2.5855188461841117E-4</v>
      </c>
    </row>
    <row r="257" spans="2:14" x14ac:dyDescent="0.25">
      <c r="B257" s="335" t="s">
        <v>589</v>
      </c>
      <c r="C257" s="343">
        <v>221</v>
      </c>
      <c r="D257" s="343">
        <v>221</v>
      </c>
      <c r="E257" s="320">
        <f t="shared" si="37"/>
        <v>22037</v>
      </c>
      <c r="F257" s="320">
        <f t="shared" si="35"/>
        <v>22048</v>
      </c>
      <c r="G257" s="336">
        <f t="shared" si="36"/>
        <v>12</v>
      </c>
      <c r="H257" s="337" t="s">
        <v>71</v>
      </c>
      <c r="I257" s="342">
        <v>1</v>
      </c>
      <c r="J257" s="338">
        <f t="shared" si="31"/>
        <v>12</v>
      </c>
      <c r="K257" s="319">
        <v>1000000</v>
      </c>
      <c r="L257" s="319">
        <v>12000000</v>
      </c>
      <c r="M257" s="339">
        <f t="shared" si="33"/>
        <v>3.3680428864127539E-4</v>
      </c>
      <c r="N257" s="340">
        <f t="shared" si="34"/>
        <v>1.3489663545308408E-4</v>
      </c>
    </row>
    <row r="258" spans="2:14" x14ac:dyDescent="0.25">
      <c r="B258" s="335" t="s">
        <v>43</v>
      </c>
      <c r="C258" s="343">
        <v>221</v>
      </c>
      <c r="D258" s="343">
        <v>224</v>
      </c>
      <c r="E258" s="320">
        <f t="shared" si="37"/>
        <v>22049</v>
      </c>
      <c r="F258" s="320">
        <v>22389</v>
      </c>
      <c r="G258" s="336">
        <f t="shared" si="36"/>
        <v>341</v>
      </c>
      <c r="H258" s="337" t="s">
        <v>71</v>
      </c>
      <c r="I258" s="342">
        <v>1</v>
      </c>
      <c r="J258" s="338">
        <f t="shared" ref="J258" si="38">+I258*G258</f>
        <v>341</v>
      </c>
      <c r="K258" s="319">
        <v>1000000</v>
      </c>
      <c r="L258" s="319">
        <v>341000000</v>
      </c>
      <c r="M258" s="339">
        <f t="shared" si="33"/>
        <v>9.5708552022229082E-3</v>
      </c>
      <c r="N258" s="340">
        <f t="shared" si="34"/>
        <v>3.8333127241251389E-3</v>
      </c>
    </row>
    <row r="259" spans="2:14" x14ac:dyDescent="0.25">
      <c r="B259" s="335" t="s">
        <v>555</v>
      </c>
      <c r="C259" s="34">
        <v>224</v>
      </c>
      <c r="D259" s="34">
        <v>224</v>
      </c>
      <c r="E259" s="320">
        <v>22390</v>
      </c>
      <c r="F259" s="320">
        <v>22391</v>
      </c>
      <c r="G259" s="34">
        <v>2</v>
      </c>
      <c r="H259" s="337" t="s">
        <v>71</v>
      </c>
      <c r="I259" s="34">
        <v>1</v>
      </c>
      <c r="J259" s="34">
        <v>2</v>
      </c>
      <c r="K259" s="319">
        <v>1000000</v>
      </c>
      <c r="L259" s="319">
        <v>2000000</v>
      </c>
      <c r="M259" s="339">
        <f t="shared" si="33"/>
        <v>5.6134048106879227E-5</v>
      </c>
      <c r="N259" s="340">
        <f t="shared" si="34"/>
        <v>2.2482772575514013E-5</v>
      </c>
    </row>
    <row r="260" spans="2:14" x14ac:dyDescent="0.25">
      <c r="B260" s="335" t="s">
        <v>589</v>
      </c>
      <c r="C260" s="343">
        <v>224</v>
      </c>
      <c r="D260" s="343">
        <v>224</v>
      </c>
      <c r="E260" s="320">
        <v>22392</v>
      </c>
      <c r="F260" s="320">
        <f t="shared" ref="F260" si="39">+((E260)+(L260/K260))-1</f>
        <v>22403</v>
      </c>
      <c r="G260" s="336">
        <f t="shared" ref="G260" si="40">+F260-E260+1</f>
        <v>12</v>
      </c>
      <c r="H260" s="337" t="s">
        <v>71</v>
      </c>
      <c r="I260" s="342">
        <v>1</v>
      </c>
      <c r="J260" s="338">
        <f t="shared" ref="J260:J261" si="41">+I260*G260</f>
        <v>12</v>
      </c>
      <c r="K260" s="319">
        <v>1000000</v>
      </c>
      <c r="L260" s="319">
        <v>12000000</v>
      </c>
      <c r="M260" s="339">
        <f t="shared" si="33"/>
        <v>3.3680428864127539E-4</v>
      </c>
      <c r="N260" s="340">
        <f t="shared" si="34"/>
        <v>1.3489663545308408E-4</v>
      </c>
    </row>
    <row r="261" spans="2:14" x14ac:dyDescent="0.25">
      <c r="B261" s="335" t="s">
        <v>41</v>
      </c>
      <c r="C261" s="343">
        <v>224</v>
      </c>
      <c r="D261" s="343">
        <v>228</v>
      </c>
      <c r="E261" s="320">
        <f t="shared" ref="E261" si="42">+F260+1</f>
        <v>22404</v>
      </c>
      <c r="F261" s="320">
        <v>22744</v>
      </c>
      <c r="G261" s="336">
        <v>341</v>
      </c>
      <c r="H261" s="337" t="s">
        <v>71</v>
      </c>
      <c r="I261" s="342">
        <v>1</v>
      </c>
      <c r="J261" s="338">
        <f t="shared" si="41"/>
        <v>341</v>
      </c>
      <c r="K261" s="319">
        <v>1000000</v>
      </c>
      <c r="L261" s="319">
        <v>341000000</v>
      </c>
      <c r="M261" s="339">
        <f t="shared" si="33"/>
        <v>9.5708552022229082E-3</v>
      </c>
      <c r="N261" s="340">
        <f t="shared" si="34"/>
        <v>3.8333127241251389E-3</v>
      </c>
    </row>
    <row r="262" spans="2:14" x14ac:dyDescent="0.25">
      <c r="B262" s="335" t="s">
        <v>555</v>
      </c>
      <c r="C262" s="34">
        <v>228</v>
      </c>
      <c r="D262" s="34">
        <v>228</v>
      </c>
      <c r="E262" s="320">
        <v>22745</v>
      </c>
      <c r="F262" s="320">
        <v>22746</v>
      </c>
      <c r="G262" s="34">
        <v>2</v>
      </c>
      <c r="H262" s="337" t="s">
        <v>71</v>
      </c>
      <c r="I262" s="34">
        <v>1</v>
      </c>
      <c r="J262" s="34">
        <v>2</v>
      </c>
      <c r="K262" s="319">
        <v>1000000</v>
      </c>
      <c r="L262" s="336">
        <v>2000000</v>
      </c>
      <c r="M262" s="339">
        <f t="shared" si="33"/>
        <v>5.6134048106879227E-5</v>
      </c>
      <c r="N262" s="340">
        <f t="shared" si="34"/>
        <v>2.2482772575514013E-5</v>
      </c>
    </row>
    <row r="263" spans="2:14" x14ac:dyDescent="0.25">
      <c r="B263" s="335" t="s">
        <v>337</v>
      </c>
      <c r="C263" s="34">
        <v>228</v>
      </c>
      <c r="D263" s="34">
        <v>230</v>
      </c>
      <c r="E263" s="320">
        <v>22747</v>
      </c>
      <c r="F263" s="320">
        <f t="shared" ref="F263" si="43">+((E263)+(L263/K263))-1</f>
        <v>22917</v>
      </c>
      <c r="G263" s="336">
        <f t="shared" ref="G263" si="44">+F263-E263+1</f>
        <v>171</v>
      </c>
      <c r="H263" s="337" t="s">
        <v>71</v>
      </c>
      <c r="I263" s="342">
        <v>1</v>
      </c>
      <c r="J263" s="338">
        <f t="shared" ref="J263:J267" si="45">+I263*G263</f>
        <v>171</v>
      </c>
      <c r="K263" s="319">
        <v>1000000</v>
      </c>
      <c r="L263" s="319">
        <v>171000000</v>
      </c>
      <c r="M263" s="339">
        <f t="shared" si="33"/>
        <v>4.7994611131381738E-3</v>
      </c>
      <c r="N263" s="340">
        <f t="shared" si="34"/>
        <v>1.9222770552064482E-3</v>
      </c>
    </row>
    <row r="264" spans="2:14" x14ac:dyDescent="0.25">
      <c r="B264" s="335" t="s">
        <v>348</v>
      </c>
      <c r="C264" s="34">
        <v>230</v>
      </c>
      <c r="D264" s="34">
        <v>230</v>
      </c>
      <c r="E264" s="320">
        <f t="shared" si="37"/>
        <v>22918</v>
      </c>
      <c r="F264" s="320">
        <f t="shared" si="35"/>
        <v>22966</v>
      </c>
      <c r="G264" s="336">
        <f t="shared" si="36"/>
        <v>49</v>
      </c>
      <c r="H264" s="337" t="s">
        <v>71</v>
      </c>
      <c r="I264" s="342">
        <v>1</v>
      </c>
      <c r="J264" s="338">
        <f t="shared" si="45"/>
        <v>49</v>
      </c>
      <c r="K264" s="319">
        <v>1000000</v>
      </c>
      <c r="L264" s="319">
        <v>49000000</v>
      </c>
      <c r="M264" s="339">
        <f t="shared" si="33"/>
        <v>1.375284178618541E-3</v>
      </c>
      <c r="N264" s="340">
        <f t="shared" si="34"/>
        <v>5.5082792810009335E-4</v>
      </c>
    </row>
    <row r="265" spans="2:14" x14ac:dyDescent="0.25">
      <c r="B265" s="335" t="s">
        <v>340</v>
      </c>
      <c r="C265" s="34">
        <v>230</v>
      </c>
      <c r="D265" s="34">
        <v>231</v>
      </c>
      <c r="E265" s="320">
        <f t="shared" si="37"/>
        <v>22967</v>
      </c>
      <c r="F265" s="320">
        <f t="shared" si="35"/>
        <v>23067</v>
      </c>
      <c r="G265" s="336">
        <f t="shared" si="36"/>
        <v>101</v>
      </c>
      <c r="H265" s="337" t="s">
        <v>71</v>
      </c>
      <c r="I265" s="342">
        <v>1</v>
      </c>
      <c r="J265" s="338">
        <f t="shared" si="45"/>
        <v>101</v>
      </c>
      <c r="K265" s="319">
        <v>1000000</v>
      </c>
      <c r="L265" s="319">
        <v>101000000</v>
      </c>
      <c r="M265" s="339">
        <f t="shared" si="33"/>
        <v>2.8347694293974009E-3</v>
      </c>
      <c r="N265" s="340">
        <f t="shared" si="34"/>
        <v>1.1353800150634577E-3</v>
      </c>
    </row>
    <row r="266" spans="2:14" x14ac:dyDescent="0.25">
      <c r="B266" s="344" t="s">
        <v>589</v>
      </c>
      <c r="C266" s="343">
        <v>231</v>
      </c>
      <c r="D266" s="343">
        <v>231</v>
      </c>
      <c r="E266" s="320">
        <v>23068</v>
      </c>
      <c r="F266" s="320">
        <f t="shared" si="35"/>
        <v>23079</v>
      </c>
      <c r="G266" s="345">
        <f t="shared" si="36"/>
        <v>12</v>
      </c>
      <c r="H266" s="346" t="s">
        <v>71</v>
      </c>
      <c r="I266" s="321">
        <v>1</v>
      </c>
      <c r="J266" s="322">
        <f t="shared" si="45"/>
        <v>12</v>
      </c>
      <c r="K266" s="320">
        <v>1000000</v>
      </c>
      <c r="L266" s="320">
        <v>12000000</v>
      </c>
      <c r="M266" s="339">
        <f t="shared" ref="M266:M318" si="46">+L266/$L$320</f>
        <v>3.3680428864127539E-4</v>
      </c>
      <c r="N266" s="340">
        <f t="shared" ref="N266:N318" si="47">+J266/$J$320</f>
        <v>1.3489663545308408E-4</v>
      </c>
    </row>
    <row r="267" spans="2:14" x14ac:dyDescent="0.25">
      <c r="B267" s="344" t="s">
        <v>45</v>
      </c>
      <c r="C267" s="343">
        <v>231</v>
      </c>
      <c r="D267" s="343">
        <v>235</v>
      </c>
      <c r="E267" s="320">
        <f t="shared" ref="E267" si="48">+F266+1</f>
        <v>23080</v>
      </c>
      <c r="F267" s="320">
        <v>23420</v>
      </c>
      <c r="G267" s="345">
        <v>341</v>
      </c>
      <c r="H267" s="346" t="s">
        <v>71</v>
      </c>
      <c r="I267" s="321">
        <v>1</v>
      </c>
      <c r="J267" s="322">
        <f t="shared" si="45"/>
        <v>341</v>
      </c>
      <c r="K267" s="320">
        <v>1000000</v>
      </c>
      <c r="L267" s="320">
        <v>341000000</v>
      </c>
      <c r="M267" s="339">
        <f t="shared" si="46"/>
        <v>9.5708552022229082E-3</v>
      </c>
      <c r="N267" s="341">
        <f t="shared" si="47"/>
        <v>3.8333127241251389E-3</v>
      </c>
    </row>
    <row r="268" spans="2:14" x14ac:dyDescent="0.25">
      <c r="B268" s="344" t="s">
        <v>555</v>
      </c>
      <c r="C268" s="337">
        <v>235</v>
      </c>
      <c r="D268" s="337">
        <v>235</v>
      </c>
      <c r="E268" s="320">
        <v>23421</v>
      </c>
      <c r="F268" s="320">
        <v>23422</v>
      </c>
      <c r="G268" s="336">
        <v>2</v>
      </c>
      <c r="H268" s="346" t="s">
        <v>71</v>
      </c>
      <c r="I268" s="34">
        <v>1</v>
      </c>
      <c r="J268" s="336">
        <v>2</v>
      </c>
      <c r="K268" s="320">
        <v>1000000</v>
      </c>
      <c r="L268" s="336">
        <v>2000000</v>
      </c>
      <c r="M268" s="339">
        <f t="shared" si="46"/>
        <v>5.6134048106879227E-5</v>
      </c>
      <c r="N268" s="340">
        <f t="shared" si="47"/>
        <v>2.2482772575514013E-5</v>
      </c>
    </row>
    <row r="269" spans="2:14" x14ac:dyDescent="0.25">
      <c r="B269" s="335" t="s">
        <v>338</v>
      </c>
      <c r="C269" s="34">
        <v>235</v>
      </c>
      <c r="D269" s="34">
        <v>236</v>
      </c>
      <c r="E269" s="320">
        <v>23423</v>
      </c>
      <c r="F269" s="320">
        <f t="shared" ref="F269" si="49">+((E269)+(L269/K269))-1</f>
        <v>23532</v>
      </c>
      <c r="G269" s="345">
        <f>+F269-E269+1</f>
        <v>110</v>
      </c>
      <c r="H269" s="346" t="s">
        <v>71</v>
      </c>
      <c r="I269" s="321">
        <v>1</v>
      </c>
      <c r="J269" s="322">
        <f t="shared" ref="J269:J318" si="50">+I269*G269</f>
        <v>110</v>
      </c>
      <c r="K269" s="319">
        <v>1000000</v>
      </c>
      <c r="L269" s="319">
        <v>110000000</v>
      </c>
      <c r="M269" s="339">
        <f t="shared" si="46"/>
        <v>3.0873726458783574E-3</v>
      </c>
      <c r="N269" s="340">
        <f t="shared" si="47"/>
        <v>1.2365524916532708E-3</v>
      </c>
    </row>
    <row r="270" spans="2:14" x14ac:dyDescent="0.25">
      <c r="B270" s="335" t="s">
        <v>333</v>
      </c>
      <c r="C270" s="34">
        <v>236</v>
      </c>
      <c r="D270" s="34">
        <v>237</v>
      </c>
      <c r="E270" s="320">
        <f t="shared" si="37"/>
        <v>23533</v>
      </c>
      <c r="F270" s="320">
        <f t="shared" si="35"/>
        <v>23651</v>
      </c>
      <c r="G270" s="336">
        <f t="shared" si="36"/>
        <v>119</v>
      </c>
      <c r="H270" s="337" t="s">
        <v>71</v>
      </c>
      <c r="I270" s="342">
        <v>1</v>
      </c>
      <c r="J270" s="338">
        <f t="shared" si="50"/>
        <v>119</v>
      </c>
      <c r="K270" s="319">
        <v>1000000</v>
      </c>
      <c r="L270" s="319">
        <v>119000000</v>
      </c>
      <c r="M270" s="339">
        <f t="shared" si="46"/>
        <v>3.339975862359314E-3</v>
      </c>
      <c r="N270" s="340">
        <f t="shared" si="47"/>
        <v>1.3377249682430838E-3</v>
      </c>
    </row>
    <row r="271" spans="2:14" x14ac:dyDescent="0.25">
      <c r="B271" s="335" t="s">
        <v>336</v>
      </c>
      <c r="C271" s="34">
        <v>237</v>
      </c>
      <c r="D271" s="34">
        <v>238</v>
      </c>
      <c r="E271" s="320">
        <f t="shared" si="37"/>
        <v>23652</v>
      </c>
      <c r="F271" s="320">
        <f t="shared" si="35"/>
        <v>23757</v>
      </c>
      <c r="G271" s="336">
        <f t="shared" si="36"/>
        <v>106</v>
      </c>
      <c r="H271" s="337" t="s">
        <v>71</v>
      </c>
      <c r="I271" s="342">
        <v>1</v>
      </c>
      <c r="J271" s="338">
        <f t="shared" si="50"/>
        <v>106</v>
      </c>
      <c r="K271" s="319">
        <v>1000000</v>
      </c>
      <c r="L271" s="319">
        <v>106000000</v>
      </c>
      <c r="M271" s="339">
        <f t="shared" si="46"/>
        <v>2.9751045496645991E-3</v>
      </c>
      <c r="N271" s="340">
        <f t="shared" si="47"/>
        <v>1.1915869465022426E-3</v>
      </c>
    </row>
    <row r="272" spans="2:14" x14ac:dyDescent="0.25">
      <c r="B272" s="335" t="s">
        <v>343</v>
      </c>
      <c r="C272" s="34">
        <v>238</v>
      </c>
      <c r="D272" s="34">
        <v>240</v>
      </c>
      <c r="E272" s="320">
        <f t="shared" si="37"/>
        <v>23758</v>
      </c>
      <c r="F272" s="320">
        <f t="shared" si="35"/>
        <v>23918</v>
      </c>
      <c r="G272" s="336">
        <f t="shared" si="36"/>
        <v>161</v>
      </c>
      <c r="H272" s="337" t="s">
        <v>71</v>
      </c>
      <c r="I272" s="342">
        <v>1</v>
      </c>
      <c r="J272" s="338">
        <f t="shared" si="50"/>
        <v>161</v>
      </c>
      <c r="K272" s="319">
        <v>1000000</v>
      </c>
      <c r="L272" s="319">
        <v>161000000</v>
      </c>
      <c r="M272" s="339">
        <f t="shared" si="46"/>
        <v>4.5187908726037774E-3</v>
      </c>
      <c r="N272" s="340">
        <f t="shared" si="47"/>
        <v>1.809863192328878E-3</v>
      </c>
    </row>
    <row r="273" spans="2:14" x14ac:dyDescent="0.25">
      <c r="B273" s="335" t="s">
        <v>332</v>
      </c>
      <c r="C273" s="34">
        <v>240</v>
      </c>
      <c r="D273" s="34">
        <v>243</v>
      </c>
      <c r="E273" s="320">
        <f t="shared" si="37"/>
        <v>23919</v>
      </c>
      <c r="F273" s="320">
        <f t="shared" si="35"/>
        <v>24285</v>
      </c>
      <c r="G273" s="336">
        <f t="shared" si="36"/>
        <v>367</v>
      </c>
      <c r="H273" s="337" t="s">
        <v>71</v>
      </c>
      <c r="I273" s="342">
        <v>1</v>
      </c>
      <c r="J273" s="338">
        <f t="shared" si="50"/>
        <v>367</v>
      </c>
      <c r="K273" s="319">
        <v>1000000</v>
      </c>
      <c r="L273" s="319">
        <v>367000000</v>
      </c>
      <c r="M273" s="339">
        <f t="shared" si="46"/>
        <v>1.0300597827612338E-2</v>
      </c>
      <c r="N273" s="340">
        <f t="shared" si="47"/>
        <v>4.1255887676068213E-3</v>
      </c>
    </row>
    <row r="274" spans="2:14" x14ac:dyDescent="0.25">
      <c r="B274" s="335" t="s">
        <v>334</v>
      </c>
      <c r="C274" s="34">
        <v>243</v>
      </c>
      <c r="D274" s="34">
        <v>244</v>
      </c>
      <c r="E274" s="320">
        <f t="shared" si="37"/>
        <v>24286</v>
      </c>
      <c r="F274" s="320">
        <f t="shared" si="35"/>
        <v>24355</v>
      </c>
      <c r="G274" s="336">
        <f t="shared" si="36"/>
        <v>70</v>
      </c>
      <c r="H274" s="337" t="s">
        <v>71</v>
      </c>
      <c r="I274" s="342">
        <v>1</v>
      </c>
      <c r="J274" s="338">
        <f t="shared" si="50"/>
        <v>70</v>
      </c>
      <c r="K274" s="319">
        <v>1000000</v>
      </c>
      <c r="L274" s="319">
        <v>70000000</v>
      </c>
      <c r="M274" s="339">
        <f t="shared" si="46"/>
        <v>1.9646916837407729E-3</v>
      </c>
      <c r="N274" s="340">
        <f t="shared" si="47"/>
        <v>7.8689704014299044E-4</v>
      </c>
    </row>
    <row r="275" spans="2:14" x14ac:dyDescent="0.25">
      <c r="B275" s="335" t="s">
        <v>335</v>
      </c>
      <c r="C275" s="34">
        <v>244</v>
      </c>
      <c r="D275" s="34">
        <v>246</v>
      </c>
      <c r="E275" s="320">
        <f t="shared" si="37"/>
        <v>24356</v>
      </c>
      <c r="F275" s="320">
        <f t="shared" si="35"/>
        <v>24528</v>
      </c>
      <c r="G275" s="336">
        <f t="shared" si="36"/>
        <v>173</v>
      </c>
      <c r="H275" s="337" t="s">
        <v>71</v>
      </c>
      <c r="I275" s="342">
        <v>1</v>
      </c>
      <c r="J275" s="338">
        <f t="shared" si="50"/>
        <v>173</v>
      </c>
      <c r="K275" s="319">
        <v>1000000</v>
      </c>
      <c r="L275" s="319">
        <v>173000000</v>
      </c>
      <c r="M275" s="339">
        <f t="shared" si="46"/>
        <v>4.8555951612450528E-3</v>
      </c>
      <c r="N275" s="340">
        <f t="shared" si="47"/>
        <v>1.944759827781962E-3</v>
      </c>
    </row>
    <row r="276" spans="2:14" x14ac:dyDescent="0.25">
      <c r="B276" s="335" t="s">
        <v>345</v>
      </c>
      <c r="C276" s="34">
        <v>246</v>
      </c>
      <c r="D276" s="34">
        <v>246</v>
      </c>
      <c r="E276" s="320">
        <f t="shared" si="37"/>
        <v>24529</v>
      </c>
      <c r="F276" s="320">
        <f t="shared" si="35"/>
        <v>24555</v>
      </c>
      <c r="G276" s="336">
        <f t="shared" si="36"/>
        <v>27</v>
      </c>
      <c r="H276" s="337" t="s">
        <v>71</v>
      </c>
      <c r="I276" s="342">
        <v>1</v>
      </c>
      <c r="J276" s="338">
        <f t="shared" si="50"/>
        <v>27</v>
      </c>
      <c r="K276" s="319">
        <v>1000000</v>
      </c>
      <c r="L276" s="319">
        <v>27000000</v>
      </c>
      <c r="M276" s="339">
        <f t="shared" si="46"/>
        <v>7.5780964944286962E-4</v>
      </c>
      <c r="N276" s="340">
        <f t="shared" si="47"/>
        <v>3.0351742976943917E-4</v>
      </c>
    </row>
    <row r="277" spans="2:14" x14ac:dyDescent="0.25">
      <c r="B277" s="335" t="s">
        <v>248</v>
      </c>
      <c r="C277" s="34">
        <v>246</v>
      </c>
      <c r="D277" s="34">
        <v>246</v>
      </c>
      <c r="E277" s="320">
        <f t="shared" si="37"/>
        <v>24556</v>
      </c>
      <c r="F277" s="320">
        <f t="shared" si="35"/>
        <v>24562</v>
      </c>
      <c r="G277" s="336">
        <f t="shared" si="36"/>
        <v>7</v>
      </c>
      <c r="H277" s="337" t="s">
        <v>71</v>
      </c>
      <c r="I277" s="342">
        <v>1</v>
      </c>
      <c r="J277" s="338">
        <f t="shared" si="50"/>
        <v>7</v>
      </c>
      <c r="K277" s="319">
        <v>1000000</v>
      </c>
      <c r="L277" s="319">
        <v>7000000</v>
      </c>
      <c r="M277" s="339">
        <f t="shared" si="46"/>
        <v>1.964691683740773E-4</v>
      </c>
      <c r="N277" s="340">
        <f t="shared" si="47"/>
        <v>7.8689704014299038E-5</v>
      </c>
    </row>
    <row r="278" spans="2:14" x14ac:dyDescent="0.25">
      <c r="B278" s="335" t="s">
        <v>50</v>
      </c>
      <c r="C278" s="34">
        <v>246</v>
      </c>
      <c r="D278" s="34">
        <v>247</v>
      </c>
      <c r="E278" s="320">
        <f t="shared" si="37"/>
        <v>24563</v>
      </c>
      <c r="F278" s="320">
        <f t="shared" si="35"/>
        <v>24623</v>
      </c>
      <c r="G278" s="336">
        <f t="shared" si="36"/>
        <v>61</v>
      </c>
      <c r="H278" s="337" t="s">
        <v>71</v>
      </c>
      <c r="I278" s="342">
        <v>1</v>
      </c>
      <c r="J278" s="338">
        <f t="shared" si="50"/>
        <v>61</v>
      </c>
      <c r="K278" s="319">
        <v>1000000</v>
      </c>
      <c r="L278" s="319">
        <v>61000000</v>
      </c>
      <c r="M278" s="339">
        <f t="shared" si="46"/>
        <v>1.7120884672598164E-3</v>
      </c>
      <c r="N278" s="340">
        <f t="shared" si="47"/>
        <v>6.857245635531774E-4</v>
      </c>
    </row>
    <row r="279" spans="2:14" x14ac:dyDescent="0.25">
      <c r="B279" s="335" t="s">
        <v>341</v>
      </c>
      <c r="C279" s="34">
        <v>247</v>
      </c>
      <c r="D279" s="34">
        <v>249</v>
      </c>
      <c r="E279" s="320">
        <f t="shared" si="37"/>
        <v>24624</v>
      </c>
      <c r="F279" s="320">
        <f t="shared" ref="F279:F318" si="51">+((E279)+(L279/K279))-1</f>
        <v>24887</v>
      </c>
      <c r="G279" s="336">
        <f t="shared" ref="G279:G318" si="52">+F279-E279+1</f>
        <v>264</v>
      </c>
      <c r="H279" s="337" t="s">
        <v>71</v>
      </c>
      <c r="I279" s="342">
        <v>1</v>
      </c>
      <c r="J279" s="338">
        <f t="shared" si="50"/>
        <v>264</v>
      </c>
      <c r="K279" s="319">
        <v>1000000</v>
      </c>
      <c r="L279" s="319">
        <v>264000000</v>
      </c>
      <c r="M279" s="339">
        <f t="shared" si="46"/>
        <v>7.4096943501080577E-3</v>
      </c>
      <c r="N279" s="340">
        <f t="shared" si="47"/>
        <v>2.9677259799678495E-3</v>
      </c>
    </row>
    <row r="280" spans="2:14" x14ac:dyDescent="0.25">
      <c r="B280" s="335" t="s">
        <v>347</v>
      </c>
      <c r="C280" s="34">
        <v>249</v>
      </c>
      <c r="D280" s="34">
        <v>249</v>
      </c>
      <c r="E280" s="320">
        <f t="shared" si="37"/>
        <v>24888</v>
      </c>
      <c r="F280" s="320">
        <f t="shared" si="51"/>
        <v>24898</v>
      </c>
      <c r="G280" s="336">
        <f t="shared" si="52"/>
        <v>11</v>
      </c>
      <c r="H280" s="337" t="s">
        <v>71</v>
      </c>
      <c r="I280" s="342">
        <v>1</v>
      </c>
      <c r="J280" s="338">
        <f t="shared" si="50"/>
        <v>11</v>
      </c>
      <c r="K280" s="319">
        <v>1000000</v>
      </c>
      <c r="L280" s="319">
        <v>11000000</v>
      </c>
      <c r="M280" s="339">
        <f t="shared" si="46"/>
        <v>3.0873726458783575E-4</v>
      </c>
      <c r="N280" s="340">
        <f t="shared" si="47"/>
        <v>1.2365524916532706E-4</v>
      </c>
    </row>
    <row r="281" spans="2:14" x14ac:dyDescent="0.25">
      <c r="B281" s="335" t="s">
        <v>53</v>
      </c>
      <c r="C281" s="34">
        <v>249</v>
      </c>
      <c r="D281" s="34">
        <v>250</v>
      </c>
      <c r="E281" s="320">
        <f t="shared" si="37"/>
        <v>24899</v>
      </c>
      <c r="F281" s="320">
        <f t="shared" si="51"/>
        <v>24904</v>
      </c>
      <c r="G281" s="336">
        <f t="shared" si="52"/>
        <v>6</v>
      </c>
      <c r="H281" s="337" t="s">
        <v>71</v>
      </c>
      <c r="I281" s="342">
        <v>1</v>
      </c>
      <c r="J281" s="338">
        <f t="shared" si="50"/>
        <v>6</v>
      </c>
      <c r="K281" s="319">
        <v>1000000</v>
      </c>
      <c r="L281" s="319">
        <v>6000000</v>
      </c>
      <c r="M281" s="339">
        <f t="shared" si="46"/>
        <v>1.6840214432063769E-4</v>
      </c>
      <c r="N281" s="340">
        <f t="shared" si="47"/>
        <v>6.7448317726542039E-5</v>
      </c>
    </row>
    <row r="282" spans="2:14" x14ac:dyDescent="0.25">
      <c r="B282" s="335" t="s">
        <v>339</v>
      </c>
      <c r="C282" s="34">
        <v>250</v>
      </c>
      <c r="D282" s="34">
        <v>252</v>
      </c>
      <c r="E282" s="320">
        <f t="shared" si="37"/>
        <v>24905</v>
      </c>
      <c r="F282" s="320">
        <f t="shared" si="51"/>
        <v>25163</v>
      </c>
      <c r="G282" s="336">
        <f t="shared" si="52"/>
        <v>259</v>
      </c>
      <c r="H282" s="337" t="s">
        <v>71</v>
      </c>
      <c r="I282" s="342">
        <v>1</v>
      </c>
      <c r="J282" s="338">
        <f t="shared" si="50"/>
        <v>259</v>
      </c>
      <c r="K282" s="319">
        <v>1000000</v>
      </c>
      <c r="L282" s="319">
        <v>259000000</v>
      </c>
      <c r="M282" s="339">
        <f t="shared" si="46"/>
        <v>7.2693592298408603E-3</v>
      </c>
      <c r="N282" s="340">
        <f t="shared" si="47"/>
        <v>2.9115190485290644E-3</v>
      </c>
    </row>
    <row r="283" spans="2:14" x14ac:dyDescent="0.25">
      <c r="B283" s="335" t="s">
        <v>346</v>
      </c>
      <c r="C283" s="34">
        <v>252</v>
      </c>
      <c r="D283" s="34">
        <v>252</v>
      </c>
      <c r="E283" s="320">
        <f t="shared" si="37"/>
        <v>25164</v>
      </c>
      <c r="F283" s="320">
        <f t="shared" si="51"/>
        <v>25199</v>
      </c>
      <c r="G283" s="336">
        <f t="shared" si="52"/>
        <v>36</v>
      </c>
      <c r="H283" s="337" t="s">
        <v>71</v>
      </c>
      <c r="I283" s="342">
        <v>1</v>
      </c>
      <c r="J283" s="338">
        <f t="shared" si="50"/>
        <v>36</v>
      </c>
      <c r="K283" s="319">
        <v>1000000</v>
      </c>
      <c r="L283" s="319">
        <v>36000000</v>
      </c>
      <c r="M283" s="339">
        <f t="shared" si="46"/>
        <v>1.0104128659238262E-3</v>
      </c>
      <c r="N283" s="340">
        <f t="shared" si="47"/>
        <v>4.0468990635925221E-4</v>
      </c>
    </row>
    <row r="284" spans="2:14" x14ac:dyDescent="0.25">
      <c r="B284" s="335" t="s">
        <v>51</v>
      </c>
      <c r="C284" s="34">
        <v>252</v>
      </c>
      <c r="D284" s="34">
        <v>253</v>
      </c>
      <c r="E284" s="320">
        <f t="shared" si="37"/>
        <v>25200</v>
      </c>
      <c r="F284" s="320">
        <f t="shared" si="51"/>
        <v>25206</v>
      </c>
      <c r="G284" s="336">
        <f t="shared" si="52"/>
        <v>7</v>
      </c>
      <c r="H284" s="337" t="s">
        <v>71</v>
      </c>
      <c r="I284" s="342">
        <v>1</v>
      </c>
      <c r="J284" s="338">
        <f t="shared" si="50"/>
        <v>7</v>
      </c>
      <c r="K284" s="319">
        <v>1000000</v>
      </c>
      <c r="L284" s="319">
        <v>7000000</v>
      </c>
      <c r="M284" s="339">
        <f t="shared" si="46"/>
        <v>1.964691683740773E-4</v>
      </c>
      <c r="N284" s="340">
        <f t="shared" si="47"/>
        <v>7.8689704014299038E-5</v>
      </c>
    </row>
    <row r="285" spans="2:14" x14ac:dyDescent="0.25">
      <c r="B285" s="335" t="s">
        <v>45</v>
      </c>
      <c r="C285" s="34">
        <v>253</v>
      </c>
      <c r="D285" s="34">
        <v>255</v>
      </c>
      <c r="E285" s="320">
        <f t="shared" si="37"/>
        <v>25207</v>
      </c>
      <c r="F285" s="320">
        <f t="shared" si="51"/>
        <v>25405</v>
      </c>
      <c r="G285" s="336">
        <f t="shared" si="52"/>
        <v>199</v>
      </c>
      <c r="H285" s="337" t="s">
        <v>71</v>
      </c>
      <c r="I285" s="342">
        <v>1</v>
      </c>
      <c r="J285" s="338">
        <f t="shared" si="50"/>
        <v>199</v>
      </c>
      <c r="K285" s="319">
        <v>1000000</v>
      </c>
      <c r="L285" s="319">
        <v>199000000</v>
      </c>
      <c r="M285" s="339">
        <f t="shared" si="46"/>
        <v>5.5853377866344834E-3</v>
      </c>
      <c r="N285" s="341">
        <f t="shared" si="47"/>
        <v>2.2370358712636442E-3</v>
      </c>
    </row>
    <row r="286" spans="2:14" x14ac:dyDescent="0.25">
      <c r="B286" s="335" t="s">
        <v>43</v>
      </c>
      <c r="C286" s="34">
        <v>255</v>
      </c>
      <c r="D286" s="34">
        <v>257</v>
      </c>
      <c r="E286" s="320">
        <f t="shared" si="37"/>
        <v>25406</v>
      </c>
      <c r="F286" s="320">
        <f t="shared" si="51"/>
        <v>25603</v>
      </c>
      <c r="G286" s="336">
        <f t="shared" si="52"/>
        <v>198</v>
      </c>
      <c r="H286" s="337" t="s">
        <v>71</v>
      </c>
      <c r="I286" s="342">
        <v>1</v>
      </c>
      <c r="J286" s="338">
        <f t="shared" si="50"/>
        <v>198</v>
      </c>
      <c r="K286" s="319">
        <v>1000000</v>
      </c>
      <c r="L286" s="319">
        <v>198000000</v>
      </c>
      <c r="M286" s="339">
        <f t="shared" si="46"/>
        <v>5.5572707625810439E-3</v>
      </c>
      <c r="N286" s="340">
        <f t="shared" si="47"/>
        <v>2.2257944849758873E-3</v>
      </c>
    </row>
    <row r="287" spans="2:14" x14ac:dyDescent="0.25">
      <c r="B287" s="335" t="s">
        <v>41</v>
      </c>
      <c r="C287" s="34">
        <v>257</v>
      </c>
      <c r="D287" s="34">
        <v>259</v>
      </c>
      <c r="E287" s="320">
        <f t="shared" si="37"/>
        <v>25604</v>
      </c>
      <c r="F287" s="320">
        <f t="shared" si="51"/>
        <v>25802</v>
      </c>
      <c r="G287" s="336">
        <f t="shared" si="52"/>
        <v>199</v>
      </c>
      <c r="H287" s="337" t="s">
        <v>71</v>
      </c>
      <c r="I287" s="342">
        <v>1</v>
      </c>
      <c r="J287" s="338">
        <f t="shared" si="50"/>
        <v>199</v>
      </c>
      <c r="K287" s="319">
        <v>1000000</v>
      </c>
      <c r="L287" s="319">
        <v>199000000</v>
      </c>
      <c r="M287" s="339">
        <f t="shared" si="46"/>
        <v>5.5853377866344834E-3</v>
      </c>
      <c r="N287" s="340">
        <f t="shared" si="47"/>
        <v>2.2370358712636442E-3</v>
      </c>
    </row>
    <row r="288" spans="2:14" x14ac:dyDescent="0.25">
      <c r="B288" s="335" t="s">
        <v>332</v>
      </c>
      <c r="C288" s="34">
        <v>259</v>
      </c>
      <c r="D288" s="34">
        <v>260</v>
      </c>
      <c r="E288" s="320">
        <f t="shared" si="37"/>
        <v>25803</v>
      </c>
      <c r="F288" s="320">
        <f t="shared" si="51"/>
        <v>26000</v>
      </c>
      <c r="G288" s="336">
        <f t="shared" si="52"/>
        <v>198</v>
      </c>
      <c r="H288" s="337" t="s">
        <v>71</v>
      </c>
      <c r="I288" s="342">
        <v>1</v>
      </c>
      <c r="J288" s="338">
        <f t="shared" si="50"/>
        <v>198</v>
      </c>
      <c r="K288" s="319">
        <v>1000000</v>
      </c>
      <c r="L288" s="319">
        <v>198000000</v>
      </c>
      <c r="M288" s="339">
        <f t="shared" si="46"/>
        <v>5.5572707625810439E-3</v>
      </c>
      <c r="N288" s="340">
        <f t="shared" si="47"/>
        <v>2.2257944849758873E-3</v>
      </c>
    </row>
    <row r="289" spans="2:14" x14ac:dyDescent="0.25">
      <c r="B289" s="335" t="s">
        <v>342</v>
      </c>
      <c r="C289" s="34">
        <v>301</v>
      </c>
      <c r="D289" s="34">
        <v>301</v>
      </c>
      <c r="E289" s="320">
        <v>30001</v>
      </c>
      <c r="F289" s="320">
        <f t="shared" si="51"/>
        <v>30703</v>
      </c>
      <c r="G289" s="336">
        <f t="shared" si="52"/>
        <v>703</v>
      </c>
      <c r="H289" s="337" t="s">
        <v>71</v>
      </c>
      <c r="I289" s="342">
        <v>1</v>
      </c>
      <c r="J289" s="338">
        <f t="shared" si="50"/>
        <v>703</v>
      </c>
      <c r="K289" s="319">
        <v>1000000</v>
      </c>
      <c r="L289" s="319">
        <v>703000000</v>
      </c>
      <c r="M289" s="339">
        <f t="shared" si="46"/>
        <v>1.9731117909568049E-2</v>
      </c>
      <c r="N289" s="340">
        <f t="shared" si="47"/>
        <v>7.9026945602931747E-3</v>
      </c>
    </row>
    <row r="290" spans="2:14" x14ac:dyDescent="0.25">
      <c r="B290" s="335" t="s">
        <v>344</v>
      </c>
      <c r="C290" s="34">
        <v>301</v>
      </c>
      <c r="D290" s="34">
        <v>301</v>
      </c>
      <c r="E290" s="320">
        <f t="shared" ref="E290:E314" si="53">+F289+1</f>
        <v>30704</v>
      </c>
      <c r="F290" s="320">
        <f t="shared" si="51"/>
        <v>30738</v>
      </c>
      <c r="G290" s="336">
        <f t="shared" si="52"/>
        <v>35</v>
      </c>
      <c r="H290" s="337" t="s">
        <v>71</v>
      </c>
      <c r="I290" s="342">
        <v>1</v>
      </c>
      <c r="J290" s="338">
        <f t="shared" si="50"/>
        <v>35</v>
      </c>
      <c r="K290" s="319">
        <v>1000000</v>
      </c>
      <c r="L290" s="319">
        <v>35000000</v>
      </c>
      <c r="M290" s="339">
        <f t="shared" si="46"/>
        <v>9.8234584187038647E-4</v>
      </c>
      <c r="N290" s="340">
        <f t="shared" si="47"/>
        <v>3.9344852007149522E-4</v>
      </c>
    </row>
    <row r="291" spans="2:14" x14ac:dyDescent="0.25">
      <c r="B291" s="335" t="s">
        <v>589</v>
      </c>
      <c r="C291" s="34">
        <v>301</v>
      </c>
      <c r="D291" s="34">
        <v>321</v>
      </c>
      <c r="E291" s="320">
        <f t="shared" si="53"/>
        <v>30739</v>
      </c>
      <c r="F291" s="320">
        <f t="shared" si="51"/>
        <v>32077</v>
      </c>
      <c r="G291" s="336">
        <f t="shared" si="52"/>
        <v>1339</v>
      </c>
      <c r="H291" s="337" t="s">
        <v>71</v>
      </c>
      <c r="I291" s="342">
        <v>1</v>
      </c>
      <c r="J291" s="338">
        <f t="shared" si="50"/>
        <v>1339</v>
      </c>
      <c r="K291" s="319">
        <v>1000000</v>
      </c>
      <c r="L291" s="319">
        <v>1339000000</v>
      </c>
      <c r="M291" s="339">
        <f t="shared" si="46"/>
        <v>3.7581745207555646E-2</v>
      </c>
      <c r="N291" s="340">
        <f t="shared" si="47"/>
        <v>1.5052216239306632E-2</v>
      </c>
    </row>
    <row r="292" spans="2:14" x14ac:dyDescent="0.25">
      <c r="B292" s="335" t="s">
        <v>43</v>
      </c>
      <c r="C292" s="34">
        <v>321</v>
      </c>
      <c r="D292" s="34">
        <v>322</v>
      </c>
      <c r="E292" s="320">
        <f t="shared" si="53"/>
        <v>32078</v>
      </c>
      <c r="F292" s="320">
        <f t="shared" si="51"/>
        <v>32121</v>
      </c>
      <c r="G292" s="336">
        <f t="shared" si="52"/>
        <v>44</v>
      </c>
      <c r="H292" s="337" t="s">
        <v>71</v>
      </c>
      <c r="I292" s="342">
        <v>1</v>
      </c>
      <c r="J292" s="338">
        <f t="shared" si="50"/>
        <v>44</v>
      </c>
      <c r="K292" s="319">
        <v>1000000</v>
      </c>
      <c r="L292" s="319">
        <v>44000000</v>
      </c>
      <c r="M292" s="339">
        <f t="shared" si="46"/>
        <v>1.234949058351343E-3</v>
      </c>
      <c r="N292" s="340">
        <f t="shared" si="47"/>
        <v>4.9462099666130826E-4</v>
      </c>
    </row>
    <row r="293" spans="2:14" x14ac:dyDescent="0.25">
      <c r="B293" s="335" t="s">
        <v>555</v>
      </c>
      <c r="C293" s="34">
        <v>322</v>
      </c>
      <c r="D293" s="34">
        <v>322</v>
      </c>
      <c r="E293" s="320">
        <f t="shared" si="53"/>
        <v>32122</v>
      </c>
      <c r="F293" s="320">
        <f t="shared" si="51"/>
        <v>32124</v>
      </c>
      <c r="G293" s="336">
        <f t="shared" si="52"/>
        <v>3</v>
      </c>
      <c r="H293" s="337" t="s">
        <v>71</v>
      </c>
      <c r="I293" s="342">
        <v>1</v>
      </c>
      <c r="J293" s="338">
        <f t="shared" si="50"/>
        <v>3</v>
      </c>
      <c r="K293" s="319">
        <v>1000000</v>
      </c>
      <c r="L293" s="319">
        <v>3000000</v>
      </c>
      <c r="M293" s="339">
        <f t="shared" si="46"/>
        <v>8.4201072160318847E-5</v>
      </c>
      <c r="N293" s="340">
        <f t="shared" si="47"/>
        <v>3.3724158863271019E-5</v>
      </c>
    </row>
    <row r="294" spans="2:14" x14ac:dyDescent="0.25">
      <c r="B294" s="335" t="s">
        <v>41</v>
      </c>
      <c r="C294" s="34">
        <v>322</v>
      </c>
      <c r="D294" s="34">
        <v>322</v>
      </c>
      <c r="E294" s="320">
        <f t="shared" si="53"/>
        <v>32125</v>
      </c>
      <c r="F294" s="320">
        <f t="shared" si="51"/>
        <v>32167</v>
      </c>
      <c r="G294" s="336">
        <f t="shared" si="52"/>
        <v>43</v>
      </c>
      <c r="H294" s="337" t="s">
        <v>71</v>
      </c>
      <c r="I294" s="342">
        <v>1</v>
      </c>
      <c r="J294" s="338">
        <f t="shared" si="50"/>
        <v>43</v>
      </c>
      <c r="K294" s="319">
        <v>1000000</v>
      </c>
      <c r="L294" s="319">
        <v>43000000</v>
      </c>
      <c r="M294" s="339">
        <f t="shared" si="46"/>
        <v>1.2068820342979033E-3</v>
      </c>
      <c r="N294" s="340">
        <f t="shared" si="47"/>
        <v>4.8337961037355127E-4</v>
      </c>
    </row>
    <row r="295" spans="2:14" x14ac:dyDescent="0.25">
      <c r="B295" s="335" t="s">
        <v>337</v>
      </c>
      <c r="C295" s="34">
        <v>322</v>
      </c>
      <c r="D295" s="34">
        <v>325</v>
      </c>
      <c r="E295" s="320">
        <f t="shared" si="53"/>
        <v>32168</v>
      </c>
      <c r="F295" s="320">
        <f t="shared" si="51"/>
        <v>32429</v>
      </c>
      <c r="G295" s="336">
        <f t="shared" si="52"/>
        <v>262</v>
      </c>
      <c r="H295" s="337" t="s">
        <v>71</v>
      </c>
      <c r="I295" s="342">
        <v>1</v>
      </c>
      <c r="J295" s="338">
        <f t="shared" si="50"/>
        <v>262</v>
      </c>
      <c r="K295" s="319">
        <v>1000000</v>
      </c>
      <c r="L295" s="319">
        <v>262000000</v>
      </c>
      <c r="M295" s="339">
        <f t="shared" si="46"/>
        <v>7.3535603020011787E-3</v>
      </c>
      <c r="N295" s="340">
        <f t="shared" si="47"/>
        <v>2.9452432073923357E-3</v>
      </c>
    </row>
    <row r="296" spans="2:14" x14ac:dyDescent="0.25">
      <c r="B296" s="335" t="s">
        <v>348</v>
      </c>
      <c r="C296" s="34">
        <v>325</v>
      </c>
      <c r="D296" s="34">
        <v>326</v>
      </c>
      <c r="E296" s="320">
        <f t="shared" si="53"/>
        <v>32430</v>
      </c>
      <c r="F296" s="320">
        <f t="shared" si="51"/>
        <v>32504</v>
      </c>
      <c r="G296" s="336">
        <f t="shared" si="52"/>
        <v>75</v>
      </c>
      <c r="H296" s="337" t="s">
        <v>71</v>
      </c>
      <c r="I296" s="342">
        <v>1</v>
      </c>
      <c r="J296" s="338">
        <f t="shared" si="50"/>
        <v>75</v>
      </c>
      <c r="K296" s="319">
        <v>1000000</v>
      </c>
      <c r="L296" s="319">
        <v>75000000</v>
      </c>
      <c r="M296" s="339">
        <f t="shared" si="46"/>
        <v>2.1050268040079712E-3</v>
      </c>
      <c r="N296" s="340">
        <f t="shared" si="47"/>
        <v>8.4310397158177542E-4</v>
      </c>
    </row>
    <row r="297" spans="2:14" x14ac:dyDescent="0.25">
      <c r="B297" s="335" t="s">
        <v>340</v>
      </c>
      <c r="C297" s="34">
        <v>326</v>
      </c>
      <c r="D297" s="34">
        <v>327</v>
      </c>
      <c r="E297" s="320">
        <f t="shared" si="53"/>
        <v>32505</v>
      </c>
      <c r="F297" s="320">
        <f t="shared" si="51"/>
        <v>32658</v>
      </c>
      <c r="G297" s="336">
        <f t="shared" si="52"/>
        <v>154</v>
      </c>
      <c r="H297" s="337" t="s">
        <v>71</v>
      </c>
      <c r="I297" s="342">
        <v>1</v>
      </c>
      <c r="J297" s="338">
        <f t="shared" si="50"/>
        <v>154</v>
      </c>
      <c r="K297" s="319">
        <v>1000000</v>
      </c>
      <c r="L297" s="319">
        <v>154000000</v>
      </c>
      <c r="M297" s="339">
        <f t="shared" si="46"/>
        <v>4.3223217042297002E-3</v>
      </c>
      <c r="N297" s="340">
        <f t="shared" si="47"/>
        <v>1.731173488314579E-3</v>
      </c>
    </row>
    <row r="298" spans="2:14" x14ac:dyDescent="0.25">
      <c r="B298" s="335" t="s">
        <v>45</v>
      </c>
      <c r="C298" s="34">
        <v>327</v>
      </c>
      <c r="D298" s="34">
        <v>328</v>
      </c>
      <c r="E298" s="320">
        <f t="shared" si="53"/>
        <v>32659</v>
      </c>
      <c r="F298" s="320">
        <f t="shared" si="51"/>
        <v>32701</v>
      </c>
      <c r="G298" s="336">
        <f t="shared" si="52"/>
        <v>43</v>
      </c>
      <c r="H298" s="337" t="s">
        <v>71</v>
      </c>
      <c r="I298" s="342">
        <v>1</v>
      </c>
      <c r="J298" s="338">
        <f t="shared" si="50"/>
        <v>43</v>
      </c>
      <c r="K298" s="319">
        <v>1000000</v>
      </c>
      <c r="L298" s="319">
        <v>43000000</v>
      </c>
      <c r="M298" s="339">
        <f t="shared" si="46"/>
        <v>1.2068820342979033E-3</v>
      </c>
      <c r="N298" s="341">
        <f t="shared" si="47"/>
        <v>4.8337961037355127E-4</v>
      </c>
    </row>
    <row r="299" spans="2:14" x14ac:dyDescent="0.25">
      <c r="B299" s="335" t="s">
        <v>338</v>
      </c>
      <c r="C299" s="34">
        <v>328</v>
      </c>
      <c r="D299" s="34">
        <v>329</v>
      </c>
      <c r="E299" s="320">
        <f t="shared" si="53"/>
        <v>32702</v>
      </c>
      <c r="F299" s="320">
        <f t="shared" si="51"/>
        <v>32870</v>
      </c>
      <c r="G299" s="336">
        <f t="shared" si="52"/>
        <v>169</v>
      </c>
      <c r="H299" s="337" t="s">
        <v>71</v>
      </c>
      <c r="I299" s="342">
        <v>1</v>
      </c>
      <c r="J299" s="338">
        <f t="shared" si="50"/>
        <v>169</v>
      </c>
      <c r="K299" s="319">
        <v>1000000</v>
      </c>
      <c r="L299" s="319">
        <v>169000000</v>
      </c>
      <c r="M299" s="339">
        <f t="shared" si="46"/>
        <v>4.7433270650312949E-3</v>
      </c>
      <c r="N299" s="340">
        <f t="shared" si="47"/>
        <v>1.8997942826309341E-3</v>
      </c>
    </row>
    <row r="300" spans="2:14" x14ac:dyDescent="0.25">
      <c r="B300" s="335" t="s">
        <v>333</v>
      </c>
      <c r="C300" s="34">
        <v>329</v>
      </c>
      <c r="D300" s="34">
        <v>331</v>
      </c>
      <c r="E300" s="320">
        <f t="shared" si="53"/>
        <v>32871</v>
      </c>
      <c r="F300" s="320">
        <f t="shared" si="51"/>
        <v>33052</v>
      </c>
      <c r="G300" s="336">
        <f t="shared" si="52"/>
        <v>182</v>
      </c>
      <c r="H300" s="337" t="s">
        <v>71</v>
      </c>
      <c r="I300" s="342">
        <v>1</v>
      </c>
      <c r="J300" s="338">
        <f t="shared" si="50"/>
        <v>182</v>
      </c>
      <c r="K300" s="319">
        <v>1000000</v>
      </c>
      <c r="L300" s="319">
        <v>182000000</v>
      </c>
      <c r="M300" s="339">
        <f t="shared" si="46"/>
        <v>5.1081983777260098E-3</v>
      </c>
      <c r="N300" s="340">
        <f t="shared" si="47"/>
        <v>2.0459323043717751E-3</v>
      </c>
    </row>
    <row r="301" spans="2:14" x14ac:dyDescent="0.25">
      <c r="B301" s="335" t="s">
        <v>336</v>
      </c>
      <c r="C301" s="34">
        <v>331</v>
      </c>
      <c r="D301" s="34">
        <v>333</v>
      </c>
      <c r="E301" s="320">
        <f t="shared" si="53"/>
        <v>33053</v>
      </c>
      <c r="F301" s="320">
        <f t="shared" si="51"/>
        <v>33214</v>
      </c>
      <c r="G301" s="336">
        <f t="shared" si="52"/>
        <v>162</v>
      </c>
      <c r="H301" s="337" t="s">
        <v>71</v>
      </c>
      <c r="I301" s="342">
        <v>1</v>
      </c>
      <c r="J301" s="338">
        <f t="shared" si="50"/>
        <v>162</v>
      </c>
      <c r="K301" s="319">
        <v>1000000</v>
      </c>
      <c r="L301" s="319">
        <v>162000000</v>
      </c>
      <c r="M301" s="339">
        <f t="shared" si="46"/>
        <v>4.5468578966572177E-3</v>
      </c>
      <c r="N301" s="340">
        <f t="shared" si="47"/>
        <v>1.8211045786166349E-3</v>
      </c>
    </row>
    <row r="302" spans="2:14" x14ac:dyDescent="0.25">
      <c r="B302" s="335" t="s">
        <v>343</v>
      </c>
      <c r="C302" s="34">
        <v>333</v>
      </c>
      <c r="D302" s="34">
        <v>335</v>
      </c>
      <c r="E302" s="320">
        <f t="shared" si="53"/>
        <v>33215</v>
      </c>
      <c r="F302" s="320">
        <f t="shared" si="51"/>
        <v>33460</v>
      </c>
      <c r="G302" s="336">
        <f>+F302-E302+1</f>
        <v>246</v>
      </c>
      <c r="H302" s="337" t="s">
        <v>71</v>
      </c>
      <c r="I302" s="342">
        <v>1</v>
      </c>
      <c r="J302" s="338">
        <f t="shared" si="50"/>
        <v>246</v>
      </c>
      <c r="K302" s="319">
        <v>1000000</v>
      </c>
      <c r="L302" s="319">
        <v>246000000</v>
      </c>
      <c r="M302" s="339">
        <f t="shared" si="46"/>
        <v>6.9044879171461446E-3</v>
      </c>
      <c r="N302" s="340">
        <f t="shared" si="47"/>
        <v>2.7653810267882235E-3</v>
      </c>
    </row>
    <row r="303" spans="2:14" x14ac:dyDescent="0.25">
      <c r="B303" s="335" t="s">
        <v>332</v>
      </c>
      <c r="C303" s="34">
        <v>335</v>
      </c>
      <c r="D303" s="34">
        <v>335</v>
      </c>
      <c r="E303" s="320">
        <f t="shared" si="53"/>
        <v>33461</v>
      </c>
      <c r="F303" s="320">
        <f t="shared" si="51"/>
        <v>33489</v>
      </c>
      <c r="G303" s="336">
        <f t="shared" si="52"/>
        <v>29</v>
      </c>
      <c r="H303" s="337" t="s">
        <v>71</v>
      </c>
      <c r="I303" s="342">
        <v>1</v>
      </c>
      <c r="J303" s="338">
        <f t="shared" si="50"/>
        <v>29</v>
      </c>
      <c r="K303" s="319">
        <v>1000000</v>
      </c>
      <c r="L303" s="319">
        <v>29000000</v>
      </c>
      <c r="M303" s="339">
        <f t="shared" si="46"/>
        <v>8.1394369754974878E-4</v>
      </c>
      <c r="N303" s="340">
        <f t="shared" si="47"/>
        <v>3.2600020234495319E-4</v>
      </c>
    </row>
    <row r="304" spans="2:14" x14ac:dyDescent="0.25">
      <c r="B304" s="335" t="s">
        <v>334</v>
      </c>
      <c r="C304" s="34">
        <v>335</v>
      </c>
      <c r="D304" s="34">
        <v>336</v>
      </c>
      <c r="E304" s="320">
        <f t="shared" si="53"/>
        <v>33490</v>
      </c>
      <c r="F304" s="320">
        <f t="shared" si="51"/>
        <v>33596</v>
      </c>
      <c r="G304" s="336">
        <f t="shared" si="52"/>
        <v>107</v>
      </c>
      <c r="H304" s="337" t="s">
        <v>71</v>
      </c>
      <c r="I304" s="342">
        <v>1</v>
      </c>
      <c r="J304" s="338">
        <f t="shared" si="50"/>
        <v>107</v>
      </c>
      <c r="K304" s="319">
        <v>1000000</v>
      </c>
      <c r="L304" s="319">
        <v>107000000</v>
      </c>
      <c r="M304" s="339">
        <f t="shared" si="46"/>
        <v>3.0031715737180386E-3</v>
      </c>
      <c r="N304" s="340">
        <f t="shared" si="47"/>
        <v>1.2028283327899997E-3</v>
      </c>
    </row>
    <row r="305" spans="2:14" x14ac:dyDescent="0.25">
      <c r="B305" s="335" t="s">
        <v>335</v>
      </c>
      <c r="C305" s="34">
        <v>336</v>
      </c>
      <c r="D305" s="34">
        <v>338</v>
      </c>
      <c r="E305" s="320">
        <f t="shared" si="53"/>
        <v>33597</v>
      </c>
      <c r="F305" s="320">
        <f t="shared" si="51"/>
        <v>33756</v>
      </c>
      <c r="G305" s="336">
        <f t="shared" si="52"/>
        <v>160</v>
      </c>
      <c r="H305" s="337" t="s">
        <v>71</v>
      </c>
      <c r="I305" s="342">
        <v>1</v>
      </c>
      <c r="J305" s="338">
        <f t="shared" si="50"/>
        <v>160</v>
      </c>
      <c r="K305" s="319">
        <v>1000000</v>
      </c>
      <c r="L305" s="319">
        <v>160000000</v>
      </c>
      <c r="M305" s="339">
        <f t="shared" si="46"/>
        <v>4.4907238485503379E-3</v>
      </c>
      <c r="N305" s="340">
        <f t="shared" si="47"/>
        <v>1.798621806041121E-3</v>
      </c>
    </row>
    <row r="306" spans="2:14" x14ac:dyDescent="0.25">
      <c r="B306" s="335" t="s">
        <v>345</v>
      </c>
      <c r="C306" s="34">
        <v>338</v>
      </c>
      <c r="D306" s="34">
        <v>338</v>
      </c>
      <c r="E306" s="320">
        <f t="shared" si="53"/>
        <v>33757</v>
      </c>
      <c r="F306" s="320">
        <f t="shared" si="51"/>
        <v>33797</v>
      </c>
      <c r="G306" s="336">
        <f t="shared" si="52"/>
        <v>41</v>
      </c>
      <c r="H306" s="337" t="s">
        <v>71</v>
      </c>
      <c r="I306" s="342">
        <v>1</v>
      </c>
      <c r="J306" s="338">
        <f t="shared" si="50"/>
        <v>41</v>
      </c>
      <c r="K306" s="319">
        <v>1000000</v>
      </c>
      <c r="L306" s="319">
        <v>41000000</v>
      </c>
      <c r="M306" s="339">
        <f t="shared" si="46"/>
        <v>1.1507479861910242E-3</v>
      </c>
      <c r="N306" s="340">
        <f t="shared" si="47"/>
        <v>4.6089683779803724E-4</v>
      </c>
    </row>
    <row r="307" spans="2:14" x14ac:dyDescent="0.25">
      <c r="B307" s="335" t="s">
        <v>248</v>
      </c>
      <c r="C307" s="34">
        <v>338</v>
      </c>
      <c r="D307" s="34">
        <v>339</v>
      </c>
      <c r="E307" s="320">
        <f t="shared" si="53"/>
        <v>33798</v>
      </c>
      <c r="F307" s="320">
        <f t="shared" si="51"/>
        <v>33808</v>
      </c>
      <c r="G307" s="336">
        <f t="shared" si="52"/>
        <v>11</v>
      </c>
      <c r="H307" s="337" t="s">
        <v>71</v>
      </c>
      <c r="I307" s="342">
        <v>1</v>
      </c>
      <c r="J307" s="338">
        <f t="shared" si="50"/>
        <v>11</v>
      </c>
      <c r="K307" s="319">
        <v>1000000</v>
      </c>
      <c r="L307" s="319">
        <v>11000000</v>
      </c>
      <c r="M307" s="339">
        <f t="shared" si="46"/>
        <v>3.0873726458783575E-4</v>
      </c>
      <c r="N307" s="340">
        <f t="shared" si="47"/>
        <v>1.2365524916532706E-4</v>
      </c>
    </row>
    <row r="308" spans="2:14" x14ac:dyDescent="0.25">
      <c r="B308" s="335" t="s">
        <v>50</v>
      </c>
      <c r="C308" s="34">
        <v>339</v>
      </c>
      <c r="D308" s="34">
        <v>340</v>
      </c>
      <c r="E308" s="320">
        <f t="shared" si="53"/>
        <v>33809</v>
      </c>
      <c r="F308" s="320">
        <f t="shared" si="51"/>
        <v>33901</v>
      </c>
      <c r="G308" s="336">
        <f t="shared" si="52"/>
        <v>93</v>
      </c>
      <c r="H308" s="337" t="s">
        <v>71</v>
      </c>
      <c r="I308" s="342">
        <v>1</v>
      </c>
      <c r="J308" s="338">
        <f t="shared" si="50"/>
        <v>93</v>
      </c>
      <c r="K308" s="319">
        <v>1000000</v>
      </c>
      <c r="L308" s="319">
        <v>93000000</v>
      </c>
      <c r="M308" s="339">
        <f t="shared" si="46"/>
        <v>2.6102332369698843E-3</v>
      </c>
      <c r="N308" s="340">
        <f t="shared" si="47"/>
        <v>1.0454489247614016E-3</v>
      </c>
    </row>
    <row r="309" spans="2:14" x14ac:dyDescent="0.25">
      <c r="B309" s="335" t="s">
        <v>341</v>
      </c>
      <c r="C309" s="34">
        <v>340</v>
      </c>
      <c r="D309" s="34">
        <v>344</v>
      </c>
      <c r="E309" s="320">
        <f t="shared" si="53"/>
        <v>33902</v>
      </c>
      <c r="F309" s="320">
        <f t="shared" si="51"/>
        <v>34305</v>
      </c>
      <c r="G309" s="336">
        <f t="shared" si="52"/>
        <v>404</v>
      </c>
      <c r="H309" s="337" t="s">
        <v>71</v>
      </c>
      <c r="I309" s="342">
        <v>1</v>
      </c>
      <c r="J309" s="338">
        <f t="shared" si="50"/>
        <v>404</v>
      </c>
      <c r="K309" s="319">
        <v>1000000</v>
      </c>
      <c r="L309" s="319">
        <v>404000000</v>
      </c>
      <c r="M309" s="339">
        <f t="shared" si="46"/>
        <v>1.1339077717589604E-2</v>
      </c>
      <c r="N309" s="340">
        <f t="shared" si="47"/>
        <v>4.5415200602538308E-3</v>
      </c>
    </row>
    <row r="310" spans="2:14" x14ac:dyDescent="0.25">
      <c r="B310" s="335" t="s">
        <v>347</v>
      </c>
      <c r="C310" s="34">
        <v>344</v>
      </c>
      <c r="D310" s="34">
        <v>344</v>
      </c>
      <c r="E310" s="320">
        <f t="shared" si="53"/>
        <v>34306</v>
      </c>
      <c r="F310" s="320">
        <f t="shared" si="51"/>
        <v>34325</v>
      </c>
      <c r="G310" s="336">
        <f t="shared" si="52"/>
        <v>20</v>
      </c>
      <c r="H310" s="337" t="s">
        <v>71</v>
      </c>
      <c r="I310" s="342">
        <v>1</v>
      </c>
      <c r="J310" s="338">
        <f t="shared" si="50"/>
        <v>20</v>
      </c>
      <c r="K310" s="319">
        <v>1000000</v>
      </c>
      <c r="L310" s="319">
        <v>20000000</v>
      </c>
      <c r="M310" s="339">
        <f t="shared" si="46"/>
        <v>5.6134048106879224E-4</v>
      </c>
      <c r="N310" s="340">
        <f t="shared" si="47"/>
        <v>2.2482772575514013E-4</v>
      </c>
    </row>
    <row r="311" spans="2:14" x14ac:dyDescent="0.25">
      <c r="B311" s="335" t="s">
        <v>53</v>
      </c>
      <c r="C311" s="34">
        <v>344</v>
      </c>
      <c r="D311" s="34">
        <v>344</v>
      </c>
      <c r="E311" s="320">
        <f t="shared" si="53"/>
        <v>34326</v>
      </c>
      <c r="F311" s="320">
        <f t="shared" si="51"/>
        <v>34334</v>
      </c>
      <c r="G311" s="336">
        <f t="shared" si="52"/>
        <v>9</v>
      </c>
      <c r="H311" s="337" t="s">
        <v>71</v>
      </c>
      <c r="I311" s="342">
        <v>1</v>
      </c>
      <c r="J311" s="338">
        <f t="shared" si="50"/>
        <v>9</v>
      </c>
      <c r="K311" s="319">
        <v>1000000</v>
      </c>
      <c r="L311" s="319">
        <v>9000000</v>
      </c>
      <c r="M311" s="339">
        <f t="shared" si="46"/>
        <v>2.5260321648095654E-4</v>
      </c>
      <c r="N311" s="340">
        <f t="shared" si="47"/>
        <v>1.0117247658981305E-4</v>
      </c>
    </row>
    <row r="312" spans="2:14" x14ac:dyDescent="0.25">
      <c r="B312" s="335" t="s">
        <v>339</v>
      </c>
      <c r="C312" s="34">
        <v>344</v>
      </c>
      <c r="D312" s="34">
        <v>348</v>
      </c>
      <c r="E312" s="320">
        <f t="shared" si="53"/>
        <v>34335</v>
      </c>
      <c r="F312" s="320">
        <f t="shared" si="51"/>
        <v>34730</v>
      </c>
      <c r="G312" s="336">
        <f>+F312-E312+1</f>
        <v>396</v>
      </c>
      <c r="H312" s="337" t="s">
        <v>71</v>
      </c>
      <c r="I312" s="342">
        <v>1</v>
      </c>
      <c r="J312" s="338">
        <f t="shared" si="50"/>
        <v>396</v>
      </c>
      <c r="K312" s="319">
        <v>1000000</v>
      </c>
      <c r="L312" s="319">
        <v>396000000</v>
      </c>
      <c r="M312" s="339">
        <f t="shared" si="46"/>
        <v>1.1114541525162088E-2</v>
      </c>
      <c r="N312" s="340">
        <f t="shared" si="47"/>
        <v>4.4515889699517745E-3</v>
      </c>
    </row>
    <row r="313" spans="2:14" x14ac:dyDescent="0.25">
      <c r="B313" s="335" t="s">
        <v>346</v>
      </c>
      <c r="C313" s="34">
        <v>348</v>
      </c>
      <c r="D313" s="34">
        <v>348</v>
      </c>
      <c r="E313" s="320">
        <f t="shared" si="53"/>
        <v>34731</v>
      </c>
      <c r="F313" s="320">
        <f t="shared" si="51"/>
        <v>34786</v>
      </c>
      <c r="G313" s="336">
        <f t="shared" si="52"/>
        <v>56</v>
      </c>
      <c r="H313" s="337" t="s">
        <v>71</v>
      </c>
      <c r="I313" s="342">
        <v>1</v>
      </c>
      <c r="J313" s="338">
        <f t="shared" si="50"/>
        <v>56</v>
      </c>
      <c r="K313" s="319">
        <v>1000000</v>
      </c>
      <c r="L313" s="319">
        <v>56000000</v>
      </c>
      <c r="M313" s="339">
        <f t="shared" si="46"/>
        <v>1.5717533469926184E-3</v>
      </c>
      <c r="N313" s="340">
        <f t="shared" si="47"/>
        <v>6.2951763211439231E-4</v>
      </c>
    </row>
    <row r="314" spans="2:14" x14ac:dyDescent="0.25">
      <c r="B314" s="335" t="s">
        <v>51</v>
      </c>
      <c r="C314" s="34">
        <v>348</v>
      </c>
      <c r="D314" s="34">
        <v>348</v>
      </c>
      <c r="E314" s="320">
        <f t="shared" si="53"/>
        <v>34787</v>
      </c>
      <c r="F314" s="320">
        <f t="shared" si="51"/>
        <v>34797</v>
      </c>
      <c r="G314" s="336">
        <f t="shared" si="52"/>
        <v>11</v>
      </c>
      <c r="H314" s="337" t="s">
        <v>71</v>
      </c>
      <c r="I314" s="342">
        <v>1</v>
      </c>
      <c r="J314" s="338">
        <f t="shared" si="50"/>
        <v>11</v>
      </c>
      <c r="K314" s="319">
        <v>1000000</v>
      </c>
      <c r="L314" s="319">
        <v>11000000</v>
      </c>
      <c r="M314" s="339">
        <f t="shared" si="46"/>
        <v>3.0873726458783575E-4</v>
      </c>
      <c r="N314" s="340">
        <f t="shared" si="47"/>
        <v>1.2365524916532706E-4</v>
      </c>
    </row>
    <row r="315" spans="2:14" x14ac:dyDescent="0.25">
      <c r="B315" s="335" t="s">
        <v>45</v>
      </c>
      <c r="C315" s="34">
        <v>441</v>
      </c>
      <c r="D315" s="34">
        <v>453</v>
      </c>
      <c r="E315" s="320">
        <v>44001</v>
      </c>
      <c r="F315" s="320">
        <f t="shared" si="51"/>
        <v>45208</v>
      </c>
      <c r="G315" s="336">
        <f t="shared" si="52"/>
        <v>1208</v>
      </c>
      <c r="H315" s="337" t="s">
        <v>70</v>
      </c>
      <c r="I315" s="342">
        <v>5</v>
      </c>
      <c r="J315" s="338">
        <f t="shared" si="50"/>
        <v>6040</v>
      </c>
      <c r="K315" s="319">
        <v>1000000</v>
      </c>
      <c r="L315" s="319">
        <v>1208000000</v>
      </c>
      <c r="M315" s="339">
        <f t="shared" si="46"/>
        <v>3.3904965056555054E-2</v>
      </c>
      <c r="N315" s="341">
        <f t="shared" si="47"/>
        <v>6.7897973178052323E-2</v>
      </c>
    </row>
    <row r="316" spans="2:14" x14ac:dyDescent="0.25">
      <c r="B316" s="335" t="s">
        <v>43</v>
      </c>
      <c r="C316" s="34">
        <v>453</v>
      </c>
      <c r="D316" s="34">
        <v>465</v>
      </c>
      <c r="E316" s="320">
        <f t="shared" si="37"/>
        <v>45209</v>
      </c>
      <c r="F316" s="320">
        <f t="shared" si="51"/>
        <v>46416</v>
      </c>
      <c r="G316" s="336">
        <f t="shared" si="52"/>
        <v>1208</v>
      </c>
      <c r="H316" s="337" t="s">
        <v>70</v>
      </c>
      <c r="I316" s="342">
        <v>5</v>
      </c>
      <c r="J316" s="338">
        <f t="shared" si="50"/>
        <v>6040</v>
      </c>
      <c r="K316" s="319">
        <v>1000000</v>
      </c>
      <c r="L316" s="319">
        <v>1208000000</v>
      </c>
      <c r="M316" s="339">
        <f t="shared" si="46"/>
        <v>3.3904965056555054E-2</v>
      </c>
      <c r="N316" s="340">
        <f t="shared" si="47"/>
        <v>6.7897973178052323E-2</v>
      </c>
    </row>
    <row r="317" spans="2:14" x14ac:dyDescent="0.25">
      <c r="B317" s="335" t="s">
        <v>41</v>
      </c>
      <c r="C317" s="34">
        <v>465</v>
      </c>
      <c r="D317" s="34">
        <v>477</v>
      </c>
      <c r="E317" s="320">
        <f t="shared" si="37"/>
        <v>46417</v>
      </c>
      <c r="F317" s="320">
        <f t="shared" si="51"/>
        <v>47624</v>
      </c>
      <c r="G317" s="336">
        <f t="shared" si="52"/>
        <v>1208</v>
      </c>
      <c r="H317" s="337" t="s">
        <v>70</v>
      </c>
      <c r="I317" s="342">
        <v>5</v>
      </c>
      <c r="J317" s="338">
        <f t="shared" si="50"/>
        <v>6040</v>
      </c>
      <c r="K317" s="319">
        <v>1000000</v>
      </c>
      <c r="L317" s="319">
        <v>1208000000</v>
      </c>
      <c r="M317" s="339">
        <f t="shared" si="46"/>
        <v>3.3904965056555054E-2</v>
      </c>
      <c r="N317" s="340">
        <f t="shared" si="47"/>
        <v>6.7897973178052323E-2</v>
      </c>
    </row>
    <row r="318" spans="2:14" x14ac:dyDescent="0.25">
      <c r="B318" s="335" t="s">
        <v>332</v>
      </c>
      <c r="C318" s="34">
        <v>477</v>
      </c>
      <c r="D318" s="34">
        <v>489</v>
      </c>
      <c r="E318" s="320">
        <f t="shared" si="37"/>
        <v>47625</v>
      </c>
      <c r="F318" s="320">
        <f t="shared" si="51"/>
        <v>48832</v>
      </c>
      <c r="G318" s="336">
        <f t="shared" si="52"/>
        <v>1208</v>
      </c>
      <c r="H318" s="337" t="s">
        <v>70</v>
      </c>
      <c r="I318" s="342">
        <v>5</v>
      </c>
      <c r="J318" s="338">
        <f t="shared" si="50"/>
        <v>6040</v>
      </c>
      <c r="K318" s="319">
        <v>1000000</v>
      </c>
      <c r="L318" s="319">
        <v>1208000000</v>
      </c>
      <c r="M318" s="339">
        <f t="shared" si="46"/>
        <v>3.3904965056555054E-2</v>
      </c>
      <c r="N318" s="340">
        <f t="shared" si="47"/>
        <v>6.7897973178052323E-2</v>
      </c>
    </row>
    <row r="319" spans="2:14" ht="15.75" thickBot="1" x14ac:dyDescent="0.3">
      <c r="B319" s="323"/>
      <c r="C319" s="324"/>
      <c r="D319" s="324"/>
      <c r="E319" s="325"/>
      <c r="F319" s="325"/>
      <c r="G319" s="326"/>
      <c r="H319" s="327"/>
      <c r="I319" s="328"/>
      <c r="J319" s="329"/>
      <c r="K319" s="330"/>
      <c r="L319" s="330"/>
      <c r="M319" s="331"/>
      <c r="N319" s="332"/>
    </row>
    <row r="320" spans="2:14" ht="15.75" thickBot="1" x14ac:dyDescent="0.3">
      <c r="B320" s="528" t="s">
        <v>75</v>
      </c>
      <c r="C320" s="529"/>
      <c r="D320" s="529"/>
      <c r="E320" s="529"/>
      <c r="F320" s="530"/>
      <c r="G320" s="333">
        <f>SUM(G9:G319)</f>
        <v>35629</v>
      </c>
      <c r="H320" s="333"/>
      <c r="I320" s="333"/>
      <c r="J320" s="333">
        <f>SUM(J9:J319)</f>
        <v>88957</v>
      </c>
      <c r="K320" s="333"/>
      <c r="L320" s="333">
        <f>SUM(L9:L319)</f>
        <v>35629000000</v>
      </c>
      <c r="M320" s="334">
        <f>SUM(M9:M319)</f>
        <v>1.0000000000000011</v>
      </c>
      <c r="N320" s="334">
        <f>SUM(N9:N319)</f>
        <v>1.0000000000000002</v>
      </c>
    </row>
    <row r="322" spans="2:14" ht="15.75" thickBot="1" x14ac:dyDescent="0.3"/>
    <row r="323" spans="2:14" ht="15.75" thickBot="1" x14ac:dyDescent="0.3">
      <c r="B323" s="531" t="s">
        <v>364</v>
      </c>
      <c r="C323" s="532"/>
      <c r="D323" s="532"/>
      <c r="E323" s="532"/>
      <c r="F323" s="532"/>
      <c r="G323" s="532"/>
      <c r="H323" s="532"/>
      <c r="I323" s="532"/>
      <c r="J323" s="532"/>
      <c r="K323" s="532"/>
      <c r="L323" s="532"/>
      <c r="M323" s="532"/>
      <c r="N323" s="533"/>
    </row>
    <row r="324" spans="2:14" ht="15.75" thickBot="1" x14ac:dyDescent="0.3">
      <c r="B324" s="534" t="s">
        <v>321</v>
      </c>
      <c r="C324" s="536" t="s">
        <v>322</v>
      </c>
      <c r="D324" s="537"/>
      <c r="E324" s="538" t="s">
        <v>323</v>
      </c>
      <c r="F324" s="539"/>
      <c r="G324" s="534" t="s">
        <v>64</v>
      </c>
      <c r="H324" s="534" t="s">
        <v>324</v>
      </c>
      <c r="I324" s="534" t="s">
        <v>325</v>
      </c>
      <c r="J324" s="534" t="s">
        <v>326</v>
      </c>
      <c r="K324" s="534" t="s">
        <v>327</v>
      </c>
      <c r="L324" s="534" t="s">
        <v>58</v>
      </c>
      <c r="M324" s="534" t="s">
        <v>328</v>
      </c>
      <c r="N324" s="534" t="s">
        <v>329</v>
      </c>
    </row>
    <row r="325" spans="2:14" ht="40.5" customHeight="1" thickBot="1" x14ac:dyDescent="0.3">
      <c r="B325" s="535"/>
      <c r="C325" s="4" t="s">
        <v>330</v>
      </c>
      <c r="D325" s="4" t="s">
        <v>331</v>
      </c>
      <c r="E325" s="294" t="s">
        <v>330</v>
      </c>
      <c r="F325" s="293" t="s">
        <v>331</v>
      </c>
      <c r="G325" s="535"/>
      <c r="H325" s="535"/>
      <c r="I325" s="535"/>
      <c r="J325" s="535"/>
      <c r="K325" s="535"/>
      <c r="L325" s="535"/>
      <c r="M325" s="535"/>
      <c r="N325" s="535"/>
    </row>
    <row r="326" spans="2:14" x14ac:dyDescent="0.25">
      <c r="B326" s="310" t="s">
        <v>45</v>
      </c>
      <c r="C326" s="311">
        <v>1</v>
      </c>
      <c r="D326" s="311">
        <v>3</v>
      </c>
      <c r="E326" s="312">
        <v>1</v>
      </c>
      <c r="F326" s="312">
        <f t="shared" ref="F326:F389" si="54">+((E326)+(L326/K326))-1</f>
        <v>250</v>
      </c>
      <c r="G326" s="313">
        <f t="shared" ref="G326:G389" si="55">+F326-E326+1</f>
        <v>250</v>
      </c>
      <c r="H326" s="314" t="s">
        <v>70</v>
      </c>
      <c r="I326" s="314">
        <v>5</v>
      </c>
      <c r="J326" s="348">
        <f t="shared" ref="J326:J357" si="56">+I326*G326</f>
        <v>1250</v>
      </c>
      <c r="K326" s="312">
        <v>1000000</v>
      </c>
      <c r="L326" s="312">
        <v>250000000</v>
      </c>
      <c r="M326" s="349">
        <f>+L326/$L$641</f>
        <v>5.5807308525124451E-3</v>
      </c>
      <c r="N326" s="350">
        <f>+J326/$J$641</f>
        <v>9.2732034095714296E-3</v>
      </c>
    </row>
    <row r="327" spans="2:14" x14ac:dyDescent="0.25">
      <c r="B327" s="335" t="s">
        <v>43</v>
      </c>
      <c r="C327" s="34">
        <v>3</v>
      </c>
      <c r="D327" s="34">
        <v>5</v>
      </c>
      <c r="E327" s="319">
        <f>+F326+1</f>
        <v>251</v>
      </c>
      <c r="F327" s="319">
        <f t="shared" si="54"/>
        <v>500</v>
      </c>
      <c r="G327" s="336">
        <f t="shared" si="55"/>
        <v>250</v>
      </c>
      <c r="H327" s="337" t="s">
        <v>70</v>
      </c>
      <c r="I327" s="337">
        <v>5</v>
      </c>
      <c r="J327" s="338">
        <f t="shared" si="56"/>
        <v>1250</v>
      </c>
      <c r="K327" s="319">
        <v>1000000</v>
      </c>
      <c r="L327" s="319">
        <v>250000000</v>
      </c>
      <c r="M327" s="339">
        <f t="shared" ref="M327:M390" si="57">+L327/$L$641</f>
        <v>5.5807308525124451E-3</v>
      </c>
      <c r="N327" s="340">
        <f t="shared" ref="N327:N390" si="58">+J327/$J$641</f>
        <v>9.2732034095714296E-3</v>
      </c>
    </row>
    <row r="328" spans="2:14" x14ac:dyDescent="0.25">
      <c r="B328" s="335" t="s">
        <v>41</v>
      </c>
      <c r="C328" s="34">
        <v>6</v>
      </c>
      <c r="D328" s="34">
        <v>8</v>
      </c>
      <c r="E328" s="319">
        <f>+F327+1</f>
        <v>501</v>
      </c>
      <c r="F328" s="319">
        <f t="shared" si="54"/>
        <v>750</v>
      </c>
      <c r="G328" s="336">
        <f t="shared" si="55"/>
        <v>250</v>
      </c>
      <c r="H328" s="337" t="s">
        <v>70</v>
      </c>
      <c r="I328" s="337">
        <v>5</v>
      </c>
      <c r="J328" s="338">
        <f t="shared" si="56"/>
        <v>1250</v>
      </c>
      <c r="K328" s="319">
        <v>1000000</v>
      </c>
      <c r="L328" s="319">
        <v>250000000</v>
      </c>
      <c r="M328" s="339">
        <f t="shared" si="57"/>
        <v>5.5807308525124451E-3</v>
      </c>
      <c r="N328" s="340">
        <f t="shared" si="58"/>
        <v>9.2732034095714296E-3</v>
      </c>
    </row>
    <row r="329" spans="2:14" x14ac:dyDescent="0.25">
      <c r="B329" s="335" t="s">
        <v>332</v>
      </c>
      <c r="C329" s="34">
        <v>8</v>
      </c>
      <c r="D329" s="34">
        <v>10</v>
      </c>
      <c r="E329" s="319">
        <f>+F328+1</f>
        <v>751</v>
      </c>
      <c r="F329" s="319">
        <f t="shared" si="54"/>
        <v>1000</v>
      </c>
      <c r="G329" s="336">
        <f t="shared" si="55"/>
        <v>250</v>
      </c>
      <c r="H329" s="337" t="s">
        <v>70</v>
      </c>
      <c r="I329" s="337">
        <v>5</v>
      </c>
      <c r="J329" s="338">
        <f t="shared" si="56"/>
        <v>1250</v>
      </c>
      <c r="K329" s="319">
        <v>1000000</v>
      </c>
      <c r="L329" s="319">
        <v>250000000</v>
      </c>
      <c r="M329" s="339">
        <f t="shared" si="57"/>
        <v>5.5807308525124451E-3</v>
      </c>
      <c r="N329" s="340">
        <f t="shared" si="58"/>
        <v>9.2732034095714296E-3</v>
      </c>
    </row>
    <row r="330" spans="2:14" x14ac:dyDescent="0.25">
      <c r="B330" s="335" t="s">
        <v>45</v>
      </c>
      <c r="C330" s="34">
        <v>41</v>
      </c>
      <c r="D330" s="34">
        <v>45</v>
      </c>
      <c r="E330" s="319">
        <v>4001</v>
      </c>
      <c r="F330" s="319">
        <f t="shared" si="54"/>
        <v>4500</v>
      </c>
      <c r="G330" s="336">
        <f t="shared" si="55"/>
        <v>500</v>
      </c>
      <c r="H330" s="337" t="s">
        <v>70</v>
      </c>
      <c r="I330" s="337">
        <v>5</v>
      </c>
      <c r="J330" s="338">
        <f t="shared" si="56"/>
        <v>2500</v>
      </c>
      <c r="K330" s="319">
        <v>1000000</v>
      </c>
      <c r="L330" s="319">
        <v>500000000</v>
      </c>
      <c r="M330" s="339">
        <f t="shared" si="57"/>
        <v>1.116146170502489E-2</v>
      </c>
      <c r="N330" s="341">
        <f t="shared" si="58"/>
        <v>1.8546406819142859E-2</v>
      </c>
    </row>
    <row r="331" spans="2:14" x14ac:dyDescent="0.25">
      <c r="B331" s="335" t="s">
        <v>43</v>
      </c>
      <c r="C331" s="34">
        <v>46</v>
      </c>
      <c r="D331" s="34">
        <v>50</v>
      </c>
      <c r="E331" s="319">
        <f t="shared" ref="E331:E337" si="59">+F330+1</f>
        <v>4501</v>
      </c>
      <c r="F331" s="319">
        <f t="shared" si="54"/>
        <v>5000</v>
      </c>
      <c r="G331" s="336">
        <f t="shared" si="55"/>
        <v>500</v>
      </c>
      <c r="H331" s="337" t="s">
        <v>70</v>
      </c>
      <c r="I331" s="337">
        <v>5</v>
      </c>
      <c r="J331" s="338">
        <f t="shared" si="56"/>
        <v>2500</v>
      </c>
      <c r="K331" s="319">
        <v>1000000</v>
      </c>
      <c r="L331" s="319">
        <v>500000000</v>
      </c>
      <c r="M331" s="339">
        <f t="shared" si="57"/>
        <v>1.116146170502489E-2</v>
      </c>
      <c r="N331" s="340">
        <f t="shared" si="58"/>
        <v>1.8546406819142859E-2</v>
      </c>
    </row>
    <row r="332" spans="2:14" x14ac:dyDescent="0.25">
      <c r="B332" s="335" t="s">
        <v>41</v>
      </c>
      <c r="C332" s="34">
        <v>51</v>
      </c>
      <c r="D332" s="34">
        <v>55</v>
      </c>
      <c r="E332" s="319">
        <f t="shared" si="59"/>
        <v>5001</v>
      </c>
      <c r="F332" s="319">
        <f t="shared" si="54"/>
        <v>5500</v>
      </c>
      <c r="G332" s="336">
        <f t="shared" si="55"/>
        <v>500</v>
      </c>
      <c r="H332" s="337" t="s">
        <v>70</v>
      </c>
      <c r="I332" s="337">
        <v>5</v>
      </c>
      <c r="J332" s="338">
        <f t="shared" si="56"/>
        <v>2500</v>
      </c>
      <c r="K332" s="319">
        <v>1000000</v>
      </c>
      <c r="L332" s="319">
        <v>500000000</v>
      </c>
      <c r="M332" s="339">
        <f t="shared" si="57"/>
        <v>1.116146170502489E-2</v>
      </c>
      <c r="N332" s="340">
        <f t="shared" si="58"/>
        <v>1.8546406819142859E-2</v>
      </c>
    </row>
    <row r="333" spans="2:14" x14ac:dyDescent="0.25">
      <c r="B333" s="335" t="s">
        <v>332</v>
      </c>
      <c r="C333" s="34">
        <v>56</v>
      </c>
      <c r="D333" s="34">
        <v>60</v>
      </c>
      <c r="E333" s="319">
        <f t="shared" si="59"/>
        <v>5501</v>
      </c>
      <c r="F333" s="319">
        <f t="shared" si="54"/>
        <v>6000</v>
      </c>
      <c r="G333" s="336">
        <f t="shared" si="55"/>
        <v>500</v>
      </c>
      <c r="H333" s="337" t="s">
        <v>70</v>
      </c>
      <c r="I333" s="337">
        <v>5</v>
      </c>
      <c r="J333" s="338">
        <f t="shared" si="56"/>
        <v>2500</v>
      </c>
      <c r="K333" s="319">
        <v>1000000</v>
      </c>
      <c r="L333" s="319">
        <v>500000000</v>
      </c>
      <c r="M333" s="339">
        <f t="shared" si="57"/>
        <v>1.116146170502489E-2</v>
      </c>
      <c r="N333" s="340">
        <f t="shared" si="58"/>
        <v>1.8546406819142859E-2</v>
      </c>
    </row>
    <row r="334" spans="2:14" x14ac:dyDescent="0.25">
      <c r="B334" s="335" t="s">
        <v>45</v>
      </c>
      <c r="C334" s="34">
        <v>61</v>
      </c>
      <c r="D334" s="34">
        <v>63</v>
      </c>
      <c r="E334" s="319">
        <f t="shared" si="59"/>
        <v>6001</v>
      </c>
      <c r="F334" s="319">
        <f t="shared" si="54"/>
        <v>6250</v>
      </c>
      <c r="G334" s="336">
        <f t="shared" si="55"/>
        <v>250</v>
      </c>
      <c r="H334" s="337" t="s">
        <v>70</v>
      </c>
      <c r="I334" s="337">
        <v>5</v>
      </c>
      <c r="J334" s="338">
        <f t="shared" si="56"/>
        <v>1250</v>
      </c>
      <c r="K334" s="319">
        <v>1000000</v>
      </c>
      <c r="L334" s="319">
        <v>250000000</v>
      </c>
      <c r="M334" s="339">
        <f t="shared" si="57"/>
        <v>5.5807308525124451E-3</v>
      </c>
      <c r="N334" s="341">
        <f t="shared" si="58"/>
        <v>9.2732034095714296E-3</v>
      </c>
    </row>
    <row r="335" spans="2:14" x14ac:dyDescent="0.25">
      <c r="B335" s="335" t="s">
        <v>43</v>
      </c>
      <c r="C335" s="34">
        <v>63</v>
      </c>
      <c r="D335" s="34">
        <v>65</v>
      </c>
      <c r="E335" s="319">
        <f t="shared" si="59"/>
        <v>6251</v>
      </c>
      <c r="F335" s="319">
        <f t="shared" si="54"/>
        <v>6500</v>
      </c>
      <c r="G335" s="336">
        <f t="shared" si="55"/>
        <v>250</v>
      </c>
      <c r="H335" s="337" t="s">
        <v>70</v>
      </c>
      <c r="I335" s="337">
        <v>5</v>
      </c>
      <c r="J335" s="338">
        <f t="shared" si="56"/>
        <v>1250</v>
      </c>
      <c r="K335" s="319">
        <v>1000000</v>
      </c>
      <c r="L335" s="319">
        <v>250000000</v>
      </c>
      <c r="M335" s="339">
        <f t="shared" si="57"/>
        <v>5.5807308525124451E-3</v>
      </c>
      <c r="N335" s="340">
        <f t="shared" si="58"/>
        <v>9.2732034095714296E-3</v>
      </c>
    </row>
    <row r="336" spans="2:14" x14ac:dyDescent="0.25">
      <c r="B336" s="335" t="s">
        <v>41</v>
      </c>
      <c r="C336" s="34">
        <v>66</v>
      </c>
      <c r="D336" s="34">
        <v>68</v>
      </c>
      <c r="E336" s="319">
        <f t="shared" si="59"/>
        <v>6501</v>
      </c>
      <c r="F336" s="319">
        <f t="shared" si="54"/>
        <v>6750</v>
      </c>
      <c r="G336" s="336">
        <f t="shared" si="55"/>
        <v>250</v>
      </c>
      <c r="H336" s="337" t="s">
        <v>70</v>
      </c>
      <c r="I336" s="337">
        <v>5</v>
      </c>
      <c r="J336" s="338">
        <f t="shared" si="56"/>
        <v>1250</v>
      </c>
      <c r="K336" s="319">
        <v>1000000</v>
      </c>
      <c r="L336" s="319">
        <v>250000000</v>
      </c>
      <c r="M336" s="339">
        <f t="shared" si="57"/>
        <v>5.5807308525124451E-3</v>
      </c>
      <c r="N336" s="340">
        <f t="shared" si="58"/>
        <v>9.2732034095714296E-3</v>
      </c>
    </row>
    <row r="337" spans="2:14" x14ac:dyDescent="0.25">
      <c r="B337" s="335" t="s">
        <v>332</v>
      </c>
      <c r="C337" s="34">
        <v>68</v>
      </c>
      <c r="D337" s="34">
        <v>70</v>
      </c>
      <c r="E337" s="319">
        <f t="shared" si="59"/>
        <v>6751</v>
      </c>
      <c r="F337" s="319">
        <f t="shared" si="54"/>
        <v>7000</v>
      </c>
      <c r="G337" s="336">
        <f t="shared" si="55"/>
        <v>250</v>
      </c>
      <c r="H337" s="337" t="s">
        <v>70</v>
      </c>
      <c r="I337" s="337">
        <v>5</v>
      </c>
      <c r="J337" s="338">
        <f t="shared" si="56"/>
        <v>1250</v>
      </c>
      <c r="K337" s="319">
        <v>1000000</v>
      </c>
      <c r="L337" s="319">
        <v>250000000</v>
      </c>
      <c r="M337" s="339">
        <f t="shared" si="57"/>
        <v>5.5807308525124451E-3</v>
      </c>
      <c r="N337" s="340">
        <f t="shared" si="58"/>
        <v>9.2732034095714296E-3</v>
      </c>
    </row>
    <row r="338" spans="2:14" x14ac:dyDescent="0.25">
      <c r="B338" s="335" t="s">
        <v>333</v>
      </c>
      <c r="C338" s="34">
        <v>31</v>
      </c>
      <c r="D338" s="34">
        <v>31</v>
      </c>
      <c r="E338" s="319">
        <v>3001</v>
      </c>
      <c r="F338" s="319">
        <f t="shared" si="54"/>
        <v>3075</v>
      </c>
      <c r="G338" s="336">
        <f t="shared" si="55"/>
        <v>75</v>
      </c>
      <c r="H338" s="337" t="s">
        <v>71</v>
      </c>
      <c r="I338" s="337">
        <v>1</v>
      </c>
      <c r="J338" s="338">
        <f t="shared" si="56"/>
        <v>75</v>
      </c>
      <c r="K338" s="319">
        <v>1000000</v>
      </c>
      <c r="L338" s="319">
        <v>75000000</v>
      </c>
      <c r="M338" s="339">
        <f t="shared" si="57"/>
        <v>1.6742192557537335E-3</v>
      </c>
      <c r="N338" s="340">
        <f t="shared" si="58"/>
        <v>5.5639220457428574E-4</v>
      </c>
    </row>
    <row r="339" spans="2:14" x14ac:dyDescent="0.25">
      <c r="B339" s="335" t="s">
        <v>334</v>
      </c>
      <c r="C339" s="34">
        <v>31</v>
      </c>
      <c r="D339" s="34">
        <v>32</v>
      </c>
      <c r="E339" s="319">
        <f t="shared" ref="E339:E354" si="60">+F338+1</f>
        <v>3076</v>
      </c>
      <c r="F339" s="319">
        <f t="shared" si="54"/>
        <v>3113</v>
      </c>
      <c r="G339" s="336">
        <f t="shared" si="55"/>
        <v>38</v>
      </c>
      <c r="H339" s="337" t="str">
        <f t="shared" ref="H339:H370" si="61">+H338</f>
        <v>OS</v>
      </c>
      <c r="I339" s="337">
        <v>1</v>
      </c>
      <c r="J339" s="338">
        <f t="shared" si="56"/>
        <v>38</v>
      </c>
      <c r="K339" s="319">
        <v>1000000</v>
      </c>
      <c r="L339" s="319">
        <v>38000000</v>
      </c>
      <c r="M339" s="339">
        <f t="shared" si="57"/>
        <v>8.4827108958189165E-4</v>
      </c>
      <c r="N339" s="340">
        <f t="shared" si="58"/>
        <v>2.8190538365097144E-4</v>
      </c>
    </row>
    <row r="340" spans="2:14" x14ac:dyDescent="0.25">
      <c r="B340" s="335" t="s">
        <v>43</v>
      </c>
      <c r="C340" s="34">
        <v>32</v>
      </c>
      <c r="D340" s="34">
        <v>32</v>
      </c>
      <c r="E340" s="319">
        <f t="shared" si="60"/>
        <v>3114</v>
      </c>
      <c r="F340" s="319">
        <f t="shared" si="54"/>
        <v>3171</v>
      </c>
      <c r="G340" s="336">
        <f t="shared" si="55"/>
        <v>58</v>
      </c>
      <c r="H340" s="337" t="str">
        <f t="shared" si="61"/>
        <v>OS</v>
      </c>
      <c r="I340" s="337">
        <v>1</v>
      </c>
      <c r="J340" s="338">
        <f t="shared" si="56"/>
        <v>58</v>
      </c>
      <c r="K340" s="319">
        <v>1000000</v>
      </c>
      <c r="L340" s="319">
        <v>58000000</v>
      </c>
      <c r="M340" s="339">
        <f t="shared" si="57"/>
        <v>1.2947295577828873E-3</v>
      </c>
      <c r="N340" s="340">
        <f t="shared" si="58"/>
        <v>4.3027663820411434E-4</v>
      </c>
    </row>
    <row r="341" spans="2:14" x14ac:dyDescent="0.25">
      <c r="B341" s="335" t="s">
        <v>41</v>
      </c>
      <c r="C341" s="34">
        <v>32</v>
      </c>
      <c r="D341" s="34">
        <v>32</v>
      </c>
      <c r="E341" s="319">
        <f t="shared" si="60"/>
        <v>3172</v>
      </c>
      <c r="F341" s="319">
        <f t="shared" si="54"/>
        <v>3188</v>
      </c>
      <c r="G341" s="336">
        <f t="shared" si="55"/>
        <v>17</v>
      </c>
      <c r="H341" s="337" t="str">
        <f t="shared" si="61"/>
        <v>OS</v>
      </c>
      <c r="I341" s="337">
        <v>1</v>
      </c>
      <c r="J341" s="338">
        <f t="shared" si="56"/>
        <v>17</v>
      </c>
      <c r="K341" s="319">
        <v>1000000</v>
      </c>
      <c r="L341" s="319">
        <v>17000000</v>
      </c>
      <c r="M341" s="339">
        <f t="shared" si="57"/>
        <v>3.7948969797084627E-4</v>
      </c>
      <c r="N341" s="340">
        <f t="shared" si="58"/>
        <v>1.2611556637017143E-4</v>
      </c>
    </row>
    <row r="342" spans="2:14" x14ac:dyDescent="0.25">
      <c r="B342" s="335" t="s">
        <v>336</v>
      </c>
      <c r="C342" s="34">
        <v>32</v>
      </c>
      <c r="D342" s="34">
        <v>33</v>
      </c>
      <c r="E342" s="319">
        <f t="shared" si="60"/>
        <v>3189</v>
      </c>
      <c r="F342" s="319">
        <f t="shared" si="54"/>
        <v>3213</v>
      </c>
      <c r="G342" s="336">
        <f t="shared" si="55"/>
        <v>25</v>
      </c>
      <c r="H342" s="337" t="str">
        <f t="shared" si="61"/>
        <v>OS</v>
      </c>
      <c r="I342" s="337">
        <v>1</v>
      </c>
      <c r="J342" s="338">
        <f t="shared" si="56"/>
        <v>25</v>
      </c>
      <c r="K342" s="319">
        <v>1000000</v>
      </c>
      <c r="L342" s="319">
        <v>25000000</v>
      </c>
      <c r="M342" s="339">
        <f t="shared" si="57"/>
        <v>5.5807308525124451E-4</v>
      </c>
      <c r="N342" s="340">
        <f t="shared" si="58"/>
        <v>1.8546406819142859E-4</v>
      </c>
    </row>
    <row r="343" spans="2:14" x14ac:dyDescent="0.25">
      <c r="B343" s="335" t="s">
        <v>337</v>
      </c>
      <c r="C343" s="34">
        <v>33</v>
      </c>
      <c r="D343" s="34">
        <v>33</v>
      </c>
      <c r="E343" s="319">
        <f t="shared" si="60"/>
        <v>3214</v>
      </c>
      <c r="F343" s="319">
        <f t="shared" si="54"/>
        <v>3288</v>
      </c>
      <c r="G343" s="336">
        <f t="shared" si="55"/>
        <v>75</v>
      </c>
      <c r="H343" s="337" t="str">
        <f t="shared" si="61"/>
        <v>OS</v>
      </c>
      <c r="I343" s="337">
        <v>1</v>
      </c>
      <c r="J343" s="338">
        <f t="shared" si="56"/>
        <v>75</v>
      </c>
      <c r="K343" s="319">
        <v>1000000</v>
      </c>
      <c r="L343" s="319">
        <v>75000000</v>
      </c>
      <c r="M343" s="339">
        <f t="shared" si="57"/>
        <v>1.6742192557537335E-3</v>
      </c>
      <c r="N343" s="340">
        <f t="shared" si="58"/>
        <v>5.5639220457428574E-4</v>
      </c>
    </row>
    <row r="344" spans="2:14" x14ac:dyDescent="0.25">
      <c r="B344" s="335" t="s">
        <v>338</v>
      </c>
      <c r="C344" s="34">
        <v>33</v>
      </c>
      <c r="D344" s="34">
        <v>34</v>
      </c>
      <c r="E344" s="319">
        <f t="shared" si="60"/>
        <v>3289</v>
      </c>
      <c r="F344" s="319">
        <f t="shared" si="54"/>
        <v>3338</v>
      </c>
      <c r="G344" s="336">
        <f t="shared" si="55"/>
        <v>50</v>
      </c>
      <c r="H344" s="337" t="str">
        <f t="shared" si="61"/>
        <v>OS</v>
      </c>
      <c r="I344" s="337">
        <v>1</v>
      </c>
      <c r="J344" s="338">
        <f t="shared" si="56"/>
        <v>50</v>
      </c>
      <c r="K344" s="319">
        <v>1000000</v>
      </c>
      <c r="L344" s="319">
        <v>50000000</v>
      </c>
      <c r="M344" s="339">
        <f t="shared" si="57"/>
        <v>1.116146170502489E-3</v>
      </c>
      <c r="N344" s="340">
        <f t="shared" si="58"/>
        <v>3.7092813638285718E-4</v>
      </c>
    </row>
    <row r="345" spans="2:14" x14ac:dyDescent="0.25">
      <c r="B345" s="335" t="s">
        <v>339</v>
      </c>
      <c r="C345" s="34">
        <v>34</v>
      </c>
      <c r="D345" s="34">
        <v>35</v>
      </c>
      <c r="E345" s="319">
        <f t="shared" si="60"/>
        <v>3339</v>
      </c>
      <c r="F345" s="319">
        <f t="shared" si="54"/>
        <v>3458</v>
      </c>
      <c r="G345" s="336">
        <f t="shared" si="55"/>
        <v>120</v>
      </c>
      <c r="H345" s="337" t="str">
        <f t="shared" si="61"/>
        <v>OS</v>
      </c>
      <c r="I345" s="337">
        <v>1</v>
      </c>
      <c r="J345" s="338">
        <f t="shared" si="56"/>
        <v>120</v>
      </c>
      <c r="K345" s="319">
        <v>1000000</v>
      </c>
      <c r="L345" s="319">
        <v>120000000</v>
      </c>
      <c r="M345" s="339">
        <f t="shared" si="57"/>
        <v>2.6787508092059736E-3</v>
      </c>
      <c r="N345" s="340">
        <f t="shared" si="58"/>
        <v>8.9022752731885725E-4</v>
      </c>
    </row>
    <row r="346" spans="2:14" x14ac:dyDescent="0.25">
      <c r="B346" s="335" t="s">
        <v>340</v>
      </c>
      <c r="C346" s="34">
        <v>35</v>
      </c>
      <c r="D346" s="34">
        <v>36</v>
      </c>
      <c r="E346" s="319">
        <f t="shared" si="60"/>
        <v>3459</v>
      </c>
      <c r="F346" s="319">
        <f t="shared" si="54"/>
        <v>3521</v>
      </c>
      <c r="G346" s="336">
        <f t="shared" si="55"/>
        <v>63</v>
      </c>
      <c r="H346" s="337" t="str">
        <f t="shared" si="61"/>
        <v>OS</v>
      </c>
      <c r="I346" s="337">
        <v>1</v>
      </c>
      <c r="J346" s="338">
        <f t="shared" si="56"/>
        <v>63</v>
      </c>
      <c r="K346" s="319">
        <v>1000000</v>
      </c>
      <c r="L346" s="319">
        <v>63000000</v>
      </c>
      <c r="M346" s="339">
        <f t="shared" si="57"/>
        <v>1.4063441748331362E-3</v>
      </c>
      <c r="N346" s="340">
        <f t="shared" si="58"/>
        <v>4.6736945184240006E-4</v>
      </c>
    </row>
    <row r="347" spans="2:14" x14ac:dyDescent="0.25">
      <c r="B347" s="335" t="s">
        <v>50</v>
      </c>
      <c r="C347" s="34">
        <v>36</v>
      </c>
      <c r="D347" s="34">
        <v>36</v>
      </c>
      <c r="E347" s="319">
        <f t="shared" si="60"/>
        <v>3522</v>
      </c>
      <c r="F347" s="319">
        <f t="shared" si="54"/>
        <v>3571</v>
      </c>
      <c r="G347" s="336">
        <f t="shared" si="55"/>
        <v>50</v>
      </c>
      <c r="H347" s="337" t="str">
        <f t="shared" si="61"/>
        <v>OS</v>
      </c>
      <c r="I347" s="337">
        <v>1</v>
      </c>
      <c r="J347" s="338">
        <f t="shared" si="56"/>
        <v>50</v>
      </c>
      <c r="K347" s="319">
        <v>1000000</v>
      </c>
      <c r="L347" s="319">
        <v>50000000</v>
      </c>
      <c r="M347" s="339">
        <f t="shared" si="57"/>
        <v>1.116146170502489E-3</v>
      </c>
      <c r="N347" s="340">
        <f t="shared" si="58"/>
        <v>3.7092813638285718E-4</v>
      </c>
    </row>
    <row r="348" spans="2:14" x14ac:dyDescent="0.25">
      <c r="B348" s="335" t="s">
        <v>341</v>
      </c>
      <c r="C348" s="34">
        <v>36</v>
      </c>
      <c r="D348" s="34">
        <v>37</v>
      </c>
      <c r="E348" s="319">
        <f t="shared" si="60"/>
        <v>3572</v>
      </c>
      <c r="F348" s="319">
        <f t="shared" si="54"/>
        <v>3671</v>
      </c>
      <c r="G348" s="336">
        <f t="shared" si="55"/>
        <v>100</v>
      </c>
      <c r="H348" s="337" t="str">
        <f t="shared" si="61"/>
        <v>OS</v>
      </c>
      <c r="I348" s="337">
        <v>1</v>
      </c>
      <c r="J348" s="338">
        <f t="shared" si="56"/>
        <v>100</v>
      </c>
      <c r="K348" s="319">
        <v>1000000</v>
      </c>
      <c r="L348" s="319">
        <v>100000000</v>
      </c>
      <c r="M348" s="339">
        <f t="shared" si="57"/>
        <v>2.232292341004978E-3</v>
      </c>
      <c r="N348" s="340">
        <f t="shared" si="58"/>
        <v>7.4185627276571436E-4</v>
      </c>
    </row>
    <row r="349" spans="2:14" x14ac:dyDescent="0.25">
      <c r="B349" s="335" t="s">
        <v>342</v>
      </c>
      <c r="C349" s="34">
        <v>37</v>
      </c>
      <c r="D349" s="34">
        <v>40</v>
      </c>
      <c r="E349" s="319">
        <f t="shared" si="60"/>
        <v>3672</v>
      </c>
      <c r="F349" s="319">
        <f t="shared" si="54"/>
        <v>3921</v>
      </c>
      <c r="G349" s="336">
        <f t="shared" si="55"/>
        <v>250</v>
      </c>
      <c r="H349" s="337" t="str">
        <f t="shared" si="61"/>
        <v>OS</v>
      </c>
      <c r="I349" s="337">
        <v>1</v>
      </c>
      <c r="J349" s="338">
        <f t="shared" si="56"/>
        <v>250</v>
      </c>
      <c r="K349" s="319">
        <v>1000000</v>
      </c>
      <c r="L349" s="319">
        <v>250000000</v>
      </c>
      <c r="M349" s="339">
        <f t="shared" si="57"/>
        <v>5.5807308525124451E-3</v>
      </c>
      <c r="N349" s="340">
        <f t="shared" si="58"/>
        <v>1.854640681914286E-3</v>
      </c>
    </row>
    <row r="350" spans="2:14" x14ac:dyDescent="0.25">
      <c r="B350" s="335" t="s">
        <v>343</v>
      </c>
      <c r="C350" s="34">
        <v>40</v>
      </c>
      <c r="D350" s="34">
        <v>40</v>
      </c>
      <c r="E350" s="319">
        <f t="shared" si="60"/>
        <v>3922</v>
      </c>
      <c r="F350" s="319">
        <f t="shared" si="54"/>
        <v>3971</v>
      </c>
      <c r="G350" s="336">
        <f t="shared" si="55"/>
        <v>50</v>
      </c>
      <c r="H350" s="337" t="str">
        <f t="shared" si="61"/>
        <v>OS</v>
      </c>
      <c r="I350" s="337">
        <v>1</v>
      </c>
      <c r="J350" s="338">
        <f t="shared" si="56"/>
        <v>50</v>
      </c>
      <c r="K350" s="319">
        <v>1000000</v>
      </c>
      <c r="L350" s="319">
        <v>50000000</v>
      </c>
      <c r="M350" s="339">
        <f t="shared" si="57"/>
        <v>1.116146170502489E-3</v>
      </c>
      <c r="N350" s="340">
        <f t="shared" si="58"/>
        <v>3.7092813638285718E-4</v>
      </c>
    </row>
    <row r="351" spans="2:14" x14ac:dyDescent="0.25">
      <c r="B351" s="335" t="s">
        <v>344</v>
      </c>
      <c r="C351" s="34">
        <v>40</v>
      </c>
      <c r="D351" s="34">
        <v>40</v>
      </c>
      <c r="E351" s="319">
        <f t="shared" si="60"/>
        <v>3972</v>
      </c>
      <c r="F351" s="319">
        <f t="shared" si="54"/>
        <v>3986</v>
      </c>
      <c r="G351" s="336">
        <f t="shared" si="55"/>
        <v>15</v>
      </c>
      <c r="H351" s="337" t="str">
        <f t="shared" si="61"/>
        <v>OS</v>
      </c>
      <c r="I351" s="337">
        <v>1</v>
      </c>
      <c r="J351" s="338">
        <f t="shared" si="56"/>
        <v>15</v>
      </c>
      <c r="K351" s="319">
        <v>1000000</v>
      </c>
      <c r="L351" s="319">
        <v>15000000</v>
      </c>
      <c r="M351" s="339">
        <f t="shared" si="57"/>
        <v>3.348438511507467E-4</v>
      </c>
      <c r="N351" s="340">
        <f t="shared" si="58"/>
        <v>1.1127844091485716E-4</v>
      </c>
    </row>
    <row r="352" spans="2:14" x14ac:dyDescent="0.25">
      <c r="B352" s="335" t="s">
        <v>248</v>
      </c>
      <c r="C352" s="34">
        <v>40</v>
      </c>
      <c r="D352" s="34">
        <v>40</v>
      </c>
      <c r="E352" s="319">
        <f t="shared" si="60"/>
        <v>3987</v>
      </c>
      <c r="F352" s="319">
        <f t="shared" si="54"/>
        <v>3991</v>
      </c>
      <c r="G352" s="336">
        <f t="shared" si="55"/>
        <v>5</v>
      </c>
      <c r="H352" s="337" t="str">
        <f t="shared" si="61"/>
        <v>OS</v>
      </c>
      <c r="I352" s="337">
        <v>1</v>
      </c>
      <c r="J352" s="338">
        <f t="shared" si="56"/>
        <v>5</v>
      </c>
      <c r="K352" s="319">
        <v>1000000</v>
      </c>
      <c r="L352" s="319">
        <v>5000000</v>
      </c>
      <c r="M352" s="339">
        <f t="shared" si="57"/>
        <v>1.116146170502489E-4</v>
      </c>
      <c r="N352" s="340">
        <f t="shared" si="58"/>
        <v>3.7092813638285717E-5</v>
      </c>
    </row>
    <row r="353" spans="2:14" x14ac:dyDescent="0.25">
      <c r="B353" s="335" t="s">
        <v>51</v>
      </c>
      <c r="C353" s="34">
        <v>40</v>
      </c>
      <c r="D353" s="34">
        <v>40</v>
      </c>
      <c r="E353" s="319">
        <f t="shared" si="60"/>
        <v>3992</v>
      </c>
      <c r="F353" s="319">
        <f t="shared" si="54"/>
        <v>3996</v>
      </c>
      <c r="G353" s="336">
        <f t="shared" si="55"/>
        <v>5</v>
      </c>
      <c r="H353" s="337" t="str">
        <f t="shared" si="61"/>
        <v>OS</v>
      </c>
      <c r="I353" s="337">
        <v>1</v>
      </c>
      <c r="J353" s="338">
        <f t="shared" si="56"/>
        <v>5</v>
      </c>
      <c r="K353" s="319">
        <v>1000000</v>
      </c>
      <c r="L353" s="319">
        <v>5000000</v>
      </c>
      <c r="M353" s="339">
        <f t="shared" si="57"/>
        <v>1.116146170502489E-4</v>
      </c>
      <c r="N353" s="340">
        <f t="shared" si="58"/>
        <v>3.7092813638285717E-5</v>
      </c>
    </row>
    <row r="354" spans="2:14" x14ac:dyDescent="0.25">
      <c r="B354" s="335" t="s">
        <v>53</v>
      </c>
      <c r="C354" s="34">
        <v>40</v>
      </c>
      <c r="D354" s="34">
        <v>40</v>
      </c>
      <c r="E354" s="319">
        <f t="shared" si="60"/>
        <v>3997</v>
      </c>
      <c r="F354" s="319">
        <f t="shared" si="54"/>
        <v>4000</v>
      </c>
      <c r="G354" s="336">
        <f t="shared" si="55"/>
        <v>4</v>
      </c>
      <c r="H354" s="337" t="str">
        <f t="shared" si="61"/>
        <v>OS</v>
      </c>
      <c r="I354" s="337">
        <v>1</v>
      </c>
      <c r="J354" s="338">
        <f t="shared" si="56"/>
        <v>4</v>
      </c>
      <c r="K354" s="319">
        <v>1000000</v>
      </c>
      <c r="L354" s="319">
        <v>4000000</v>
      </c>
      <c r="M354" s="339">
        <f t="shared" si="57"/>
        <v>8.9291693640199121E-5</v>
      </c>
      <c r="N354" s="340">
        <f t="shared" si="58"/>
        <v>2.9674250910628575E-5</v>
      </c>
    </row>
    <row r="355" spans="2:14" x14ac:dyDescent="0.25">
      <c r="B355" s="335" t="s">
        <v>343</v>
      </c>
      <c r="C355" s="34">
        <v>91</v>
      </c>
      <c r="D355" s="34">
        <v>91</v>
      </c>
      <c r="E355" s="319">
        <v>9001</v>
      </c>
      <c r="F355" s="319">
        <f t="shared" si="54"/>
        <v>9077</v>
      </c>
      <c r="G355" s="336">
        <f t="shared" si="55"/>
        <v>77</v>
      </c>
      <c r="H355" s="337" t="str">
        <f t="shared" si="61"/>
        <v>OS</v>
      </c>
      <c r="I355" s="337">
        <v>1</v>
      </c>
      <c r="J355" s="338">
        <f t="shared" si="56"/>
        <v>77</v>
      </c>
      <c r="K355" s="319">
        <v>1000000</v>
      </c>
      <c r="L355" s="319">
        <v>77000000</v>
      </c>
      <c r="M355" s="339">
        <f t="shared" si="57"/>
        <v>1.7188651025738331E-3</v>
      </c>
      <c r="N355" s="340">
        <f t="shared" si="58"/>
        <v>5.7122933002960003E-4</v>
      </c>
    </row>
    <row r="356" spans="2:14" x14ac:dyDescent="0.25">
      <c r="B356" s="335" t="s">
        <v>41</v>
      </c>
      <c r="C356" s="34">
        <v>91</v>
      </c>
      <c r="D356" s="34">
        <v>92</v>
      </c>
      <c r="E356" s="319">
        <f t="shared" ref="E356:E387" si="62">+F355+1</f>
        <v>9078</v>
      </c>
      <c r="F356" s="319">
        <f t="shared" si="54"/>
        <v>9118</v>
      </c>
      <c r="G356" s="336">
        <f t="shared" si="55"/>
        <v>41</v>
      </c>
      <c r="H356" s="337" t="str">
        <f t="shared" si="61"/>
        <v>OS</v>
      </c>
      <c r="I356" s="337">
        <v>1</v>
      </c>
      <c r="J356" s="338">
        <f t="shared" si="56"/>
        <v>41</v>
      </c>
      <c r="K356" s="319">
        <v>1000000</v>
      </c>
      <c r="L356" s="319">
        <v>41000000</v>
      </c>
      <c r="M356" s="339">
        <f t="shared" si="57"/>
        <v>9.1523985981204099E-4</v>
      </c>
      <c r="N356" s="340">
        <f t="shared" si="58"/>
        <v>3.0416107183394288E-4</v>
      </c>
    </row>
    <row r="357" spans="2:14" x14ac:dyDescent="0.25">
      <c r="B357" s="335" t="s">
        <v>45</v>
      </c>
      <c r="C357" s="34">
        <v>92</v>
      </c>
      <c r="D357" s="34">
        <v>92</v>
      </c>
      <c r="E357" s="319">
        <f t="shared" si="62"/>
        <v>9119</v>
      </c>
      <c r="F357" s="319">
        <f t="shared" si="54"/>
        <v>9127</v>
      </c>
      <c r="G357" s="336">
        <f t="shared" si="55"/>
        <v>9</v>
      </c>
      <c r="H357" s="337" t="str">
        <f t="shared" si="61"/>
        <v>OS</v>
      </c>
      <c r="I357" s="337">
        <v>1</v>
      </c>
      <c r="J357" s="338">
        <f t="shared" si="56"/>
        <v>9</v>
      </c>
      <c r="K357" s="319">
        <v>1000000</v>
      </c>
      <c r="L357" s="319">
        <v>9000000</v>
      </c>
      <c r="M357" s="339">
        <f t="shared" si="57"/>
        <v>2.0090631069044802E-4</v>
      </c>
      <c r="N357" s="341">
        <f t="shared" si="58"/>
        <v>6.6767064548914289E-5</v>
      </c>
    </row>
    <row r="358" spans="2:14" x14ac:dyDescent="0.25">
      <c r="B358" s="335" t="s">
        <v>345</v>
      </c>
      <c r="C358" s="34">
        <v>92</v>
      </c>
      <c r="D358" s="34">
        <v>92</v>
      </c>
      <c r="E358" s="319">
        <f t="shared" si="62"/>
        <v>9128</v>
      </c>
      <c r="F358" s="319">
        <f t="shared" si="54"/>
        <v>9152</v>
      </c>
      <c r="G358" s="336">
        <f t="shared" si="55"/>
        <v>25</v>
      </c>
      <c r="H358" s="337" t="str">
        <f t="shared" si="61"/>
        <v>OS</v>
      </c>
      <c r="I358" s="337">
        <v>1</v>
      </c>
      <c r="J358" s="338">
        <f t="shared" ref="J358:J389" si="63">+I358*G358</f>
        <v>25</v>
      </c>
      <c r="K358" s="319">
        <v>1000000</v>
      </c>
      <c r="L358" s="319">
        <v>25000000</v>
      </c>
      <c r="M358" s="339">
        <f t="shared" si="57"/>
        <v>5.5807308525124451E-4</v>
      </c>
      <c r="N358" s="340">
        <f t="shared" si="58"/>
        <v>1.8546406819142859E-4</v>
      </c>
    </row>
    <row r="359" spans="2:14" x14ac:dyDescent="0.25">
      <c r="B359" s="335" t="s">
        <v>346</v>
      </c>
      <c r="C359" s="34">
        <v>92</v>
      </c>
      <c r="D359" s="34">
        <v>92</v>
      </c>
      <c r="E359" s="319">
        <f t="shared" si="62"/>
        <v>9153</v>
      </c>
      <c r="F359" s="319">
        <f t="shared" si="54"/>
        <v>9187</v>
      </c>
      <c r="G359" s="336">
        <f t="shared" si="55"/>
        <v>35</v>
      </c>
      <c r="H359" s="337" t="str">
        <f t="shared" si="61"/>
        <v>OS</v>
      </c>
      <c r="I359" s="337">
        <v>1</v>
      </c>
      <c r="J359" s="338">
        <f t="shared" si="63"/>
        <v>35</v>
      </c>
      <c r="K359" s="319">
        <v>1000000</v>
      </c>
      <c r="L359" s="319">
        <v>35000000</v>
      </c>
      <c r="M359" s="339">
        <f t="shared" si="57"/>
        <v>7.8130231935174231E-4</v>
      </c>
      <c r="N359" s="340">
        <f t="shared" si="58"/>
        <v>2.5964969546800001E-4</v>
      </c>
    </row>
    <row r="360" spans="2:14" x14ac:dyDescent="0.25">
      <c r="B360" s="335" t="s">
        <v>338</v>
      </c>
      <c r="C360" s="34">
        <v>92</v>
      </c>
      <c r="D360" s="34">
        <v>93</v>
      </c>
      <c r="E360" s="319">
        <f t="shared" si="62"/>
        <v>9188</v>
      </c>
      <c r="F360" s="319">
        <f t="shared" si="54"/>
        <v>9217</v>
      </c>
      <c r="G360" s="336">
        <f t="shared" si="55"/>
        <v>30</v>
      </c>
      <c r="H360" s="337" t="str">
        <f t="shared" si="61"/>
        <v>OS</v>
      </c>
      <c r="I360" s="337">
        <v>1</v>
      </c>
      <c r="J360" s="338">
        <f t="shared" si="63"/>
        <v>30</v>
      </c>
      <c r="K360" s="319">
        <v>1000000</v>
      </c>
      <c r="L360" s="319">
        <v>30000000</v>
      </c>
      <c r="M360" s="339">
        <f t="shared" si="57"/>
        <v>6.6968770230149341E-4</v>
      </c>
      <c r="N360" s="340">
        <f t="shared" si="58"/>
        <v>2.2255688182971431E-4</v>
      </c>
    </row>
    <row r="361" spans="2:14" x14ac:dyDescent="0.25">
      <c r="B361" s="335" t="s">
        <v>342</v>
      </c>
      <c r="C361" s="34">
        <v>93</v>
      </c>
      <c r="D361" s="34">
        <v>93</v>
      </c>
      <c r="E361" s="319">
        <f t="shared" si="62"/>
        <v>9218</v>
      </c>
      <c r="F361" s="319">
        <f t="shared" si="54"/>
        <v>9272</v>
      </c>
      <c r="G361" s="336">
        <f t="shared" si="55"/>
        <v>55</v>
      </c>
      <c r="H361" s="337" t="str">
        <f t="shared" si="61"/>
        <v>OS</v>
      </c>
      <c r="I361" s="337">
        <v>1</v>
      </c>
      <c r="J361" s="338">
        <f t="shared" si="63"/>
        <v>55</v>
      </c>
      <c r="K361" s="319">
        <v>1000000</v>
      </c>
      <c r="L361" s="319">
        <v>55000000</v>
      </c>
      <c r="M361" s="339">
        <f t="shared" si="57"/>
        <v>1.2277607875527379E-3</v>
      </c>
      <c r="N361" s="340">
        <f t="shared" si="58"/>
        <v>4.080209500211429E-4</v>
      </c>
    </row>
    <row r="362" spans="2:14" x14ac:dyDescent="0.25">
      <c r="B362" s="335" t="s">
        <v>337</v>
      </c>
      <c r="C362" s="34">
        <v>93</v>
      </c>
      <c r="D362" s="34">
        <v>94</v>
      </c>
      <c r="E362" s="319">
        <f t="shared" si="62"/>
        <v>9273</v>
      </c>
      <c r="F362" s="319">
        <f t="shared" si="54"/>
        <v>9322</v>
      </c>
      <c r="G362" s="336">
        <f t="shared" si="55"/>
        <v>50</v>
      </c>
      <c r="H362" s="337" t="str">
        <f t="shared" si="61"/>
        <v>OS</v>
      </c>
      <c r="I362" s="337">
        <v>1</v>
      </c>
      <c r="J362" s="338">
        <f t="shared" si="63"/>
        <v>50</v>
      </c>
      <c r="K362" s="319">
        <v>1000000</v>
      </c>
      <c r="L362" s="319">
        <v>50000000</v>
      </c>
      <c r="M362" s="339">
        <f t="shared" si="57"/>
        <v>1.116146170502489E-3</v>
      </c>
      <c r="N362" s="340">
        <f t="shared" si="58"/>
        <v>3.7092813638285718E-4</v>
      </c>
    </row>
    <row r="363" spans="2:14" x14ac:dyDescent="0.25">
      <c r="B363" s="335" t="s">
        <v>336</v>
      </c>
      <c r="C363" s="34">
        <v>94</v>
      </c>
      <c r="D363" s="34">
        <v>94</v>
      </c>
      <c r="E363" s="319">
        <f t="shared" si="62"/>
        <v>9323</v>
      </c>
      <c r="F363" s="319">
        <f t="shared" si="54"/>
        <v>9385</v>
      </c>
      <c r="G363" s="336">
        <f t="shared" si="55"/>
        <v>63</v>
      </c>
      <c r="H363" s="337" t="str">
        <f t="shared" si="61"/>
        <v>OS</v>
      </c>
      <c r="I363" s="337">
        <v>1</v>
      </c>
      <c r="J363" s="338">
        <f t="shared" si="63"/>
        <v>63</v>
      </c>
      <c r="K363" s="319">
        <v>1000000</v>
      </c>
      <c r="L363" s="319">
        <v>63000000</v>
      </c>
      <c r="M363" s="339">
        <f t="shared" si="57"/>
        <v>1.4063441748331362E-3</v>
      </c>
      <c r="N363" s="340">
        <f t="shared" si="58"/>
        <v>4.6736945184240006E-4</v>
      </c>
    </row>
    <row r="364" spans="2:14" x14ac:dyDescent="0.25">
      <c r="B364" s="335" t="s">
        <v>347</v>
      </c>
      <c r="C364" s="34">
        <v>94</v>
      </c>
      <c r="D364" s="34">
        <v>94</v>
      </c>
      <c r="E364" s="319">
        <f t="shared" si="62"/>
        <v>9386</v>
      </c>
      <c r="F364" s="319">
        <f t="shared" si="54"/>
        <v>9400</v>
      </c>
      <c r="G364" s="336">
        <f t="shared" si="55"/>
        <v>15</v>
      </c>
      <c r="H364" s="337" t="str">
        <f t="shared" si="61"/>
        <v>OS</v>
      </c>
      <c r="I364" s="337">
        <v>1</v>
      </c>
      <c r="J364" s="338">
        <f t="shared" si="63"/>
        <v>15</v>
      </c>
      <c r="K364" s="319">
        <v>1000000</v>
      </c>
      <c r="L364" s="319">
        <v>15000000</v>
      </c>
      <c r="M364" s="339">
        <f t="shared" si="57"/>
        <v>3.348438511507467E-4</v>
      </c>
      <c r="N364" s="340">
        <f t="shared" si="58"/>
        <v>1.1127844091485716E-4</v>
      </c>
    </row>
    <row r="365" spans="2:14" x14ac:dyDescent="0.25">
      <c r="B365" s="335" t="s">
        <v>341</v>
      </c>
      <c r="C365" s="34">
        <v>95</v>
      </c>
      <c r="D365" s="34">
        <v>95</v>
      </c>
      <c r="E365" s="319">
        <f t="shared" si="62"/>
        <v>9401</v>
      </c>
      <c r="F365" s="319">
        <f t="shared" si="54"/>
        <v>9500</v>
      </c>
      <c r="G365" s="336">
        <f t="shared" si="55"/>
        <v>100</v>
      </c>
      <c r="H365" s="337" t="str">
        <f t="shared" si="61"/>
        <v>OS</v>
      </c>
      <c r="I365" s="337">
        <v>1</v>
      </c>
      <c r="J365" s="338">
        <f t="shared" si="63"/>
        <v>100</v>
      </c>
      <c r="K365" s="319">
        <v>1000000</v>
      </c>
      <c r="L365" s="319">
        <v>100000000</v>
      </c>
      <c r="M365" s="339">
        <f t="shared" si="57"/>
        <v>2.232292341004978E-3</v>
      </c>
      <c r="N365" s="340">
        <f t="shared" si="58"/>
        <v>7.4185627276571436E-4</v>
      </c>
    </row>
    <row r="366" spans="2:14" x14ac:dyDescent="0.25">
      <c r="B366" s="335" t="s">
        <v>334</v>
      </c>
      <c r="C366" s="34">
        <v>96</v>
      </c>
      <c r="D366" s="34">
        <v>96</v>
      </c>
      <c r="E366" s="319">
        <f t="shared" si="62"/>
        <v>9501</v>
      </c>
      <c r="F366" s="319">
        <f t="shared" si="54"/>
        <v>9520</v>
      </c>
      <c r="G366" s="336">
        <f t="shared" si="55"/>
        <v>20</v>
      </c>
      <c r="H366" s="337" t="str">
        <f t="shared" si="61"/>
        <v>OS</v>
      </c>
      <c r="I366" s="337">
        <v>1</v>
      </c>
      <c r="J366" s="338">
        <f t="shared" si="63"/>
        <v>20</v>
      </c>
      <c r="K366" s="319">
        <v>1000000</v>
      </c>
      <c r="L366" s="319">
        <v>20000000</v>
      </c>
      <c r="M366" s="339">
        <f t="shared" si="57"/>
        <v>4.4645846820099561E-4</v>
      </c>
      <c r="N366" s="340">
        <f t="shared" si="58"/>
        <v>1.4837125455314287E-4</v>
      </c>
    </row>
    <row r="367" spans="2:14" x14ac:dyDescent="0.25">
      <c r="B367" s="335" t="s">
        <v>339</v>
      </c>
      <c r="C367" s="34">
        <v>96</v>
      </c>
      <c r="D367" s="34">
        <v>96</v>
      </c>
      <c r="E367" s="319">
        <f t="shared" si="62"/>
        <v>9521</v>
      </c>
      <c r="F367" s="319">
        <f t="shared" si="54"/>
        <v>9584</v>
      </c>
      <c r="G367" s="336">
        <f t="shared" si="55"/>
        <v>64</v>
      </c>
      <c r="H367" s="337" t="str">
        <f t="shared" si="61"/>
        <v>OS</v>
      </c>
      <c r="I367" s="337">
        <v>1</v>
      </c>
      <c r="J367" s="338">
        <f t="shared" si="63"/>
        <v>64</v>
      </c>
      <c r="K367" s="319">
        <v>1000000</v>
      </c>
      <c r="L367" s="319">
        <v>64000000</v>
      </c>
      <c r="M367" s="339">
        <f t="shared" si="57"/>
        <v>1.4286670982431859E-3</v>
      </c>
      <c r="N367" s="340">
        <f t="shared" si="58"/>
        <v>4.7478801457005721E-4</v>
      </c>
    </row>
    <row r="368" spans="2:14" x14ac:dyDescent="0.25">
      <c r="B368" s="335" t="s">
        <v>589</v>
      </c>
      <c r="C368" s="34">
        <v>96</v>
      </c>
      <c r="D368" s="34">
        <v>96</v>
      </c>
      <c r="E368" s="319">
        <f t="shared" si="62"/>
        <v>9585</v>
      </c>
      <c r="F368" s="319">
        <f t="shared" si="54"/>
        <v>9587</v>
      </c>
      <c r="G368" s="336">
        <f t="shared" si="55"/>
        <v>3</v>
      </c>
      <c r="H368" s="337" t="str">
        <f t="shared" si="61"/>
        <v>OS</v>
      </c>
      <c r="I368" s="337">
        <v>1</v>
      </c>
      <c r="J368" s="338">
        <f t="shared" si="63"/>
        <v>3</v>
      </c>
      <c r="K368" s="319">
        <v>1000000</v>
      </c>
      <c r="L368" s="319">
        <v>3000000</v>
      </c>
      <c r="M368" s="339">
        <f t="shared" si="57"/>
        <v>6.6968770230149341E-5</v>
      </c>
      <c r="N368" s="340">
        <f t="shared" si="58"/>
        <v>2.2255688182971431E-5</v>
      </c>
    </row>
    <row r="369" spans="2:14" x14ac:dyDescent="0.25">
      <c r="B369" s="335" t="s">
        <v>589</v>
      </c>
      <c r="C369" s="34">
        <v>96</v>
      </c>
      <c r="D369" s="34">
        <v>96</v>
      </c>
      <c r="E369" s="319">
        <f t="shared" si="62"/>
        <v>9588</v>
      </c>
      <c r="F369" s="319">
        <f t="shared" si="54"/>
        <v>9590</v>
      </c>
      <c r="G369" s="336">
        <f t="shared" si="55"/>
        <v>3</v>
      </c>
      <c r="H369" s="337" t="str">
        <f t="shared" si="61"/>
        <v>OS</v>
      </c>
      <c r="I369" s="337">
        <v>1</v>
      </c>
      <c r="J369" s="338">
        <f t="shared" si="63"/>
        <v>3</v>
      </c>
      <c r="K369" s="319">
        <v>1000000</v>
      </c>
      <c r="L369" s="319">
        <v>3000000</v>
      </c>
      <c r="M369" s="339">
        <f t="shared" si="57"/>
        <v>6.6968770230149341E-5</v>
      </c>
      <c r="N369" s="340">
        <f t="shared" si="58"/>
        <v>2.2255688182971431E-5</v>
      </c>
    </row>
    <row r="370" spans="2:14" x14ac:dyDescent="0.25">
      <c r="B370" s="335" t="s">
        <v>589</v>
      </c>
      <c r="C370" s="34">
        <v>96</v>
      </c>
      <c r="D370" s="34">
        <v>96</v>
      </c>
      <c r="E370" s="319">
        <f t="shared" si="62"/>
        <v>9591</v>
      </c>
      <c r="F370" s="319">
        <f t="shared" si="54"/>
        <v>9593</v>
      </c>
      <c r="G370" s="336">
        <f t="shared" si="55"/>
        <v>3</v>
      </c>
      <c r="H370" s="337" t="str">
        <f t="shared" si="61"/>
        <v>OS</v>
      </c>
      <c r="I370" s="337">
        <v>1</v>
      </c>
      <c r="J370" s="338">
        <f t="shared" si="63"/>
        <v>3</v>
      </c>
      <c r="K370" s="319">
        <v>1000000</v>
      </c>
      <c r="L370" s="319">
        <v>3000000</v>
      </c>
      <c r="M370" s="339">
        <f t="shared" si="57"/>
        <v>6.6968770230149341E-5</v>
      </c>
      <c r="N370" s="340">
        <f t="shared" si="58"/>
        <v>2.2255688182971431E-5</v>
      </c>
    </row>
    <row r="371" spans="2:14" x14ac:dyDescent="0.25">
      <c r="B371" s="335" t="s">
        <v>589</v>
      </c>
      <c r="C371" s="34">
        <v>96</v>
      </c>
      <c r="D371" s="34">
        <v>96</v>
      </c>
      <c r="E371" s="319">
        <f t="shared" si="62"/>
        <v>9594</v>
      </c>
      <c r="F371" s="319">
        <f t="shared" si="54"/>
        <v>9596</v>
      </c>
      <c r="G371" s="336">
        <f t="shared" si="55"/>
        <v>3</v>
      </c>
      <c r="H371" s="337" t="str">
        <f t="shared" ref="H371:H402" si="64">+H370</f>
        <v>OS</v>
      </c>
      <c r="I371" s="337">
        <v>1</v>
      </c>
      <c r="J371" s="338">
        <f t="shared" si="63"/>
        <v>3</v>
      </c>
      <c r="K371" s="319">
        <v>1000000</v>
      </c>
      <c r="L371" s="319">
        <v>3000000</v>
      </c>
      <c r="M371" s="339">
        <f t="shared" si="57"/>
        <v>6.6968770230149341E-5</v>
      </c>
      <c r="N371" s="340">
        <f t="shared" si="58"/>
        <v>2.2255688182971431E-5</v>
      </c>
    </row>
    <row r="372" spans="2:14" x14ac:dyDescent="0.25">
      <c r="B372" s="335" t="s">
        <v>333</v>
      </c>
      <c r="C372" s="34">
        <v>96</v>
      </c>
      <c r="D372" s="34">
        <v>97</v>
      </c>
      <c r="E372" s="319">
        <f t="shared" si="62"/>
        <v>9597</v>
      </c>
      <c r="F372" s="319">
        <f t="shared" si="54"/>
        <v>9634</v>
      </c>
      <c r="G372" s="336">
        <f t="shared" si="55"/>
        <v>38</v>
      </c>
      <c r="H372" s="337" t="str">
        <f t="shared" si="64"/>
        <v>OS</v>
      </c>
      <c r="I372" s="337">
        <v>1</v>
      </c>
      <c r="J372" s="338">
        <f t="shared" si="63"/>
        <v>38</v>
      </c>
      <c r="K372" s="319">
        <v>1000000</v>
      </c>
      <c r="L372" s="319">
        <v>38000000</v>
      </c>
      <c r="M372" s="339">
        <f t="shared" si="57"/>
        <v>8.4827108958189165E-4</v>
      </c>
      <c r="N372" s="340">
        <f t="shared" si="58"/>
        <v>2.8190538365097144E-4</v>
      </c>
    </row>
    <row r="373" spans="2:14" x14ac:dyDescent="0.25">
      <c r="B373" s="335" t="s">
        <v>334</v>
      </c>
      <c r="C373" s="34">
        <v>97</v>
      </c>
      <c r="D373" s="34">
        <v>97</v>
      </c>
      <c r="E373" s="319">
        <f t="shared" si="62"/>
        <v>9635</v>
      </c>
      <c r="F373" s="319">
        <f t="shared" si="54"/>
        <v>9653</v>
      </c>
      <c r="G373" s="336">
        <f t="shared" si="55"/>
        <v>19</v>
      </c>
      <c r="H373" s="337" t="str">
        <f t="shared" si="64"/>
        <v>OS</v>
      </c>
      <c r="I373" s="337">
        <v>1</v>
      </c>
      <c r="J373" s="338">
        <f t="shared" si="63"/>
        <v>19</v>
      </c>
      <c r="K373" s="319">
        <v>1000000</v>
      </c>
      <c r="L373" s="319">
        <v>19000000</v>
      </c>
      <c r="M373" s="339">
        <f t="shared" si="57"/>
        <v>4.2413554479094583E-4</v>
      </c>
      <c r="N373" s="340">
        <f t="shared" si="58"/>
        <v>1.4095269182548572E-4</v>
      </c>
    </row>
    <row r="374" spans="2:14" x14ac:dyDescent="0.25">
      <c r="B374" s="335" t="s">
        <v>45</v>
      </c>
      <c r="C374" s="34">
        <v>97</v>
      </c>
      <c r="D374" s="34">
        <v>97</v>
      </c>
      <c r="E374" s="319">
        <f t="shared" si="62"/>
        <v>9654</v>
      </c>
      <c r="F374" s="319">
        <f t="shared" si="54"/>
        <v>9691</v>
      </c>
      <c r="G374" s="336">
        <f t="shared" si="55"/>
        <v>38</v>
      </c>
      <c r="H374" s="337" t="str">
        <f t="shared" si="64"/>
        <v>OS</v>
      </c>
      <c r="I374" s="337">
        <v>1</v>
      </c>
      <c r="J374" s="338">
        <f t="shared" si="63"/>
        <v>38</v>
      </c>
      <c r="K374" s="319">
        <v>1000000</v>
      </c>
      <c r="L374" s="319">
        <v>38000000</v>
      </c>
      <c r="M374" s="339">
        <f t="shared" si="57"/>
        <v>8.4827108958189165E-4</v>
      </c>
      <c r="N374" s="341">
        <f t="shared" si="58"/>
        <v>2.8190538365097144E-4</v>
      </c>
    </row>
    <row r="375" spans="2:14" x14ac:dyDescent="0.25">
      <c r="B375" s="335" t="s">
        <v>336</v>
      </c>
      <c r="C375" s="34">
        <v>97</v>
      </c>
      <c r="D375" s="34">
        <v>98</v>
      </c>
      <c r="E375" s="319">
        <f t="shared" si="62"/>
        <v>9692</v>
      </c>
      <c r="F375" s="319">
        <f t="shared" si="54"/>
        <v>9703</v>
      </c>
      <c r="G375" s="336">
        <f t="shared" si="55"/>
        <v>12</v>
      </c>
      <c r="H375" s="337" t="str">
        <f t="shared" si="64"/>
        <v>OS</v>
      </c>
      <c r="I375" s="337">
        <v>1</v>
      </c>
      <c r="J375" s="338">
        <f t="shared" si="63"/>
        <v>12</v>
      </c>
      <c r="K375" s="319">
        <v>1000000</v>
      </c>
      <c r="L375" s="319">
        <v>12000000</v>
      </c>
      <c r="M375" s="339">
        <f t="shared" si="57"/>
        <v>2.6787508092059736E-4</v>
      </c>
      <c r="N375" s="340">
        <f t="shared" si="58"/>
        <v>8.9022752731885723E-5</v>
      </c>
    </row>
    <row r="376" spans="2:14" x14ac:dyDescent="0.25">
      <c r="B376" s="335" t="s">
        <v>337</v>
      </c>
      <c r="C376" s="34">
        <v>98</v>
      </c>
      <c r="D376" s="34">
        <v>98</v>
      </c>
      <c r="E376" s="319">
        <f t="shared" si="62"/>
        <v>9704</v>
      </c>
      <c r="F376" s="319">
        <f t="shared" si="54"/>
        <v>9741</v>
      </c>
      <c r="G376" s="336">
        <f t="shared" si="55"/>
        <v>38</v>
      </c>
      <c r="H376" s="337" t="str">
        <f t="shared" si="64"/>
        <v>OS</v>
      </c>
      <c r="I376" s="337">
        <v>1</v>
      </c>
      <c r="J376" s="338">
        <f t="shared" si="63"/>
        <v>38</v>
      </c>
      <c r="K376" s="319">
        <v>1000000</v>
      </c>
      <c r="L376" s="319">
        <v>38000000</v>
      </c>
      <c r="M376" s="339">
        <f t="shared" si="57"/>
        <v>8.4827108958189165E-4</v>
      </c>
      <c r="N376" s="340">
        <f t="shared" si="58"/>
        <v>2.8190538365097144E-4</v>
      </c>
    </row>
    <row r="377" spans="2:14" x14ac:dyDescent="0.25">
      <c r="B377" s="335" t="s">
        <v>338</v>
      </c>
      <c r="C377" s="34">
        <v>98</v>
      </c>
      <c r="D377" s="34">
        <v>98</v>
      </c>
      <c r="E377" s="319">
        <f t="shared" si="62"/>
        <v>9742</v>
      </c>
      <c r="F377" s="319">
        <f t="shared" si="54"/>
        <v>9766</v>
      </c>
      <c r="G377" s="336">
        <f t="shared" si="55"/>
        <v>25</v>
      </c>
      <c r="H377" s="337" t="str">
        <f t="shared" si="64"/>
        <v>OS</v>
      </c>
      <c r="I377" s="337">
        <v>1</v>
      </c>
      <c r="J377" s="338">
        <f t="shared" si="63"/>
        <v>25</v>
      </c>
      <c r="K377" s="319">
        <v>1000000</v>
      </c>
      <c r="L377" s="319">
        <v>25000000</v>
      </c>
      <c r="M377" s="339">
        <f t="shared" si="57"/>
        <v>5.5807308525124451E-4</v>
      </c>
      <c r="N377" s="340">
        <f t="shared" si="58"/>
        <v>1.8546406819142859E-4</v>
      </c>
    </row>
    <row r="378" spans="2:14" x14ac:dyDescent="0.25">
      <c r="B378" s="335" t="s">
        <v>339</v>
      </c>
      <c r="C378" s="34">
        <v>98</v>
      </c>
      <c r="D378" s="34">
        <v>99</v>
      </c>
      <c r="E378" s="319">
        <f t="shared" si="62"/>
        <v>9767</v>
      </c>
      <c r="F378" s="319">
        <f t="shared" si="54"/>
        <v>9827</v>
      </c>
      <c r="G378" s="336">
        <f t="shared" si="55"/>
        <v>61</v>
      </c>
      <c r="H378" s="337" t="str">
        <f t="shared" si="64"/>
        <v>OS</v>
      </c>
      <c r="I378" s="337">
        <v>1</v>
      </c>
      <c r="J378" s="338">
        <f t="shared" si="63"/>
        <v>61</v>
      </c>
      <c r="K378" s="319">
        <v>1000000</v>
      </c>
      <c r="L378" s="319">
        <v>61000000</v>
      </c>
      <c r="M378" s="339">
        <f t="shared" si="57"/>
        <v>1.3616983280130366E-3</v>
      </c>
      <c r="N378" s="340">
        <f t="shared" si="58"/>
        <v>4.5253232638708577E-4</v>
      </c>
    </row>
    <row r="379" spans="2:14" x14ac:dyDescent="0.25">
      <c r="B379" s="335" t="s">
        <v>340</v>
      </c>
      <c r="C379" s="34">
        <v>99</v>
      </c>
      <c r="D379" s="34">
        <v>99</v>
      </c>
      <c r="E379" s="319">
        <f t="shared" si="62"/>
        <v>9828</v>
      </c>
      <c r="F379" s="319">
        <f t="shared" si="54"/>
        <v>9859</v>
      </c>
      <c r="G379" s="336">
        <f t="shared" si="55"/>
        <v>32</v>
      </c>
      <c r="H379" s="337" t="str">
        <f t="shared" si="64"/>
        <v>OS</v>
      </c>
      <c r="I379" s="337">
        <v>1</v>
      </c>
      <c r="J379" s="338">
        <f t="shared" si="63"/>
        <v>32</v>
      </c>
      <c r="K379" s="319">
        <v>1000000</v>
      </c>
      <c r="L379" s="319">
        <v>32000000</v>
      </c>
      <c r="M379" s="339">
        <f t="shared" si="57"/>
        <v>7.1433354912159297E-4</v>
      </c>
      <c r="N379" s="340">
        <f t="shared" si="58"/>
        <v>2.373940072850286E-4</v>
      </c>
    </row>
    <row r="380" spans="2:14" x14ac:dyDescent="0.25">
      <c r="B380" s="335" t="s">
        <v>50</v>
      </c>
      <c r="C380" s="34">
        <v>99</v>
      </c>
      <c r="D380" s="34">
        <v>99</v>
      </c>
      <c r="E380" s="319">
        <f t="shared" si="62"/>
        <v>9860</v>
      </c>
      <c r="F380" s="319">
        <f t="shared" si="54"/>
        <v>9884</v>
      </c>
      <c r="G380" s="336">
        <f t="shared" si="55"/>
        <v>25</v>
      </c>
      <c r="H380" s="337" t="str">
        <f t="shared" si="64"/>
        <v>OS</v>
      </c>
      <c r="I380" s="337">
        <v>1</v>
      </c>
      <c r="J380" s="338">
        <f t="shared" si="63"/>
        <v>25</v>
      </c>
      <c r="K380" s="319">
        <v>1000000</v>
      </c>
      <c r="L380" s="319">
        <v>25000000</v>
      </c>
      <c r="M380" s="339">
        <f t="shared" si="57"/>
        <v>5.5807308525124451E-4</v>
      </c>
      <c r="N380" s="340">
        <f t="shared" si="58"/>
        <v>1.8546406819142859E-4</v>
      </c>
    </row>
    <row r="381" spans="2:14" x14ac:dyDescent="0.25">
      <c r="B381" s="335" t="s">
        <v>341</v>
      </c>
      <c r="C381" s="34">
        <v>99</v>
      </c>
      <c r="D381" s="34">
        <v>100</v>
      </c>
      <c r="E381" s="319">
        <f t="shared" si="62"/>
        <v>9885</v>
      </c>
      <c r="F381" s="319">
        <f t="shared" si="54"/>
        <v>9934</v>
      </c>
      <c r="G381" s="336">
        <f t="shared" si="55"/>
        <v>50</v>
      </c>
      <c r="H381" s="337" t="str">
        <f t="shared" si="64"/>
        <v>OS</v>
      </c>
      <c r="I381" s="337">
        <v>1</v>
      </c>
      <c r="J381" s="338">
        <f t="shared" si="63"/>
        <v>50</v>
      </c>
      <c r="K381" s="319">
        <v>1000000</v>
      </c>
      <c r="L381" s="319">
        <v>50000000</v>
      </c>
      <c r="M381" s="339">
        <f t="shared" si="57"/>
        <v>1.116146170502489E-3</v>
      </c>
      <c r="N381" s="340">
        <f t="shared" si="58"/>
        <v>3.7092813638285718E-4</v>
      </c>
    </row>
    <row r="382" spans="2:14" x14ac:dyDescent="0.25">
      <c r="B382" s="335" t="s">
        <v>342</v>
      </c>
      <c r="C382" s="34">
        <v>100</v>
      </c>
      <c r="D382" s="34">
        <v>101</v>
      </c>
      <c r="E382" s="319">
        <f t="shared" si="62"/>
        <v>9935</v>
      </c>
      <c r="F382" s="319">
        <f t="shared" si="54"/>
        <v>10062</v>
      </c>
      <c r="G382" s="336">
        <f t="shared" si="55"/>
        <v>128</v>
      </c>
      <c r="H382" s="337" t="str">
        <f t="shared" si="64"/>
        <v>OS</v>
      </c>
      <c r="I382" s="337">
        <v>1</v>
      </c>
      <c r="J382" s="338">
        <f t="shared" si="63"/>
        <v>128</v>
      </c>
      <c r="K382" s="319">
        <v>1000000</v>
      </c>
      <c r="L382" s="319">
        <v>128000000</v>
      </c>
      <c r="M382" s="339">
        <f t="shared" si="57"/>
        <v>2.8573341964863719E-3</v>
      </c>
      <c r="N382" s="340">
        <f t="shared" si="58"/>
        <v>9.4957602914011441E-4</v>
      </c>
    </row>
    <row r="383" spans="2:14" x14ac:dyDescent="0.25">
      <c r="B383" s="335" t="s">
        <v>343</v>
      </c>
      <c r="C383" s="34">
        <v>101</v>
      </c>
      <c r="D383" s="34">
        <v>101</v>
      </c>
      <c r="E383" s="319">
        <f t="shared" si="62"/>
        <v>10063</v>
      </c>
      <c r="F383" s="319">
        <f t="shared" si="54"/>
        <v>10087</v>
      </c>
      <c r="G383" s="336">
        <f t="shared" si="55"/>
        <v>25</v>
      </c>
      <c r="H383" s="337" t="str">
        <f t="shared" si="64"/>
        <v>OS</v>
      </c>
      <c r="I383" s="337">
        <v>1</v>
      </c>
      <c r="J383" s="338">
        <f t="shared" si="63"/>
        <v>25</v>
      </c>
      <c r="K383" s="319">
        <v>1000000</v>
      </c>
      <c r="L383" s="319">
        <v>25000000</v>
      </c>
      <c r="M383" s="339">
        <f t="shared" si="57"/>
        <v>5.5807308525124451E-4</v>
      </c>
      <c r="N383" s="340">
        <f t="shared" si="58"/>
        <v>1.8546406819142859E-4</v>
      </c>
    </row>
    <row r="384" spans="2:14" x14ac:dyDescent="0.25">
      <c r="B384" s="335" t="s">
        <v>344</v>
      </c>
      <c r="C384" s="34">
        <v>101</v>
      </c>
      <c r="D384" s="34">
        <v>101</v>
      </c>
      <c r="E384" s="319">
        <f t="shared" si="62"/>
        <v>10088</v>
      </c>
      <c r="F384" s="319">
        <f t="shared" si="54"/>
        <v>10094</v>
      </c>
      <c r="G384" s="336">
        <f t="shared" si="55"/>
        <v>7</v>
      </c>
      <c r="H384" s="337" t="str">
        <f t="shared" si="64"/>
        <v>OS</v>
      </c>
      <c r="I384" s="337">
        <v>1</v>
      </c>
      <c r="J384" s="338">
        <f t="shared" si="63"/>
        <v>7</v>
      </c>
      <c r="K384" s="319">
        <v>1000000</v>
      </c>
      <c r="L384" s="319">
        <v>7000000</v>
      </c>
      <c r="M384" s="339">
        <f t="shared" si="57"/>
        <v>1.5626046387034846E-4</v>
      </c>
      <c r="N384" s="340">
        <f t="shared" si="58"/>
        <v>5.1929939093600006E-5</v>
      </c>
    </row>
    <row r="385" spans="2:14" x14ac:dyDescent="0.25">
      <c r="B385" s="335" t="s">
        <v>248</v>
      </c>
      <c r="C385" s="34">
        <v>101</v>
      </c>
      <c r="D385" s="34">
        <v>101</v>
      </c>
      <c r="E385" s="319">
        <f t="shared" si="62"/>
        <v>10095</v>
      </c>
      <c r="F385" s="319">
        <f t="shared" si="54"/>
        <v>10096</v>
      </c>
      <c r="G385" s="336">
        <f t="shared" si="55"/>
        <v>2</v>
      </c>
      <c r="H385" s="337" t="str">
        <f t="shared" si="64"/>
        <v>OS</v>
      </c>
      <c r="I385" s="337">
        <v>1</v>
      </c>
      <c r="J385" s="338">
        <f t="shared" si="63"/>
        <v>2</v>
      </c>
      <c r="K385" s="319">
        <v>1000000</v>
      </c>
      <c r="L385" s="319">
        <v>2000000</v>
      </c>
      <c r="M385" s="339">
        <f t="shared" si="57"/>
        <v>4.4645846820099561E-5</v>
      </c>
      <c r="N385" s="340">
        <f t="shared" si="58"/>
        <v>1.4837125455314288E-5</v>
      </c>
    </row>
    <row r="386" spans="2:14" x14ac:dyDescent="0.25">
      <c r="B386" s="335" t="s">
        <v>51</v>
      </c>
      <c r="C386" s="34">
        <v>101</v>
      </c>
      <c r="D386" s="34">
        <v>101</v>
      </c>
      <c r="E386" s="319">
        <f t="shared" si="62"/>
        <v>10097</v>
      </c>
      <c r="F386" s="319">
        <f t="shared" si="54"/>
        <v>10098</v>
      </c>
      <c r="G386" s="336">
        <f t="shared" si="55"/>
        <v>2</v>
      </c>
      <c r="H386" s="337" t="str">
        <f t="shared" si="64"/>
        <v>OS</v>
      </c>
      <c r="I386" s="337">
        <v>1</v>
      </c>
      <c r="J386" s="338">
        <f t="shared" si="63"/>
        <v>2</v>
      </c>
      <c r="K386" s="319">
        <v>1000000</v>
      </c>
      <c r="L386" s="319">
        <v>2000000</v>
      </c>
      <c r="M386" s="339">
        <f t="shared" si="57"/>
        <v>4.4645846820099561E-5</v>
      </c>
      <c r="N386" s="340">
        <f t="shared" si="58"/>
        <v>1.4837125455314288E-5</v>
      </c>
    </row>
    <row r="387" spans="2:14" x14ac:dyDescent="0.25">
      <c r="B387" s="335" t="s">
        <v>53</v>
      </c>
      <c r="C387" s="34">
        <v>101</v>
      </c>
      <c r="D387" s="34">
        <v>101</v>
      </c>
      <c r="E387" s="319">
        <f t="shared" si="62"/>
        <v>10099</v>
      </c>
      <c r="F387" s="319">
        <f t="shared" si="54"/>
        <v>10100</v>
      </c>
      <c r="G387" s="336">
        <f t="shared" si="55"/>
        <v>2</v>
      </c>
      <c r="H387" s="337" t="str">
        <f t="shared" si="64"/>
        <v>OS</v>
      </c>
      <c r="I387" s="337">
        <v>1</v>
      </c>
      <c r="J387" s="338">
        <f t="shared" si="63"/>
        <v>2</v>
      </c>
      <c r="K387" s="319">
        <v>1000000</v>
      </c>
      <c r="L387" s="319">
        <v>2000000</v>
      </c>
      <c r="M387" s="339">
        <f t="shared" si="57"/>
        <v>4.4645846820099561E-5</v>
      </c>
      <c r="N387" s="340">
        <f t="shared" si="58"/>
        <v>1.4837125455314288E-5</v>
      </c>
    </row>
    <row r="388" spans="2:14" x14ac:dyDescent="0.25">
      <c r="B388" s="335" t="s">
        <v>589</v>
      </c>
      <c r="C388" s="34">
        <v>102</v>
      </c>
      <c r="D388" s="34">
        <v>103</v>
      </c>
      <c r="E388" s="319">
        <f t="shared" ref="E388:E421" si="65">+F387+1</f>
        <v>10101</v>
      </c>
      <c r="F388" s="319">
        <f t="shared" si="54"/>
        <v>10244</v>
      </c>
      <c r="G388" s="336">
        <f t="shared" si="55"/>
        <v>144</v>
      </c>
      <c r="H388" s="337" t="str">
        <f t="shared" si="64"/>
        <v>OS</v>
      </c>
      <c r="I388" s="337">
        <v>1</v>
      </c>
      <c r="J388" s="338">
        <f t="shared" si="63"/>
        <v>144</v>
      </c>
      <c r="K388" s="319">
        <v>1000000</v>
      </c>
      <c r="L388" s="319">
        <v>144000000</v>
      </c>
      <c r="M388" s="339">
        <f t="shared" si="57"/>
        <v>3.2145009710471684E-3</v>
      </c>
      <c r="N388" s="340">
        <f t="shared" si="58"/>
        <v>1.0682730327826286E-3</v>
      </c>
    </row>
    <row r="389" spans="2:14" x14ac:dyDescent="0.25">
      <c r="B389" s="335" t="s">
        <v>589</v>
      </c>
      <c r="C389" s="34">
        <v>103</v>
      </c>
      <c r="D389" s="34">
        <v>104</v>
      </c>
      <c r="E389" s="319">
        <f t="shared" si="65"/>
        <v>10245</v>
      </c>
      <c r="F389" s="319">
        <f t="shared" si="54"/>
        <v>10388</v>
      </c>
      <c r="G389" s="336">
        <f t="shared" si="55"/>
        <v>144</v>
      </c>
      <c r="H389" s="337" t="str">
        <f t="shared" si="64"/>
        <v>OS</v>
      </c>
      <c r="I389" s="337">
        <v>1</v>
      </c>
      <c r="J389" s="338">
        <f t="shared" si="63"/>
        <v>144</v>
      </c>
      <c r="K389" s="319">
        <v>1000000</v>
      </c>
      <c r="L389" s="319">
        <v>144000000</v>
      </c>
      <c r="M389" s="339">
        <f t="shared" si="57"/>
        <v>3.2145009710471684E-3</v>
      </c>
      <c r="N389" s="340">
        <f t="shared" si="58"/>
        <v>1.0682730327826286E-3</v>
      </c>
    </row>
    <row r="390" spans="2:14" x14ac:dyDescent="0.25">
      <c r="B390" s="335" t="s">
        <v>589</v>
      </c>
      <c r="C390" s="34">
        <v>104</v>
      </c>
      <c r="D390" s="34">
        <v>106</v>
      </c>
      <c r="E390" s="319">
        <f t="shared" si="65"/>
        <v>10389</v>
      </c>
      <c r="F390" s="319">
        <f t="shared" ref="F390:F453" si="66">+((E390)+(L390/K390))-1</f>
        <v>10532</v>
      </c>
      <c r="G390" s="336">
        <f t="shared" ref="G390:G453" si="67">+F390-E390+1</f>
        <v>144</v>
      </c>
      <c r="H390" s="337" t="str">
        <f t="shared" si="64"/>
        <v>OS</v>
      </c>
      <c r="I390" s="337">
        <v>1</v>
      </c>
      <c r="J390" s="338">
        <f t="shared" ref="J390:J421" si="68">+I390*G390</f>
        <v>144</v>
      </c>
      <c r="K390" s="319">
        <v>1000000</v>
      </c>
      <c r="L390" s="319">
        <v>144000000</v>
      </c>
      <c r="M390" s="339">
        <f t="shared" si="57"/>
        <v>3.2145009710471684E-3</v>
      </c>
      <c r="N390" s="340">
        <f t="shared" si="58"/>
        <v>1.0682730327826286E-3</v>
      </c>
    </row>
    <row r="391" spans="2:14" x14ac:dyDescent="0.25">
      <c r="B391" s="335" t="s">
        <v>589</v>
      </c>
      <c r="C391" s="34">
        <v>106</v>
      </c>
      <c r="D391" s="34">
        <v>107</v>
      </c>
      <c r="E391" s="319">
        <f t="shared" si="65"/>
        <v>10533</v>
      </c>
      <c r="F391" s="319">
        <f t="shared" si="66"/>
        <v>10676</v>
      </c>
      <c r="G391" s="336">
        <f t="shared" si="67"/>
        <v>144</v>
      </c>
      <c r="H391" s="337" t="str">
        <f t="shared" si="64"/>
        <v>OS</v>
      </c>
      <c r="I391" s="337">
        <v>1</v>
      </c>
      <c r="J391" s="338">
        <f t="shared" si="68"/>
        <v>144</v>
      </c>
      <c r="K391" s="319">
        <v>1000000</v>
      </c>
      <c r="L391" s="319">
        <v>144000000</v>
      </c>
      <c r="M391" s="339">
        <f t="shared" ref="M391:M454" si="69">+L391/$L$641</f>
        <v>3.2145009710471684E-3</v>
      </c>
      <c r="N391" s="340">
        <f t="shared" ref="N391:N454" si="70">+J391/$J$641</f>
        <v>1.0682730327826286E-3</v>
      </c>
    </row>
    <row r="392" spans="2:14" x14ac:dyDescent="0.25">
      <c r="B392" s="335" t="s">
        <v>589</v>
      </c>
      <c r="C392" s="34">
        <v>107</v>
      </c>
      <c r="D392" s="34">
        <v>109</v>
      </c>
      <c r="E392" s="319">
        <f t="shared" si="65"/>
        <v>10677</v>
      </c>
      <c r="F392" s="319">
        <f t="shared" si="66"/>
        <v>10806</v>
      </c>
      <c r="G392" s="336">
        <f t="shared" si="67"/>
        <v>130</v>
      </c>
      <c r="H392" s="337" t="str">
        <f t="shared" si="64"/>
        <v>OS</v>
      </c>
      <c r="I392" s="337">
        <v>1</v>
      </c>
      <c r="J392" s="338">
        <f t="shared" si="68"/>
        <v>130</v>
      </c>
      <c r="K392" s="319">
        <v>1000000</v>
      </c>
      <c r="L392" s="319">
        <v>130000000</v>
      </c>
      <c r="M392" s="339">
        <f t="shared" si="69"/>
        <v>2.9019800433064714E-3</v>
      </c>
      <c r="N392" s="340">
        <f t="shared" si="70"/>
        <v>9.644131545954287E-4</v>
      </c>
    </row>
    <row r="393" spans="2:14" x14ac:dyDescent="0.25">
      <c r="B393" s="335" t="s">
        <v>589</v>
      </c>
      <c r="C393" s="34">
        <v>109</v>
      </c>
      <c r="D393" s="34">
        <v>110</v>
      </c>
      <c r="E393" s="319">
        <f t="shared" si="65"/>
        <v>10807</v>
      </c>
      <c r="F393" s="319">
        <f t="shared" si="66"/>
        <v>10936</v>
      </c>
      <c r="G393" s="336">
        <f t="shared" si="67"/>
        <v>130</v>
      </c>
      <c r="H393" s="337" t="str">
        <f t="shared" si="64"/>
        <v>OS</v>
      </c>
      <c r="I393" s="337">
        <v>1</v>
      </c>
      <c r="J393" s="338">
        <f t="shared" si="68"/>
        <v>130</v>
      </c>
      <c r="K393" s="319">
        <v>1000000</v>
      </c>
      <c r="L393" s="319">
        <v>130000000</v>
      </c>
      <c r="M393" s="339">
        <f t="shared" si="69"/>
        <v>2.9019800433064714E-3</v>
      </c>
      <c r="N393" s="340">
        <f t="shared" si="70"/>
        <v>9.644131545954287E-4</v>
      </c>
    </row>
    <row r="394" spans="2:14" x14ac:dyDescent="0.25">
      <c r="B394" s="335" t="s">
        <v>589</v>
      </c>
      <c r="C394" s="34">
        <v>110</v>
      </c>
      <c r="D394" s="34">
        <v>111</v>
      </c>
      <c r="E394" s="319">
        <f t="shared" si="65"/>
        <v>10937</v>
      </c>
      <c r="F394" s="319">
        <f t="shared" si="66"/>
        <v>11066</v>
      </c>
      <c r="G394" s="336">
        <f t="shared" si="67"/>
        <v>130</v>
      </c>
      <c r="H394" s="337" t="str">
        <f t="shared" si="64"/>
        <v>OS</v>
      </c>
      <c r="I394" s="337">
        <v>1</v>
      </c>
      <c r="J394" s="338">
        <f t="shared" si="68"/>
        <v>130</v>
      </c>
      <c r="K394" s="319">
        <v>1000000</v>
      </c>
      <c r="L394" s="319">
        <v>130000000</v>
      </c>
      <c r="M394" s="339">
        <f t="shared" si="69"/>
        <v>2.9019800433064714E-3</v>
      </c>
      <c r="N394" s="340">
        <f t="shared" si="70"/>
        <v>9.644131545954287E-4</v>
      </c>
    </row>
    <row r="395" spans="2:14" x14ac:dyDescent="0.25">
      <c r="B395" s="335" t="s">
        <v>589</v>
      </c>
      <c r="C395" s="34">
        <v>111</v>
      </c>
      <c r="D395" s="34">
        <v>112</v>
      </c>
      <c r="E395" s="319">
        <f t="shared" si="65"/>
        <v>11067</v>
      </c>
      <c r="F395" s="319">
        <f t="shared" si="66"/>
        <v>11196</v>
      </c>
      <c r="G395" s="336">
        <f t="shared" si="67"/>
        <v>130</v>
      </c>
      <c r="H395" s="337" t="str">
        <f t="shared" si="64"/>
        <v>OS</v>
      </c>
      <c r="I395" s="337">
        <v>1</v>
      </c>
      <c r="J395" s="338">
        <f t="shared" si="68"/>
        <v>130</v>
      </c>
      <c r="K395" s="319">
        <v>1000000</v>
      </c>
      <c r="L395" s="319">
        <v>130000000</v>
      </c>
      <c r="M395" s="339">
        <f t="shared" si="69"/>
        <v>2.9019800433064714E-3</v>
      </c>
      <c r="N395" s="340">
        <f t="shared" si="70"/>
        <v>9.644131545954287E-4</v>
      </c>
    </row>
    <row r="396" spans="2:14" x14ac:dyDescent="0.25">
      <c r="B396" s="335" t="s">
        <v>333</v>
      </c>
      <c r="C396" s="34">
        <v>112</v>
      </c>
      <c r="D396" s="34">
        <v>113</v>
      </c>
      <c r="E396" s="319">
        <f t="shared" si="65"/>
        <v>11197</v>
      </c>
      <c r="F396" s="319">
        <f t="shared" si="66"/>
        <v>11214</v>
      </c>
      <c r="G396" s="336">
        <f t="shared" si="67"/>
        <v>18</v>
      </c>
      <c r="H396" s="337" t="str">
        <f t="shared" si="64"/>
        <v>OS</v>
      </c>
      <c r="I396" s="337">
        <v>1</v>
      </c>
      <c r="J396" s="338">
        <f t="shared" si="68"/>
        <v>18</v>
      </c>
      <c r="K396" s="319">
        <v>1000000</v>
      </c>
      <c r="L396" s="319">
        <v>18000000</v>
      </c>
      <c r="M396" s="339">
        <f t="shared" si="69"/>
        <v>4.0181262138089605E-4</v>
      </c>
      <c r="N396" s="340">
        <f t="shared" si="70"/>
        <v>1.3353412909782858E-4</v>
      </c>
    </row>
    <row r="397" spans="2:14" x14ac:dyDescent="0.25">
      <c r="B397" s="335" t="s">
        <v>45</v>
      </c>
      <c r="C397" s="34">
        <v>113</v>
      </c>
      <c r="D397" s="34">
        <v>113</v>
      </c>
      <c r="E397" s="319">
        <f t="shared" si="65"/>
        <v>11215</v>
      </c>
      <c r="F397" s="319">
        <f t="shared" si="66"/>
        <v>11224</v>
      </c>
      <c r="G397" s="336">
        <f t="shared" si="67"/>
        <v>10</v>
      </c>
      <c r="H397" s="337" t="str">
        <f t="shared" si="64"/>
        <v>OS</v>
      </c>
      <c r="I397" s="337">
        <v>1</v>
      </c>
      <c r="J397" s="338">
        <f t="shared" si="68"/>
        <v>10</v>
      </c>
      <c r="K397" s="319">
        <v>1000000</v>
      </c>
      <c r="L397" s="319">
        <v>10000000</v>
      </c>
      <c r="M397" s="339">
        <f t="shared" si="69"/>
        <v>2.232292341004978E-4</v>
      </c>
      <c r="N397" s="341">
        <f t="shared" si="70"/>
        <v>7.4185627276571433E-5</v>
      </c>
    </row>
    <row r="398" spans="2:14" x14ac:dyDescent="0.25">
      <c r="B398" s="335" t="s">
        <v>335</v>
      </c>
      <c r="C398" s="34">
        <v>113</v>
      </c>
      <c r="D398" s="34">
        <v>113</v>
      </c>
      <c r="E398" s="319">
        <f t="shared" si="65"/>
        <v>11225</v>
      </c>
      <c r="F398" s="319">
        <f t="shared" si="66"/>
        <v>11240</v>
      </c>
      <c r="G398" s="336">
        <f t="shared" si="67"/>
        <v>16</v>
      </c>
      <c r="H398" s="337" t="str">
        <f t="shared" si="64"/>
        <v>OS</v>
      </c>
      <c r="I398" s="337">
        <v>1</v>
      </c>
      <c r="J398" s="338">
        <f t="shared" si="68"/>
        <v>16</v>
      </c>
      <c r="K398" s="319">
        <v>1000000</v>
      </c>
      <c r="L398" s="319">
        <v>16000000</v>
      </c>
      <c r="M398" s="339">
        <f t="shared" si="69"/>
        <v>3.5716677456079649E-4</v>
      </c>
      <c r="N398" s="340">
        <f t="shared" si="70"/>
        <v>1.186970036425143E-4</v>
      </c>
    </row>
    <row r="399" spans="2:14" x14ac:dyDescent="0.25">
      <c r="B399" s="335" t="s">
        <v>336</v>
      </c>
      <c r="C399" s="34">
        <v>113</v>
      </c>
      <c r="D399" s="34">
        <v>113</v>
      </c>
      <c r="E399" s="319">
        <f t="shared" si="65"/>
        <v>11241</v>
      </c>
      <c r="F399" s="319">
        <f t="shared" si="66"/>
        <v>11256</v>
      </c>
      <c r="G399" s="336">
        <f t="shared" si="67"/>
        <v>16</v>
      </c>
      <c r="H399" s="337" t="str">
        <f t="shared" si="64"/>
        <v>OS</v>
      </c>
      <c r="I399" s="337">
        <v>1</v>
      </c>
      <c r="J399" s="338">
        <f t="shared" si="68"/>
        <v>16</v>
      </c>
      <c r="K399" s="319">
        <v>1000000</v>
      </c>
      <c r="L399" s="319">
        <v>16000000</v>
      </c>
      <c r="M399" s="339">
        <f t="shared" si="69"/>
        <v>3.5716677456079649E-4</v>
      </c>
      <c r="N399" s="340">
        <f t="shared" si="70"/>
        <v>1.186970036425143E-4</v>
      </c>
    </row>
    <row r="400" spans="2:14" x14ac:dyDescent="0.25">
      <c r="B400" s="335" t="s">
        <v>337</v>
      </c>
      <c r="C400" s="34">
        <v>113</v>
      </c>
      <c r="D400" s="34">
        <v>113</v>
      </c>
      <c r="E400" s="319">
        <f t="shared" si="65"/>
        <v>11257</v>
      </c>
      <c r="F400" s="319">
        <f t="shared" si="66"/>
        <v>11281</v>
      </c>
      <c r="G400" s="336">
        <f t="shared" si="67"/>
        <v>25</v>
      </c>
      <c r="H400" s="337" t="str">
        <f t="shared" si="64"/>
        <v>OS</v>
      </c>
      <c r="I400" s="337">
        <v>1</v>
      </c>
      <c r="J400" s="338">
        <f t="shared" si="68"/>
        <v>25</v>
      </c>
      <c r="K400" s="319">
        <v>1000000</v>
      </c>
      <c r="L400" s="319">
        <v>25000000</v>
      </c>
      <c r="M400" s="339">
        <f t="shared" si="69"/>
        <v>5.5807308525124451E-4</v>
      </c>
      <c r="N400" s="340">
        <f t="shared" si="70"/>
        <v>1.8546406819142859E-4</v>
      </c>
    </row>
    <row r="401" spans="2:14" x14ac:dyDescent="0.25">
      <c r="B401" s="335" t="s">
        <v>338</v>
      </c>
      <c r="C401" s="34">
        <v>113</v>
      </c>
      <c r="D401" s="34">
        <v>113</v>
      </c>
      <c r="E401" s="319">
        <f t="shared" si="65"/>
        <v>11282</v>
      </c>
      <c r="F401" s="319">
        <f t="shared" si="66"/>
        <v>11297</v>
      </c>
      <c r="G401" s="336">
        <f t="shared" si="67"/>
        <v>16</v>
      </c>
      <c r="H401" s="337" t="str">
        <f t="shared" si="64"/>
        <v>OS</v>
      </c>
      <c r="I401" s="337">
        <v>1</v>
      </c>
      <c r="J401" s="338">
        <f t="shared" si="68"/>
        <v>16</v>
      </c>
      <c r="K401" s="319">
        <v>1000000</v>
      </c>
      <c r="L401" s="319">
        <v>16000000</v>
      </c>
      <c r="M401" s="339">
        <f t="shared" si="69"/>
        <v>3.5716677456079649E-4</v>
      </c>
      <c r="N401" s="340">
        <f t="shared" si="70"/>
        <v>1.186970036425143E-4</v>
      </c>
    </row>
    <row r="402" spans="2:14" x14ac:dyDescent="0.25">
      <c r="B402" s="335" t="s">
        <v>339</v>
      </c>
      <c r="C402" s="34">
        <v>113</v>
      </c>
      <c r="D402" s="34">
        <v>114</v>
      </c>
      <c r="E402" s="319">
        <f t="shared" si="65"/>
        <v>11298</v>
      </c>
      <c r="F402" s="319">
        <f t="shared" si="66"/>
        <v>11335</v>
      </c>
      <c r="G402" s="336">
        <f t="shared" si="67"/>
        <v>38</v>
      </c>
      <c r="H402" s="337" t="str">
        <f t="shared" si="64"/>
        <v>OS</v>
      </c>
      <c r="I402" s="337">
        <v>1</v>
      </c>
      <c r="J402" s="338">
        <f t="shared" si="68"/>
        <v>38</v>
      </c>
      <c r="K402" s="319">
        <v>1000000</v>
      </c>
      <c r="L402" s="319">
        <v>38000000</v>
      </c>
      <c r="M402" s="339">
        <f t="shared" si="69"/>
        <v>8.4827108958189165E-4</v>
      </c>
      <c r="N402" s="340">
        <f t="shared" si="70"/>
        <v>2.8190538365097144E-4</v>
      </c>
    </row>
    <row r="403" spans="2:14" x14ac:dyDescent="0.25">
      <c r="B403" s="335" t="s">
        <v>340</v>
      </c>
      <c r="C403" s="34">
        <v>114</v>
      </c>
      <c r="D403" s="34">
        <v>114</v>
      </c>
      <c r="E403" s="319">
        <f t="shared" si="65"/>
        <v>11336</v>
      </c>
      <c r="F403" s="319">
        <f t="shared" si="66"/>
        <v>11350</v>
      </c>
      <c r="G403" s="336">
        <f t="shared" si="67"/>
        <v>15</v>
      </c>
      <c r="H403" s="337" t="str">
        <f t="shared" ref="H403:H416" si="71">+H402</f>
        <v>OS</v>
      </c>
      <c r="I403" s="337">
        <v>1</v>
      </c>
      <c r="J403" s="338">
        <f t="shared" si="68"/>
        <v>15</v>
      </c>
      <c r="K403" s="319">
        <v>1000000</v>
      </c>
      <c r="L403" s="319">
        <v>15000000</v>
      </c>
      <c r="M403" s="339">
        <f t="shared" si="69"/>
        <v>3.348438511507467E-4</v>
      </c>
      <c r="N403" s="340">
        <f t="shared" si="70"/>
        <v>1.1127844091485716E-4</v>
      </c>
    </row>
    <row r="404" spans="2:14" x14ac:dyDescent="0.25">
      <c r="B404" s="335" t="s">
        <v>341</v>
      </c>
      <c r="C404" s="34">
        <v>114</v>
      </c>
      <c r="D404" s="34">
        <v>114</v>
      </c>
      <c r="E404" s="319">
        <f t="shared" si="65"/>
        <v>11351</v>
      </c>
      <c r="F404" s="319">
        <f t="shared" si="66"/>
        <v>11373</v>
      </c>
      <c r="G404" s="336">
        <f t="shared" si="67"/>
        <v>23</v>
      </c>
      <c r="H404" s="337" t="str">
        <f t="shared" si="71"/>
        <v>OS</v>
      </c>
      <c r="I404" s="337">
        <v>1</v>
      </c>
      <c r="J404" s="338">
        <f t="shared" si="68"/>
        <v>23</v>
      </c>
      <c r="K404" s="319">
        <v>1000000</v>
      </c>
      <c r="L404" s="319">
        <v>23000000</v>
      </c>
      <c r="M404" s="339">
        <f t="shared" si="69"/>
        <v>5.1342723843114495E-4</v>
      </c>
      <c r="N404" s="340">
        <f t="shared" si="70"/>
        <v>1.706269427361143E-4</v>
      </c>
    </row>
    <row r="405" spans="2:14" x14ac:dyDescent="0.25">
      <c r="B405" s="335" t="s">
        <v>342</v>
      </c>
      <c r="C405" s="34">
        <v>114</v>
      </c>
      <c r="D405" s="34">
        <v>115</v>
      </c>
      <c r="E405" s="319">
        <f t="shared" si="65"/>
        <v>11374</v>
      </c>
      <c r="F405" s="319">
        <f t="shared" si="66"/>
        <v>11441</v>
      </c>
      <c r="G405" s="336">
        <f t="shared" si="67"/>
        <v>68</v>
      </c>
      <c r="H405" s="337" t="str">
        <f t="shared" si="71"/>
        <v>OS</v>
      </c>
      <c r="I405" s="337">
        <v>1</v>
      </c>
      <c r="J405" s="338">
        <f t="shared" si="68"/>
        <v>68</v>
      </c>
      <c r="K405" s="319">
        <v>1000000</v>
      </c>
      <c r="L405" s="319">
        <v>68000000</v>
      </c>
      <c r="M405" s="339">
        <f t="shared" si="69"/>
        <v>1.5179587918833851E-3</v>
      </c>
      <c r="N405" s="340">
        <f t="shared" si="70"/>
        <v>5.0446226548068573E-4</v>
      </c>
    </row>
    <row r="406" spans="2:14" x14ac:dyDescent="0.25">
      <c r="B406" s="335" t="s">
        <v>343</v>
      </c>
      <c r="C406" s="34">
        <v>115</v>
      </c>
      <c r="D406" s="34">
        <v>115</v>
      </c>
      <c r="E406" s="319">
        <f t="shared" si="65"/>
        <v>11442</v>
      </c>
      <c r="F406" s="319">
        <f t="shared" si="66"/>
        <v>11465</v>
      </c>
      <c r="G406" s="336">
        <f t="shared" si="67"/>
        <v>24</v>
      </c>
      <c r="H406" s="337" t="str">
        <f t="shared" si="71"/>
        <v>OS</v>
      </c>
      <c r="I406" s="337">
        <v>1</v>
      </c>
      <c r="J406" s="338">
        <f t="shared" si="68"/>
        <v>24</v>
      </c>
      <c r="K406" s="319">
        <v>1000000</v>
      </c>
      <c r="L406" s="319">
        <v>24000000</v>
      </c>
      <c r="M406" s="339">
        <f t="shared" si="69"/>
        <v>5.3575016184119473E-4</v>
      </c>
      <c r="N406" s="340">
        <f t="shared" si="70"/>
        <v>1.7804550546377145E-4</v>
      </c>
    </row>
    <row r="407" spans="2:14" x14ac:dyDescent="0.25">
      <c r="B407" s="335" t="s">
        <v>344</v>
      </c>
      <c r="C407" s="34">
        <v>115</v>
      </c>
      <c r="D407" s="34">
        <v>115</v>
      </c>
      <c r="E407" s="319">
        <f t="shared" si="65"/>
        <v>11466</v>
      </c>
      <c r="F407" s="319">
        <f t="shared" si="66"/>
        <v>11468</v>
      </c>
      <c r="G407" s="336">
        <f t="shared" si="67"/>
        <v>3</v>
      </c>
      <c r="H407" s="337" t="str">
        <f t="shared" si="71"/>
        <v>OS</v>
      </c>
      <c r="I407" s="337">
        <v>1</v>
      </c>
      <c r="J407" s="338">
        <f t="shared" si="68"/>
        <v>3</v>
      </c>
      <c r="K407" s="319">
        <v>1000000</v>
      </c>
      <c r="L407" s="319">
        <v>3000000</v>
      </c>
      <c r="M407" s="339">
        <f t="shared" si="69"/>
        <v>6.6968770230149341E-5</v>
      </c>
      <c r="N407" s="340">
        <f t="shared" si="70"/>
        <v>2.2255688182971431E-5</v>
      </c>
    </row>
    <row r="408" spans="2:14" x14ac:dyDescent="0.25">
      <c r="B408" s="335" t="s">
        <v>248</v>
      </c>
      <c r="C408" s="34">
        <v>115</v>
      </c>
      <c r="D408" s="34">
        <v>115</v>
      </c>
      <c r="E408" s="319">
        <f t="shared" si="65"/>
        <v>11469</v>
      </c>
      <c r="F408" s="319">
        <f t="shared" si="66"/>
        <v>11470</v>
      </c>
      <c r="G408" s="336">
        <f t="shared" si="67"/>
        <v>2</v>
      </c>
      <c r="H408" s="337" t="str">
        <f t="shared" si="71"/>
        <v>OS</v>
      </c>
      <c r="I408" s="337">
        <v>1</v>
      </c>
      <c r="J408" s="338">
        <f t="shared" si="68"/>
        <v>2</v>
      </c>
      <c r="K408" s="319">
        <v>1000000</v>
      </c>
      <c r="L408" s="319">
        <v>2000000</v>
      </c>
      <c r="M408" s="339">
        <f t="shared" si="69"/>
        <v>4.4645846820099561E-5</v>
      </c>
      <c r="N408" s="340">
        <f t="shared" si="70"/>
        <v>1.4837125455314288E-5</v>
      </c>
    </row>
    <row r="409" spans="2:14" x14ac:dyDescent="0.25">
      <c r="B409" s="335" t="s">
        <v>51</v>
      </c>
      <c r="C409" s="34">
        <v>115</v>
      </c>
      <c r="D409" s="34">
        <v>115</v>
      </c>
      <c r="E409" s="319">
        <f t="shared" si="65"/>
        <v>11471</v>
      </c>
      <c r="F409" s="319">
        <f t="shared" si="66"/>
        <v>11472</v>
      </c>
      <c r="G409" s="336">
        <f t="shared" si="67"/>
        <v>2</v>
      </c>
      <c r="H409" s="337" t="str">
        <f t="shared" si="71"/>
        <v>OS</v>
      </c>
      <c r="I409" s="337">
        <v>1</v>
      </c>
      <c r="J409" s="338">
        <f t="shared" si="68"/>
        <v>2</v>
      </c>
      <c r="K409" s="319">
        <v>1000000</v>
      </c>
      <c r="L409" s="319">
        <v>2000000</v>
      </c>
      <c r="M409" s="339">
        <f t="shared" si="69"/>
        <v>4.4645846820099561E-5</v>
      </c>
      <c r="N409" s="340">
        <f t="shared" si="70"/>
        <v>1.4837125455314288E-5</v>
      </c>
    </row>
    <row r="410" spans="2:14" x14ac:dyDescent="0.25">
      <c r="B410" s="335" t="s">
        <v>53</v>
      </c>
      <c r="C410" s="34">
        <v>115</v>
      </c>
      <c r="D410" s="34">
        <v>115</v>
      </c>
      <c r="E410" s="319">
        <f t="shared" si="65"/>
        <v>11473</v>
      </c>
      <c r="F410" s="319">
        <f t="shared" si="66"/>
        <v>11474</v>
      </c>
      <c r="G410" s="336">
        <f t="shared" si="67"/>
        <v>2</v>
      </c>
      <c r="H410" s="337" t="str">
        <f t="shared" si="71"/>
        <v>OS</v>
      </c>
      <c r="I410" s="337">
        <v>1</v>
      </c>
      <c r="J410" s="338">
        <f t="shared" si="68"/>
        <v>2</v>
      </c>
      <c r="K410" s="319">
        <v>1000000</v>
      </c>
      <c r="L410" s="319">
        <v>2000000</v>
      </c>
      <c r="M410" s="339">
        <f t="shared" si="69"/>
        <v>4.4645846820099561E-5</v>
      </c>
      <c r="N410" s="340">
        <f t="shared" si="70"/>
        <v>1.4837125455314288E-5</v>
      </c>
    </row>
    <row r="411" spans="2:14" x14ac:dyDescent="0.25">
      <c r="B411" s="335" t="s">
        <v>345</v>
      </c>
      <c r="C411" s="34">
        <v>115</v>
      </c>
      <c r="D411" s="34">
        <v>115</v>
      </c>
      <c r="E411" s="319">
        <f t="shared" si="65"/>
        <v>11475</v>
      </c>
      <c r="F411" s="319">
        <f t="shared" si="66"/>
        <v>11478</v>
      </c>
      <c r="G411" s="336">
        <f t="shared" si="67"/>
        <v>4</v>
      </c>
      <c r="H411" s="337" t="str">
        <f t="shared" si="71"/>
        <v>OS</v>
      </c>
      <c r="I411" s="337">
        <v>1</v>
      </c>
      <c r="J411" s="338">
        <f t="shared" si="68"/>
        <v>4</v>
      </c>
      <c r="K411" s="319">
        <v>1000000</v>
      </c>
      <c r="L411" s="319">
        <v>4000000</v>
      </c>
      <c r="M411" s="339">
        <f t="shared" si="69"/>
        <v>8.9291693640199121E-5</v>
      </c>
      <c r="N411" s="340">
        <f t="shared" si="70"/>
        <v>2.9674250910628575E-5</v>
      </c>
    </row>
    <row r="412" spans="2:14" x14ac:dyDescent="0.25">
      <c r="B412" s="335" t="s">
        <v>346</v>
      </c>
      <c r="C412" s="34">
        <v>115</v>
      </c>
      <c r="D412" s="34">
        <v>115</v>
      </c>
      <c r="E412" s="319">
        <f t="shared" si="65"/>
        <v>11479</v>
      </c>
      <c r="F412" s="319">
        <f t="shared" si="66"/>
        <v>11483</v>
      </c>
      <c r="G412" s="336">
        <f t="shared" si="67"/>
        <v>5</v>
      </c>
      <c r="H412" s="337" t="str">
        <f t="shared" si="71"/>
        <v>OS</v>
      </c>
      <c r="I412" s="337">
        <v>1</v>
      </c>
      <c r="J412" s="338">
        <f t="shared" si="68"/>
        <v>5</v>
      </c>
      <c r="K412" s="319">
        <v>1000000</v>
      </c>
      <c r="L412" s="319">
        <v>5000000</v>
      </c>
      <c r="M412" s="339">
        <f t="shared" si="69"/>
        <v>1.116146170502489E-4</v>
      </c>
      <c r="N412" s="340">
        <f t="shared" si="70"/>
        <v>3.7092813638285717E-5</v>
      </c>
    </row>
    <row r="413" spans="2:14" x14ac:dyDescent="0.25">
      <c r="B413" s="335" t="s">
        <v>347</v>
      </c>
      <c r="C413" s="34">
        <v>115</v>
      </c>
      <c r="D413" s="34">
        <v>115</v>
      </c>
      <c r="E413" s="319">
        <f t="shared" si="65"/>
        <v>11484</v>
      </c>
      <c r="F413" s="319">
        <f t="shared" si="66"/>
        <v>11485</v>
      </c>
      <c r="G413" s="336">
        <f t="shared" si="67"/>
        <v>2</v>
      </c>
      <c r="H413" s="337" t="str">
        <f t="shared" si="71"/>
        <v>OS</v>
      </c>
      <c r="I413" s="337">
        <v>1</v>
      </c>
      <c r="J413" s="338">
        <f t="shared" si="68"/>
        <v>2</v>
      </c>
      <c r="K413" s="319">
        <v>1000000</v>
      </c>
      <c r="L413" s="319">
        <v>2000000</v>
      </c>
      <c r="M413" s="339">
        <f t="shared" si="69"/>
        <v>4.4645846820099561E-5</v>
      </c>
      <c r="N413" s="340">
        <f t="shared" si="70"/>
        <v>1.4837125455314288E-5</v>
      </c>
    </row>
    <row r="414" spans="2:14" x14ac:dyDescent="0.25">
      <c r="B414" s="335" t="s">
        <v>341</v>
      </c>
      <c r="C414" s="34">
        <v>115</v>
      </c>
      <c r="D414" s="34">
        <v>115</v>
      </c>
      <c r="E414" s="319">
        <f t="shared" si="65"/>
        <v>11486</v>
      </c>
      <c r="F414" s="319">
        <f t="shared" si="66"/>
        <v>11500</v>
      </c>
      <c r="G414" s="336">
        <f t="shared" si="67"/>
        <v>15</v>
      </c>
      <c r="H414" s="337" t="str">
        <f t="shared" si="71"/>
        <v>OS</v>
      </c>
      <c r="I414" s="337">
        <v>1</v>
      </c>
      <c r="J414" s="338">
        <f t="shared" si="68"/>
        <v>15</v>
      </c>
      <c r="K414" s="319">
        <v>1000000</v>
      </c>
      <c r="L414" s="319">
        <v>15000000</v>
      </c>
      <c r="M414" s="339">
        <f t="shared" si="69"/>
        <v>3.348438511507467E-4</v>
      </c>
      <c r="N414" s="340">
        <f t="shared" si="70"/>
        <v>1.1127844091485716E-4</v>
      </c>
    </row>
    <row r="415" spans="2:14" x14ac:dyDescent="0.25">
      <c r="B415" s="335" t="s">
        <v>589</v>
      </c>
      <c r="C415" s="34">
        <v>116</v>
      </c>
      <c r="D415" s="34">
        <v>117</v>
      </c>
      <c r="E415" s="319">
        <f t="shared" si="65"/>
        <v>11501</v>
      </c>
      <c r="F415" s="319">
        <f t="shared" si="66"/>
        <v>11610</v>
      </c>
      <c r="G415" s="336">
        <f t="shared" si="67"/>
        <v>110</v>
      </c>
      <c r="H415" s="337" t="str">
        <f t="shared" si="71"/>
        <v>OS</v>
      </c>
      <c r="I415" s="337">
        <v>1</v>
      </c>
      <c r="J415" s="338">
        <f t="shared" si="68"/>
        <v>110</v>
      </c>
      <c r="K415" s="319">
        <v>1000000</v>
      </c>
      <c r="L415" s="319">
        <v>110000000</v>
      </c>
      <c r="M415" s="339">
        <f t="shared" si="69"/>
        <v>2.4555215751054758E-3</v>
      </c>
      <c r="N415" s="340">
        <f t="shared" si="70"/>
        <v>8.1604190004228581E-4</v>
      </c>
    </row>
    <row r="416" spans="2:14" x14ac:dyDescent="0.25">
      <c r="B416" s="335" t="s">
        <v>348</v>
      </c>
      <c r="C416" s="34">
        <v>117</v>
      </c>
      <c r="D416" s="34">
        <v>117</v>
      </c>
      <c r="E416" s="319">
        <f t="shared" si="65"/>
        <v>11611</v>
      </c>
      <c r="F416" s="319">
        <f t="shared" si="66"/>
        <v>11625</v>
      </c>
      <c r="G416" s="336">
        <f t="shared" si="67"/>
        <v>15</v>
      </c>
      <c r="H416" s="337" t="str">
        <f t="shared" si="71"/>
        <v>OS</v>
      </c>
      <c r="I416" s="337">
        <v>1</v>
      </c>
      <c r="J416" s="338">
        <f t="shared" si="68"/>
        <v>15</v>
      </c>
      <c r="K416" s="319">
        <v>1000000</v>
      </c>
      <c r="L416" s="319">
        <v>15000000</v>
      </c>
      <c r="M416" s="339">
        <f t="shared" si="69"/>
        <v>3.348438511507467E-4</v>
      </c>
      <c r="N416" s="340">
        <f t="shared" si="70"/>
        <v>1.1127844091485716E-4</v>
      </c>
    </row>
    <row r="417" spans="2:14" x14ac:dyDescent="0.25">
      <c r="B417" s="335" t="s">
        <v>589</v>
      </c>
      <c r="C417" s="34">
        <v>117</v>
      </c>
      <c r="D417" s="34">
        <v>118</v>
      </c>
      <c r="E417" s="319">
        <f t="shared" si="65"/>
        <v>11626</v>
      </c>
      <c r="F417" s="319">
        <f t="shared" si="66"/>
        <v>11735</v>
      </c>
      <c r="G417" s="336">
        <f t="shared" si="67"/>
        <v>110</v>
      </c>
      <c r="H417" s="337" t="str">
        <f>+H415</f>
        <v>OS</v>
      </c>
      <c r="I417" s="337">
        <v>1</v>
      </c>
      <c r="J417" s="338">
        <f t="shared" si="68"/>
        <v>110</v>
      </c>
      <c r="K417" s="319">
        <v>1000000</v>
      </c>
      <c r="L417" s="319">
        <v>110000000</v>
      </c>
      <c r="M417" s="339">
        <f t="shared" si="69"/>
        <v>2.4555215751054758E-3</v>
      </c>
      <c r="N417" s="340">
        <f t="shared" si="70"/>
        <v>8.1604190004228581E-4</v>
      </c>
    </row>
    <row r="418" spans="2:14" x14ac:dyDescent="0.25">
      <c r="B418" s="335" t="s">
        <v>348</v>
      </c>
      <c r="C418" s="34">
        <v>118</v>
      </c>
      <c r="D418" s="34">
        <v>118</v>
      </c>
      <c r="E418" s="319">
        <f t="shared" si="65"/>
        <v>11736</v>
      </c>
      <c r="F418" s="319">
        <f t="shared" si="66"/>
        <v>11750</v>
      </c>
      <c r="G418" s="336">
        <f t="shared" si="67"/>
        <v>15</v>
      </c>
      <c r="H418" s="337" t="str">
        <f>+H416</f>
        <v>OS</v>
      </c>
      <c r="I418" s="337">
        <v>1</v>
      </c>
      <c r="J418" s="338">
        <f t="shared" si="68"/>
        <v>15</v>
      </c>
      <c r="K418" s="319">
        <v>1000000</v>
      </c>
      <c r="L418" s="319">
        <v>15000000</v>
      </c>
      <c r="M418" s="339">
        <f t="shared" si="69"/>
        <v>3.348438511507467E-4</v>
      </c>
      <c r="N418" s="340">
        <f t="shared" si="70"/>
        <v>1.1127844091485716E-4</v>
      </c>
    </row>
    <row r="419" spans="2:14" x14ac:dyDescent="0.25">
      <c r="B419" s="335" t="s">
        <v>589</v>
      </c>
      <c r="C419" s="34">
        <v>118</v>
      </c>
      <c r="D419" s="34">
        <v>119</v>
      </c>
      <c r="E419" s="319">
        <f t="shared" si="65"/>
        <v>11751</v>
      </c>
      <c r="F419" s="319">
        <f t="shared" si="66"/>
        <v>11860</v>
      </c>
      <c r="G419" s="336">
        <f t="shared" si="67"/>
        <v>110</v>
      </c>
      <c r="H419" s="337" t="str">
        <f>+H417</f>
        <v>OS</v>
      </c>
      <c r="I419" s="337">
        <v>1</v>
      </c>
      <c r="J419" s="338">
        <f t="shared" si="68"/>
        <v>110</v>
      </c>
      <c r="K419" s="319">
        <v>1000000</v>
      </c>
      <c r="L419" s="319">
        <v>110000000</v>
      </c>
      <c r="M419" s="339">
        <f t="shared" si="69"/>
        <v>2.4555215751054758E-3</v>
      </c>
      <c r="N419" s="340">
        <f t="shared" si="70"/>
        <v>8.1604190004228581E-4</v>
      </c>
    </row>
    <row r="420" spans="2:14" x14ac:dyDescent="0.25">
      <c r="B420" s="335" t="s">
        <v>348</v>
      </c>
      <c r="C420" s="34">
        <v>119</v>
      </c>
      <c r="D420" s="34">
        <v>119</v>
      </c>
      <c r="E420" s="319">
        <f t="shared" si="65"/>
        <v>11861</v>
      </c>
      <c r="F420" s="319">
        <f t="shared" si="66"/>
        <v>11875</v>
      </c>
      <c r="G420" s="336">
        <f t="shared" si="67"/>
        <v>15</v>
      </c>
      <c r="H420" s="337" t="str">
        <f>+H418</f>
        <v>OS</v>
      </c>
      <c r="I420" s="337">
        <v>1</v>
      </c>
      <c r="J420" s="338">
        <f t="shared" si="68"/>
        <v>15</v>
      </c>
      <c r="K420" s="319">
        <v>1000000</v>
      </c>
      <c r="L420" s="319">
        <v>15000000</v>
      </c>
      <c r="M420" s="339">
        <f t="shared" si="69"/>
        <v>3.348438511507467E-4</v>
      </c>
      <c r="N420" s="340">
        <f t="shared" si="70"/>
        <v>1.1127844091485716E-4</v>
      </c>
    </row>
    <row r="421" spans="2:14" x14ac:dyDescent="0.25">
      <c r="B421" s="335" t="s">
        <v>589</v>
      </c>
      <c r="C421" s="34">
        <v>119</v>
      </c>
      <c r="D421" s="34">
        <v>120</v>
      </c>
      <c r="E421" s="319">
        <f t="shared" si="65"/>
        <v>11876</v>
      </c>
      <c r="F421" s="319">
        <f t="shared" si="66"/>
        <v>12000</v>
      </c>
      <c r="G421" s="336">
        <f t="shared" si="67"/>
        <v>125</v>
      </c>
      <c r="H421" s="337" t="str">
        <f>+H419</f>
        <v>OS</v>
      </c>
      <c r="I421" s="337">
        <v>1</v>
      </c>
      <c r="J421" s="338">
        <f t="shared" si="68"/>
        <v>125</v>
      </c>
      <c r="K421" s="319">
        <v>1000000</v>
      </c>
      <c r="L421" s="319">
        <v>125000000</v>
      </c>
      <c r="M421" s="339">
        <f t="shared" si="69"/>
        <v>2.7903654262562225E-3</v>
      </c>
      <c r="N421" s="340">
        <f t="shared" si="70"/>
        <v>9.2732034095714298E-4</v>
      </c>
    </row>
    <row r="422" spans="2:14" x14ac:dyDescent="0.25">
      <c r="B422" s="335" t="s">
        <v>337</v>
      </c>
      <c r="C422" s="34">
        <v>11</v>
      </c>
      <c r="D422" s="34">
        <v>11</v>
      </c>
      <c r="E422" s="319">
        <v>1001</v>
      </c>
      <c r="F422" s="319">
        <f t="shared" si="66"/>
        <v>1025</v>
      </c>
      <c r="G422" s="336">
        <f t="shared" si="67"/>
        <v>25</v>
      </c>
      <c r="H422" s="337" t="s">
        <v>349</v>
      </c>
      <c r="I422" s="338">
        <v>0</v>
      </c>
      <c r="J422" s="338">
        <f t="shared" ref="J422:J453" si="72">+I422*G422</f>
        <v>0</v>
      </c>
      <c r="K422" s="319">
        <v>1000000</v>
      </c>
      <c r="L422" s="319">
        <v>25000000</v>
      </c>
      <c r="M422" s="339">
        <f t="shared" si="69"/>
        <v>5.5807308525124451E-4</v>
      </c>
      <c r="N422" s="340">
        <f t="shared" si="70"/>
        <v>0</v>
      </c>
    </row>
    <row r="423" spans="2:14" x14ac:dyDescent="0.25">
      <c r="B423" s="335" t="s">
        <v>350</v>
      </c>
      <c r="C423" s="34">
        <v>11</v>
      </c>
      <c r="D423" s="34">
        <v>11</v>
      </c>
      <c r="E423" s="319">
        <f t="shared" ref="E423:E458" si="73">+F422+1</f>
        <v>1026</v>
      </c>
      <c r="F423" s="319">
        <f t="shared" si="66"/>
        <v>1050</v>
      </c>
      <c r="G423" s="336">
        <f t="shared" si="67"/>
        <v>25</v>
      </c>
      <c r="H423" s="337" t="str">
        <f t="shared" ref="H423:H458" si="74">+H422</f>
        <v>A</v>
      </c>
      <c r="I423" s="338">
        <v>0</v>
      </c>
      <c r="J423" s="338">
        <f t="shared" si="72"/>
        <v>0</v>
      </c>
      <c r="K423" s="319">
        <v>1000000</v>
      </c>
      <c r="L423" s="319">
        <v>25000000</v>
      </c>
      <c r="M423" s="339">
        <f t="shared" si="69"/>
        <v>5.5807308525124451E-4</v>
      </c>
      <c r="N423" s="340">
        <f t="shared" si="70"/>
        <v>0</v>
      </c>
    </row>
    <row r="424" spans="2:14" x14ac:dyDescent="0.25">
      <c r="B424" s="335" t="s">
        <v>351</v>
      </c>
      <c r="C424" s="34">
        <v>11</v>
      </c>
      <c r="D424" s="34">
        <v>11</v>
      </c>
      <c r="E424" s="319">
        <f t="shared" si="73"/>
        <v>1051</v>
      </c>
      <c r="F424" s="319">
        <f t="shared" si="66"/>
        <v>1092</v>
      </c>
      <c r="G424" s="336">
        <f t="shared" si="67"/>
        <v>42</v>
      </c>
      <c r="H424" s="337" t="str">
        <f t="shared" si="74"/>
        <v>A</v>
      </c>
      <c r="I424" s="338">
        <v>0</v>
      </c>
      <c r="J424" s="338">
        <f t="shared" si="72"/>
        <v>0</v>
      </c>
      <c r="K424" s="319">
        <v>1000000</v>
      </c>
      <c r="L424" s="319">
        <v>42000000</v>
      </c>
      <c r="M424" s="339">
        <f t="shared" si="69"/>
        <v>9.3756278322209077E-4</v>
      </c>
      <c r="N424" s="340">
        <f t="shared" si="70"/>
        <v>0</v>
      </c>
    </row>
    <row r="425" spans="2:14" x14ac:dyDescent="0.25">
      <c r="B425" s="335" t="s">
        <v>335</v>
      </c>
      <c r="C425" s="34">
        <v>11</v>
      </c>
      <c r="D425" s="34">
        <v>12</v>
      </c>
      <c r="E425" s="319">
        <f t="shared" si="73"/>
        <v>1093</v>
      </c>
      <c r="F425" s="319">
        <f t="shared" si="66"/>
        <v>1192</v>
      </c>
      <c r="G425" s="336">
        <f t="shared" si="67"/>
        <v>100</v>
      </c>
      <c r="H425" s="337" t="str">
        <f t="shared" si="74"/>
        <v>A</v>
      </c>
      <c r="I425" s="338">
        <v>0</v>
      </c>
      <c r="J425" s="338">
        <f t="shared" si="72"/>
        <v>0</v>
      </c>
      <c r="K425" s="319">
        <v>1000000</v>
      </c>
      <c r="L425" s="319">
        <v>100000000</v>
      </c>
      <c r="M425" s="339">
        <f t="shared" si="69"/>
        <v>2.232292341004978E-3</v>
      </c>
      <c r="N425" s="340">
        <f t="shared" si="70"/>
        <v>0</v>
      </c>
    </row>
    <row r="426" spans="2:14" x14ac:dyDescent="0.25">
      <c r="B426" s="335" t="s">
        <v>352</v>
      </c>
      <c r="C426" s="34">
        <v>12</v>
      </c>
      <c r="D426" s="34">
        <v>13</v>
      </c>
      <c r="E426" s="319">
        <f t="shared" si="73"/>
        <v>1193</v>
      </c>
      <c r="F426" s="319">
        <f t="shared" si="66"/>
        <v>1242</v>
      </c>
      <c r="G426" s="336">
        <f t="shared" si="67"/>
        <v>50</v>
      </c>
      <c r="H426" s="337" t="str">
        <f t="shared" si="74"/>
        <v>A</v>
      </c>
      <c r="I426" s="338">
        <v>0</v>
      </c>
      <c r="J426" s="338">
        <f t="shared" si="72"/>
        <v>0</v>
      </c>
      <c r="K426" s="319">
        <v>1000000</v>
      </c>
      <c r="L426" s="319">
        <v>50000000</v>
      </c>
      <c r="M426" s="339">
        <f t="shared" si="69"/>
        <v>1.116146170502489E-3</v>
      </c>
      <c r="N426" s="340">
        <f t="shared" si="70"/>
        <v>0</v>
      </c>
    </row>
    <row r="427" spans="2:14" x14ac:dyDescent="0.25">
      <c r="B427" s="335" t="s">
        <v>338</v>
      </c>
      <c r="C427" s="34">
        <v>13</v>
      </c>
      <c r="D427" s="34">
        <v>14</v>
      </c>
      <c r="E427" s="319">
        <f t="shared" si="73"/>
        <v>1243</v>
      </c>
      <c r="F427" s="319">
        <f t="shared" si="66"/>
        <v>1342</v>
      </c>
      <c r="G427" s="336">
        <f t="shared" si="67"/>
        <v>100</v>
      </c>
      <c r="H427" s="337" t="str">
        <f t="shared" si="74"/>
        <v>A</v>
      </c>
      <c r="I427" s="338">
        <v>0</v>
      </c>
      <c r="J427" s="338">
        <f t="shared" si="72"/>
        <v>0</v>
      </c>
      <c r="K427" s="319">
        <v>1000000</v>
      </c>
      <c r="L427" s="319">
        <v>100000000</v>
      </c>
      <c r="M427" s="339">
        <f t="shared" si="69"/>
        <v>2.232292341004978E-3</v>
      </c>
      <c r="N427" s="340">
        <f t="shared" si="70"/>
        <v>0</v>
      </c>
    </row>
    <row r="428" spans="2:14" x14ac:dyDescent="0.25">
      <c r="B428" s="335" t="s">
        <v>353</v>
      </c>
      <c r="C428" s="34">
        <v>14</v>
      </c>
      <c r="D428" s="34">
        <v>15</v>
      </c>
      <c r="E428" s="319">
        <f t="shared" si="73"/>
        <v>1343</v>
      </c>
      <c r="F428" s="319">
        <f t="shared" si="66"/>
        <v>1442</v>
      </c>
      <c r="G428" s="336">
        <f t="shared" si="67"/>
        <v>100</v>
      </c>
      <c r="H428" s="337" t="str">
        <f t="shared" si="74"/>
        <v>A</v>
      </c>
      <c r="I428" s="338">
        <v>0</v>
      </c>
      <c r="J428" s="338">
        <f t="shared" si="72"/>
        <v>0</v>
      </c>
      <c r="K428" s="319">
        <v>1000000</v>
      </c>
      <c r="L428" s="319">
        <v>100000000</v>
      </c>
      <c r="M428" s="339">
        <f t="shared" si="69"/>
        <v>2.232292341004978E-3</v>
      </c>
      <c r="N428" s="340">
        <f t="shared" si="70"/>
        <v>0</v>
      </c>
    </row>
    <row r="429" spans="2:14" x14ac:dyDescent="0.25">
      <c r="B429" s="335" t="s">
        <v>342</v>
      </c>
      <c r="C429" s="34">
        <v>15</v>
      </c>
      <c r="D429" s="34">
        <v>16</v>
      </c>
      <c r="E429" s="319">
        <f t="shared" si="73"/>
        <v>1443</v>
      </c>
      <c r="F429" s="319">
        <f t="shared" si="66"/>
        <v>1542</v>
      </c>
      <c r="G429" s="336">
        <f t="shared" si="67"/>
        <v>100</v>
      </c>
      <c r="H429" s="337" t="str">
        <f t="shared" si="74"/>
        <v>A</v>
      </c>
      <c r="I429" s="338">
        <v>0</v>
      </c>
      <c r="J429" s="338">
        <f t="shared" si="72"/>
        <v>0</v>
      </c>
      <c r="K429" s="319">
        <v>1000000</v>
      </c>
      <c r="L429" s="319">
        <v>100000000</v>
      </c>
      <c r="M429" s="339">
        <f t="shared" si="69"/>
        <v>2.232292341004978E-3</v>
      </c>
      <c r="N429" s="340">
        <f t="shared" si="70"/>
        <v>0</v>
      </c>
    </row>
    <row r="430" spans="2:14" x14ac:dyDescent="0.25">
      <c r="B430" s="335" t="s">
        <v>345</v>
      </c>
      <c r="C430" s="34">
        <v>16</v>
      </c>
      <c r="D430" s="34">
        <v>16</v>
      </c>
      <c r="E430" s="319">
        <f t="shared" si="73"/>
        <v>1543</v>
      </c>
      <c r="F430" s="319">
        <f t="shared" si="66"/>
        <v>1592</v>
      </c>
      <c r="G430" s="336">
        <f t="shared" si="67"/>
        <v>50</v>
      </c>
      <c r="H430" s="337" t="str">
        <f t="shared" si="74"/>
        <v>A</v>
      </c>
      <c r="I430" s="338">
        <v>0</v>
      </c>
      <c r="J430" s="338">
        <f t="shared" si="72"/>
        <v>0</v>
      </c>
      <c r="K430" s="319">
        <v>1000000</v>
      </c>
      <c r="L430" s="319">
        <v>50000000</v>
      </c>
      <c r="M430" s="339">
        <f t="shared" si="69"/>
        <v>1.116146170502489E-3</v>
      </c>
      <c r="N430" s="340">
        <f t="shared" si="70"/>
        <v>0</v>
      </c>
    </row>
    <row r="431" spans="2:14" x14ac:dyDescent="0.25">
      <c r="B431" s="335" t="s">
        <v>346</v>
      </c>
      <c r="C431" s="34">
        <v>16</v>
      </c>
      <c r="D431" s="34">
        <v>17</v>
      </c>
      <c r="E431" s="319">
        <f t="shared" si="73"/>
        <v>1593</v>
      </c>
      <c r="F431" s="319">
        <f t="shared" si="66"/>
        <v>1617</v>
      </c>
      <c r="G431" s="336">
        <f t="shared" si="67"/>
        <v>25</v>
      </c>
      <c r="H431" s="337" t="str">
        <f t="shared" si="74"/>
        <v>A</v>
      </c>
      <c r="I431" s="338">
        <v>0</v>
      </c>
      <c r="J431" s="338">
        <f t="shared" si="72"/>
        <v>0</v>
      </c>
      <c r="K431" s="319">
        <v>1000000</v>
      </c>
      <c r="L431" s="319">
        <v>25000000</v>
      </c>
      <c r="M431" s="339">
        <f t="shared" si="69"/>
        <v>5.5807308525124451E-4</v>
      </c>
      <c r="N431" s="340">
        <f t="shared" si="70"/>
        <v>0</v>
      </c>
    </row>
    <row r="432" spans="2:14" x14ac:dyDescent="0.25">
      <c r="B432" s="335" t="s">
        <v>332</v>
      </c>
      <c r="C432" s="34">
        <v>17</v>
      </c>
      <c r="D432" s="34">
        <v>17</v>
      </c>
      <c r="E432" s="319">
        <f t="shared" si="73"/>
        <v>1618</v>
      </c>
      <c r="F432" s="319">
        <f t="shared" si="66"/>
        <v>1627</v>
      </c>
      <c r="G432" s="336">
        <f t="shared" si="67"/>
        <v>10</v>
      </c>
      <c r="H432" s="337" t="str">
        <f t="shared" si="74"/>
        <v>A</v>
      </c>
      <c r="I432" s="338">
        <v>0</v>
      </c>
      <c r="J432" s="338">
        <f t="shared" si="72"/>
        <v>0</v>
      </c>
      <c r="K432" s="319">
        <v>1000000</v>
      </c>
      <c r="L432" s="319">
        <v>10000000</v>
      </c>
      <c r="M432" s="339">
        <f t="shared" si="69"/>
        <v>2.232292341004978E-4</v>
      </c>
      <c r="N432" s="340">
        <f t="shared" si="70"/>
        <v>0</v>
      </c>
    </row>
    <row r="433" spans="2:14" x14ac:dyDescent="0.25">
      <c r="B433" s="335" t="s">
        <v>340</v>
      </c>
      <c r="C433" s="34">
        <v>17</v>
      </c>
      <c r="D433" s="34">
        <v>18</v>
      </c>
      <c r="E433" s="319">
        <f t="shared" si="73"/>
        <v>1628</v>
      </c>
      <c r="F433" s="319">
        <f t="shared" si="66"/>
        <v>1727</v>
      </c>
      <c r="G433" s="336">
        <f t="shared" si="67"/>
        <v>100</v>
      </c>
      <c r="H433" s="337" t="str">
        <f t="shared" si="74"/>
        <v>A</v>
      </c>
      <c r="I433" s="338">
        <v>0</v>
      </c>
      <c r="J433" s="338">
        <f t="shared" si="72"/>
        <v>0</v>
      </c>
      <c r="K433" s="319">
        <v>1000000</v>
      </c>
      <c r="L433" s="319">
        <v>100000000</v>
      </c>
      <c r="M433" s="339">
        <f t="shared" si="69"/>
        <v>2.232292341004978E-3</v>
      </c>
      <c r="N433" s="340">
        <f t="shared" si="70"/>
        <v>0</v>
      </c>
    </row>
    <row r="434" spans="2:14" x14ac:dyDescent="0.25">
      <c r="B434" s="335" t="s">
        <v>337</v>
      </c>
      <c r="C434" s="34">
        <v>18</v>
      </c>
      <c r="D434" s="34">
        <v>18</v>
      </c>
      <c r="E434" s="319">
        <f t="shared" si="73"/>
        <v>1728</v>
      </c>
      <c r="F434" s="319">
        <f t="shared" si="66"/>
        <v>1777</v>
      </c>
      <c r="G434" s="336">
        <f t="shared" si="67"/>
        <v>50</v>
      </c>
      <c r="H434" s="337" t="str">
        <f t="shared" si="74"/>
        <v>A</v>
      </c>
      <c r="I434" s="338">
        <v>0</v>
      </c>
      <c r="J434" s="338">
        <f t="shared" si="72"/>
        <v>0</v>
      </c>
      <c r="K434" s="319">
        <v>1000000</v>
      </c>
      <c r="L434" s="319">
        <v>50000000</v>
      </c>
      <c r="M434" s="339">
        <f t="shared" si="69"/>
        <v>1.116146170502489E-3</v>
      </c>
      <c r="N434" s="340">
        <f t="shared" si="70"/>
        <v>0</v>
      </c>
    </row>
    <row r="435" spans="2:14" x14ac:dyDescent="0.25">
      <c r="B435" s="335" t="s">
        <v>343</v>
      </c>
      <c r="C435" s="34">
        <v>18</v>
      </c>
      <c r="D435" s="34">
        <v>19</v>
      </c>
      <c r="E435" s="319">
        <f t="shared" si="73"/>
        <v>1778</v>
      </c>
      <c r="F435" s="319">
        <f t="shared" si="66"/>
        <v>1827</v>
      </c>
      <c r="G435" s="336">
        <f t="shared" si="67"/>
        <v>50</v>
      </c>
      <c r="H435" s="337" t="str">
        <f t="shared" si="74"/>
        <v>A</v>
      </c>
      <c r="I435" s="338">
        <v>0</v>
      </c>
      <c r="J435" s="338">
        <f t="shared" si="72"/>
        <v>0</v>
      </c>
      <c r="K435" s="319">
        <v>1000000</v>
      </c>
      <c r="L435" s="319">
        <v>50000000</v>
      </c>
      <c r="M435" s="339">
        <f t="shared" si="69"/>
        <v>1.116146170502489E-3</v>
      </c>
      <c r="N435" s="340">
        <f t="shared" si="70"/>
        <v>0</v>
      </c>
    </row>
    <row r="436" spans="2:14" x14ac:dyDescent="0.25">
      <c r="B436" s="335" t="s">
        <v>339</v>
      </c>
      <c r="C436" s="34">
        <v>19</v>
      </c>
      <c r="D436" s="34">
        <v>20</v>
      </c>
      <c r="E436" s="319">
        <f t="shared" si="73"/>
        <v>1828</v>
      </c>
      <c r="F436" s="319">
        <f t="shared" si="66"/>
        <v>1927</v>
      </c>
      <c r="G436" s="336">
        <f t="shared" si="67"/>
        <v>100</v>
      </c>
      <c r="H436" s="337" t="str">
        <f t="shared" si="74"/>
        <v>A</v>
      </c>
      <c r="I436" s="338">
        <v>0</v>
      </c>
      <c r="J436" s="338">
        <f t="shared" si="72"/>
        <v>0</v>
      </c>
      <c r="K436" s="319">
        <v>1000000</v>
      </c>
      <c r="L436" s="319">
        <v>100000000</v>
      </c>
      <c r="M436" s="339">
        <f t="shared" si="69"/>
        <v>2.232292341004978E-3</v>
      </c>
      <c r="N436" s="340">
        <f t="shared" si="70"/>
        <v>0</v>
      </c>
    </row>
    <row r="437" spans="2:14" x14ac:dyDescent="0.25">
      <c r="B437" s="335" t="s">
        <v>333</v>
      </c>
      <c r="C437" s="34">
        <v>20</v>
      </c>
      <c r="D437" s="34">
        <v>21</v>
      </c>
      <c r="E437" s="319">
        <f t="shared" si="73"/>
        <v>1928</v>
      </c>
      <c r="F437" s="319">
        <f t="shared" si="66"/>
        <v>2027</v>
      </c>
      <c r="G437" s="336">
        <f t="shared" si="67"/>
        <v>100</v>
      </c>
      <c r="H437" s="337" t="str">
        <f t="shared" si="74"/>
        <v>A</v>
      </c>
      <c r="I437" s="338">
        <v>0</v>
      </c>
      <c r="J437" s="338">
        <f t="shared" si="72"/>
        <v>0</v>
      </c>
      <c r="K437" s="319">
        <v>1000000</v>
      </c>
      <c r="L437" s="319">
        <v>100000000</v>
      </c>
      <c r="M437" s="339">
        <f t="shared" si="69"/>
        <v>2.232292341004978E-3</v>
      </c>
      <c r="N437" s="340">
        <f t="shared" si="70"/>
        <v>0</v>
      </c>
    </row>
    <row r="438" spans="2:14" x14ac:dyDescent="0.25">
      <c r="B438" s="335" t="s">
        <v>353</v>
      </c>
      <c r="C438" s="34">
        <v>21</v>
      </c>
      <c r="D438" s="34">
        <v>22</v>
      </c>
      <c r="E438" s="319">
        <f t="shared" si="73"/>
        <v>2028</v>
      </c>
      <c r="F438" s="319">
        <f t="shared" si="66"/>
        <v>2127</v>
      </c>
      <c r="G438" s="336">
        <f t="shared" si="67"/>
        <v>100</v>
      </c>
      <c r="H438" s="337" t="str">
        <f t="shared" si="74"/>
        <v>A</v>
      </c>
      <c r="I438" s="338">
        <v>0</v>
      </c>
      <c r="J438" s="338">
        <f t="shared" si="72"/>
        <v>0</v>
      </c>
      <c r="K438" s="319">
        <v>1000000</v>
      </c>
      <c r="L438" s="319">
        <v>100000000</v>
      </c>
      <c r="M438" s="339">
        <f t="shared" si="69"/>
        <v>2.232292341004978E-3</v>
      </c>
      <c r="N438" s="340">
        <f t="shared" si="70"/>
        <v>0</v>
      </c>
    </row>
    <row r="439" spans="2:14" x14ac:dyDescent="0.25">
      <c r="B439" s="335" t="s">
        <v>354</v>
      </c>
      <c r="C439" s="34">
        <v>22</v>
      </c>
      <c r="D439" s="34">
        <v>22</v>
      </c>
      <c r="E439" s="319">
        <f t="shared" si="73"/>
        <v>2128</v>
      </c>
      <c r="F439" s="319">
        <f t="shared" si="66"/>
        <v>2152</v>
      </c>
      <c r="G439" s="336">
        <f t="shared" si="67"/>
        <v>25</v>
      </c>
      <c r="H439" s="337" t="str">
        <f t="shared" si="74"/>
        <v>A</v>
      </c>
      <c r="I439" s="338">
        <v>0</v>
      </c>
      <c r="J439" s="338">
        <f t="shared" si="72"/>
        <v>0</v>
      </c>
      <c r="K439" s="319">
        <v>1000000</v>
      </c>
      <c r="L439" s="319">
        <v>25000000</v>
      </c>
      <c r="M439" s="339">
        <f t="shared" si="69"/>
        <v>5.5807308525124451E-4</v>
      </c>
      <c r="N439" s="340">
        <f t="shared" si="70"/>
        <v>0</v>
      </c>
    </row>
    <row r="440" spans="2:14" x14ac:dyDescent="0.25">
      <c r="B440" s="335" t="s">
        <v>342</v>
      </c>
      <c r="C440" s="34">
        <v>22</v>
      </c>
      <c r="D440" s="34">
        <v>23</v>
      </c>
      <c r="E440" s="319">
        <f t="shared" si="73"/>
        <v>2153</v>
      </c>
      <c r="F440" s="319">
        <f t="shared" si="66"/>
        <v>2252</v>
      </c>
      <c r="G440" s="336">
        <f t="shared" si="67"/>
        <v>100</v>
      </c>
      <c r="H440" s="337" t="str">
        <f t="shared" si="74"/>
        <v>A</v>
      </c>
      <c r="I440" s="338">
        <v>0</v>
      </c>
      <c r="J440" s="338">
        <f t="shared" si="72"/>
        <v>0</v>
      </c>
      <c r="K440" s="319">
        <v>1000000</v>
      </c>
      <c r="L440" s="319">
        <v>100000000</v>
      </c>
      <c r="M440" s="339">
        <f t="shared" si="69"/>
        <v>2.232292341004978E-3</v>
      </c>
      <c r="N440" s="340">
        <f t="shared" si="70"/>
        <v>0</v>
      </c>
    </row>
    <row r="441" spans="2:14" x14ac:dyDescent="0.25">
      <c r="B441" s="335" t="s">
        <v>336</v>
      </c>
      <c r="C441" s="34">
        <v>23</v>
      </c>
      <c r="D441" s="34">
        <v>24</v>
      </c>
      <c r="E441" s="319">
        <f t="shared" si="73"/>
        <v>2253</v>
      </c>
      <c r="F441" s="319">
        <f t="shared" si="66"/>
        <v>2302</v>
      </c>
      <c r="G441" s="336">
        <f t="shared" si="67"/>
        <v>50</v>
      </c>
      <c r="H441" s="337" t="str">
        <f t="shared" si="74"/>
        <v>A</v>
      </c>
      <c r="I441" s="338">
        <v>0</v>
      </c>
      <c r="J441" s="338">
        <f t="shared" si="72"/>
        <v>0</v>
      </c>
      <c r="K441" s="319">
        <v>1000000</v>
      </c>
      <c r="L441" s="319">
        <v>50000000</v>
      </c>
      <c r="M441" s="339">
        <f t="shared" si="69"/>
        <v>1.116146170502489E-3</v>
      </c>
      <c r="N441" s="340">
        <f t="shared" si="70"/>
        <v>0</v>
      </c>
    </row>
    <row r="442" spans="2:14" x14ac:dyDescent="0.25">
      <c r="B442" s="335" t="s">
        <v>334</v>
      </c>
      <c r="C442" s="34">
        <v>24</v>
      </c>
      <c r="D442" s="34">
        <v>24</v>
      </c>
      <c r="E442" s="319">
        <f t="shared" si="73"/>
        <v>2303</v>
      </c>
      <c r="F442" s="319">
        <f t="shared" si="66"/>
        <v>2377</v>
      </c>
      <c r="G442" s="336">
        <f t="shared" si="67"/>
        <v>75</v>
      </c>
      <c r="H442" s="337" t="str">
        <f t="shared" si="74"/>
        <v>A</v>
      </c>
      <c r="I442" s="338">
        <v>0</v>
      </c>
      <c r="J442" s="338">
        <f t="shared" si="72"/>
        <v>0</v>
      </c>
      <c r="K442" s="319">
        <v>1000000</v>
      </c>
      <c r="L442" s="319">
        <v>75000000</v>
      </c>
      <c r="M442" s="339">
        <f t="shared" si="69"/>
        <v>1.6742192557537335E-3</v>
      </c>
      <c r="N442" s="340">
        <f t="shared" si="70"/>
        <v>0</v>
      </c>
    </row>
    <row r="443" spans="2:14" x14ac:dyDescent="0.25">
      <c r="B443" s="335" t="s">
        <v>334</v>
      </c>
      <c r="C443" s="34">
        <v>24</v>
      </c>
      <c r="D443" s="34">
        <v>25</v>
      </c>
      <c r="E443" s="319">
        <f t="shared" si="73"/>
        <v>2378</v>
      </c>
      <c r="F443" s="319">
        <f t="shared" si="66"/>
        <v>2452</v>
      </c>
      <c r="G443" s="336">
        <f t="shared" si="67"/>
        <v>75</v>
      </c>
      <c r="H443" s="337" t="str">
        <f t="shared" si="74"/>
        <v>A</v>
      </c>
      <c r="I443" s="338">
        <v>0</v>
      </c>
      <c r="J443" s="338">
        <f t="shared" si="72"/>
        <v>0</v>
      </c>
      <c r="K443" s="319">
        <v>1000000</v>
      </c>
      <c r="L443" s="319">
        <v>75000000</v>
      </c>
      <c r="M443" s="339">
        <f t="shared" si="69"/>
        <v>1.6742192557537335E-3</v>
      </c>
      <c r="N443" s="340">
        <f t="shared" si="70"/>
        <v>0</v>
      </c>
    </row>
    <row r="444" spans="2:14" x14ac:dyDescent="0.25">
      <c r="B444" s="335" t="s">
        <v>355</v>
      </c>
      <c r="C444" s="34">
        <v>25</v>
      </c>
      <c r="D444" s="34">
        <v>26</v>
      </c>
      <c r="E444" s="319">
        <f t="shared" si="73"/>
        <v>2453</v>
      </c>
      <c r="F444" s="319">
        <f t="shared" si="66"/>
        <v>2527</v>
      </c>
      <c r="G444" s="336">
        <f t="shared" si="67"/>
        <v>75</v>
      </c>
      <c r="H444" s="337" t="str">
        <f t="shared" si="74"/>
        <v>A</v>
      </c>
      <c r="I444" s="338">
        <v>0</v>
      </c>
      <c r="J444" s="338">
        <f t="shared" si="72"/>
        <v>0</v>
      </c>
      <c r="K444" s="319">
        <v>1000000</v>
      </c>
      <c r="L444" s="319">
        <v>75000000</v>
      </c>
      <c r="M444" s="339">
        <f t="shared" si="69"/>
        <v>1.6742192557537335E-3</v>
      </c>
      <c r="N444" s="340">
        <f t="shared" si="70"/>
        <v>0</v>
      </c>
    </row>
    <row r="445" spans="2:14" x14ac:dyDescent="0.25">
      <c r="B445" s="335" t="s">
        <v>344</v>
      </c>
      <c r="C445" s="34">
        <v>26</v>
      </c>
      <c r="D445" s="34">
        <v>26</v>
      </c>
      <c r="E445" s="319">
        <f t="shared" si="73"/>
        <v>2528</v>
      </c>
      <c r="F445" s="319">
        <f t="shared" si="66"/>
        <v>2577</v>
      </c>
      <c r="G445" s="336">
        <f t="shared" si="67"/>
        <v>50</v>
      </c>
      <c r="H445" s="337" t="str">
        <f t="shared" si="74"/>
        <v>A</v>
      </c>
      <c r="I445" s="338">
        <v>0</v>
      </c>
      <c r="J445" s="338">
        <f t="shared" si="72"/>
        <v>0</v>
      </c>
      <c r="K445" s="319">
        <v>1000000</v>
      </c>
      <c r="L445" s="319">
        <v>50000000</v>
      </c>
      <c r="M445" s="339">
        <f t="shared" si="69"/>
        <v>1.116146170502489E-3</v>
      </c>
      <c r="N445" s="340">
        <f t="shared" si="70"/>
        <v>0</v>
      </c>
    </row>
    <row r="446" spans="2:14" x14ac:dyDescent="0.25">
      <c r="B446" s="335" t="s">
        <v>50</v>
      </c>
      <c r="C446" s="34">
        <v>26</v>
      </c>
      <c r="D446" s="34">
        <v>27</v>
      </c>
      <c r="E446" s="319">
        <f t="shared" si="73"/>
        <v>2578</v>
      </c>
      <c r="F446" s="319">
        <f t="shared" si="66"/>
        <v>2602</v>
      </c>
      <c r="G446" s="336">
        <f t="shared" si="67"/>
        <v>25</v>
      </c>
      <c r="H446" s="337" t="str">
        <f t="shared" si="74"/>
        <v>A</v>
      </c>
      <c r="I446" s="338">
        <v>0</v>
      </c>
      <c r="J446" s="338">
        <f t="shared" si="72"/>
        <v>0</v>
      </c>
      <c r="K446" s="319">
        <v>1000000</v>
      </c>
      <c r="L446" s="319">
        <v>25000000</v>
      </c>
      <c r="M446" s="339">
        <f t="shared" si="69"/>
        <v>5.5807308525124451E-4</v>
      </c>
      <c r="N446" s="340">
        <f t="shared" si="70"/>
        <v>0</v>
      </c>
    </row>
    <row r="447" spans="2:14" x14ac:dyDescent="0.25">
      <c r="B447" s="335" t="s">
        <v>341</v>
      </c>
      <c r="C447" s="34">
        <v>27</v>
      </c>
      <c r="D447" s="34">
        <v>27</v>
      </c>
      <c r="E447" s="319">
        <f t="shared" si="73"/>
        <v>2603</v>
      </c>
      <c r="F447" s="319">
        <f t="shared" si="66"/>
        <v>2652</v>
      </c>
      <c r="G447" s="336">
        <f t="shared" si="67"/>
        <v>50</v>
      </c>
      <c r="H447" s="337" t="str">
        <f t="shared" si="74"/>
        <v>A</v>
      </c>
      <c r="I447" s="338">
        <v>0</v>
      </c>
      <c r="J447" s="338">
        <f t="shared" si="72"/>
        <v>0</v>
      </c>
      <c r="K447" s="319">
        <v>1000000</v>
      </c>
      <c r="L447" s="319">
        <v>50000000</v>
      </c>
      <c r="M447" s="339">
        <f t="shared" si="69"/>
        <v>1.116146170502489E-3</v>
      </c>
      <c r="N447" s="340">
        <f t="shared" si="70"/>
        <v>0</v>
      </c>
    </row>
    <row r="448" spans="2:14" x14ac:dyDescent="0.25">
      <c r="B448" s="335" t="s">
        <v>347</v>
      </c>
      <c r="C448" s="34">
        <v>27</v>
      </c>
      <c r="D448" s="34">
        <v>27</v>
      </c>
      <c r="E448" s="319">
        <f t="shared" si="73"/>
        <v>2653</v>
      </c>
      <c r="F448" s="319">
        <f t="shared" si="66"/>
        <v>2677</v>
      </c>
      <c r="G448" s="336">
        <f t="shared" si="67"/>
        <v>25</v>
      </c>
      <c r="H448" s="337" t="str">
        <f t="shared" si="74"/>
        <v>A</v>
      </c>
      <c r="I448" s="338">
        <v>0</v>
      </c>
      <c r="J448" s="338">
        <f t="shared" si="72"/>
        <v>0</v>
      </c>
      <c r="K448" s="319">
        <v>1000000</v>
      </c>
      <c r="L448" s="319">
        <v>25000000</v>
      </c>
      <c r="M448" s="339">
        <f t="shared" si="69"/>
        <v>5.5807308525124451E-4</v>
      </c>
      <c r="N448" s="340">
        <f t="shared" si="70"/>
        <v>0</v>
      </c>
    </row>
    <row r="449" spans="2:14" x14ac:dyDescent="0.25">
      <c r="B449" s="335" t="s">
        <v>356</v>
      </c>
      <c r="C449" s="34">
        <v>27</v>
      </c>
      <c r="D449" s="34">
        <v>28</v>
      </c>
      <c r="E449" s="319">
        <f t="shared" si="73"/>
        <v>2678</v>
      </c>
      <c r="F449" s="319">
        <f t="shared" si="66"/>
        <v>2727</v>
      </c>
      <c r="G449" s="336">
        <f t="shared" si="67"/>
        <v>50</v>
      </c>
      <c r="H449" s="337" t="str">
        <f t="shared" si="74"/>
        <v>A</v>
      </c>
      <c r="I449" s="338">
        <v>0</v>
      </c>
      <c r="J449" s="338">
        <f t="shared" si="72"/>
        <v>0</v>
      </c>
      <c r="K449" s="319">
        <v>1000000</v>
      </c>
      <c r="L449" s="319">
        <v>50000000</v>
      </c>
      <c r="M449" s="339">
        <f t="shared" si="69"/>
        <v>1.116146170502489E-3</v>
      </c>
      <c r="N449" s="340">
        <f t="shared" si="70"/>
        <v>0</v>
      </c>
    </row>
    <row r="450" spans="2:14" x14ac:dyDescent="0.25">
      <c r="B450" s="335" t="s">
        <v>340</v>
      </c>
      <c r="C450" s="34">
        <v>28</v>
      </c>
      <c r="D450" s="34">
        <v>28</v>
      </c>
      <c r="E450" s="319">
        <f t="shared" si="73"/>
        <v>2728</v>
      </c>
      <c r="F450" s="319">
        <f t="shared" si="66"/>
        <v>2752</v>
      </c>
      <c r="G450" s="336">
        <f t="shared" si="67"/>
        <v>25</v>
      </c>
      <c r="H450" s="337" t="str">
        <f t="shared" si="74"/>
        <v>A</v>
      </c>
      <c r="I450" s="338">
        <v>0</v>
      </c>
      <c r="J450" s="338">
        <f t="shared" si="72"/>
        <v>0</v>
      </c>
      <c r="K450" s="319">
        <v>1000000</v>
      </c>
      <c r="L450" s="319">
        <v>25000000</v>
      </c>
      <c r="M450" s="339">
        <f t="shared" si="69"/>
        <v>5.5807308525124451E-4</v>
      </c>
      <c r="N450" s="340">
        <f t="shared" si="70"/>
        <v>0</v>
      </c>
    </row>
    <row r="451" spans="2:14" x14ac:dyDescent="0.25">
      <c r="B451" s="335" t="s">
        <v>343</v>
      </c>
      <c r="C451" s="34">
        <v>28</v>
      </c>
      <c r="D451" s="34">
        <v>29</v>
      </c>
      <c r="E451" s="319">
        <f t="shared" si="73"/>
        <v>2753</v>
      </c>
      <c r="F451" s="319">
        <f t="shared" si="66"/>
        <v>2802</v>
      </c>
      <c r="G451" s="336">
        <f t="shared" si="67"/>
        <v>50</v>
      </c>
      <c r="H451" s="337" t="str">
        <f t="shared" si="74"/>
        <v>A</v>
      </c>
      <c r="I451" s="338">
        <v>0</v>
      </c>
      <c r="J451" s="338">
        <f t="shared" si="72"/>
        <v>0</v>
      </c>
      <c r="K451" s="319">
        <v>1000000</v>
      </c>
      <c r="L451" s="319">
        <v>50000000</v>
      </c>
      <c r="M451" s="339">
        <f t="shared" si="69"/>
        <v>1.116146170502489E-3</v>
      </c>
      <c r="N451" s="340">
        <f t="shared" si="70"/>
        <v>0</v>
      </c>
    </row>
    <row r="452" spans="2:14" x14ac:dyDescent="0.25">
      <c r="B452" s="335" t="s">
        <v>333</v>
      </c>
      <c r="C452" s="34">
        <v>29</v>
      </c>
      <c r="D452" s="34">
        <v>29</v>
      </c>
      <c r="E452" s="319">
        <f t="shared" si="73"/>
        <v>2803</v>
      </c>
      <c r="F452" s="319">
        <f t="shared" si="66"/>
        <v>2852</v>
      </c>
      <c r="G452" s="336">
        <f t="shared" si="67"/>
        <v>50</v>
      </c>
      <c r="H452" s="337" t="str">
        <f t="shared" si="74"/>
        <v>A</v>
      </c>
      <c r="I452" s="338">
        <v>0</v>
      </c>
      <c r="J452" s="338">
        <f t="shared" si="72"/>
        <v>0</v>
      </c>
      <c r="K452" s="319">
        <v>1000000</v>
      </c>
      <c r="L452" s="319">
        <v>50000000</v>
      </c>
      <c r="M452" s="339">
        <f t="shared" si="69"/>
        <v>1.116146170502489E-3</v>
      </c>
      <c r="N452" s="340">
        <f t="shared" si="70"/>
        <v>0</v>
      </c>
    </row>
    <row r="453" spans="2:14" x14ac:dyDescent="0.25">
      <c r="B453" s="335" t="s">
        <v>345</v>
      </c>
      <c r="C453" s="34">
        <v>29</v>
      </c>
      <c r="D453" s="34">
        <v>30</v>
      </c>
      <c r="E453" s="319">
        <f t="shared" si="73"/>
        <v>2853</v>
      </c>
      <c r="F453" s="319">
        <f t="shared" si="66"/>
        <v>2902</v>
      </c>
      <c r="G453" s="336">
        <f t="shared" si="67"/>
        <v>50</v>
      </c>
      <c r="H453" s="337" t="str">
        <f t="shared" si="74"/>
        <v>A</v>
      </c>
      <c r="I453" s="338">
        <v>0</v>
      </c>
      <c r="J453" s="338">
        <f t="shared" si="72"/>
        <v>0</v>
      </c>
      <c r="K453" s="319">
        <v>1000000</v>
      </c>
      <c r="L453" s="319">
        <v>50000000</v>
      </c>
      <c r="M453" s="339">
        <f t="shared" si="69"/>
        <v>1.116146170502489E-3</v>
      </c>
      <c r="N453" s="340">
        <f t="shared" si="70"/>
        <v>0</v>
      </c>
    </row>
    <row r="454" spans="2:14" x14ac:dyDescent="0.25">
      <c r="B454" s="335" t="s">
        <v>346</v>
      </c>
      <c r="C454" s="34">
        <v>30</v>
      </c>
      <c r="D454" s="34">
        <v>30</v>
      </c>
      <c r="E454" s="319">
        <f t="shared" si="73"/>
        <v>2903</v>
      </c>
      <c r="F454" s="319">
        <f t="shared" ref="F454:F517" si="75">+((E454)+(L454/K454))-1</f>
        <v>2907</v>
      </c>
      <c r="G454" s="336">
        <f t="shared" ref="G454:G517" si="76">+F454-E454+1</f>
        <v>5</v>
      </c>
      <c r="H454" s="337" t="str">
        <f t="shared" si="74"/>
        <v>A</v>
      </c>
      <c r="I454" s="338">
        <v>0</v>
      </c>
      <c r="J454" s="338">
        <f t="shared" ref="J454:J468" si="77">+I454*G454</f>
        <v>0</v>
      </c>
      <c r="K454" s="319">
        <v>1000000</v>
      </c>
      <c r="L454" s="319">
        <v>5000000</v>
      </c>
      <c r="M454" s="339">
        <f t="shared" si="69"/>
        <v>1.116146170502489E-4</v>
      </c>
      <c r="N454" s="340">
        <f t="shared" si="70"/>
        <v>0</v>
      </c>
    </row>
    <row r="455" spans="2:14" x14ac:dyDescent="0.25">
      <c r="B455" s="335" t="s">
        <v>335</v>
      </c>
      <c r="C455" s="34">
        <v>30</v>
      </c>
      <c r="D455" s="34">
        <v>30</v>
      </c>
      <c r="E455" s="319">
        <f t="shared" si="73"/>
        <v>2908</v>
      </c>
      <c r="F455" s="319">
        <f t="shared" si="75"/>
        <v>2922</v>
      </c>
      <c r="G455" s="336">
        <f t="shared" si="76"/>
        <v>15</v>
      </c>
      <c r="H455" s="337" t="str">
        <f t="shared" si="74"/>
        <v>A</v>
      </c>
      <c r="I455" s="338">
        <v>0</v>
      </c>
      <c r="J455" s="338">
        <f t="shared" si="77"/>
        <v>0</v>
      </c>
      <c r="K455" s="319">
        <v>1000000</v>
      </c>
      <c r="L455" s="319">
        <v>15000000</v>
      </c>
      <c r="M455" s="339">
        <f t="shared" ref="M455:M518" si="78">+L455/$L$641</f>
        <v>3.348438511507467E-4</v>
      </c>
      <c r="N455" s="340">
        <f t="shared" ref="N455:N518" si="79">+J455/$J$641</f>
        <v>0</v>
      </c>
    </row>
    <row r="456" spans="2:14" x14ac:dyDescent="0.25">
      <c r="B456" s="335" t="s">
        <v>342</v>
      </c>
      <c r="C456" s="34">
        <v>30</v>
      </c>
      <c r="D456" s="34">
        <v>30</v>
      </c>
      <c r="E456" s="319">
        <f t="shared" si="73"/>
        <v>2923</v>
      </c>
      <c r="F456" s="319">
        <f t="shared" si="75"/>
        <v>2972</v>
      </c>
      <c r="G456" s="336">
        <f t="shared" si="76"/>
        <v>50</v>
      </c>
      <c r="H456" s="337" t="str">
        <f t="shared" si="74"/>
        <v>A</v>
      </c>
      <c r="I456" s="338">
        <v>0</v>
      </c>
      <c r="J456" s="338">
        <f t="shared" si="77"/>
        <v>0</v>
      </c>
      <c r="K456" s="319">
        <v>1000000</v>
      </c>
      <c r="L456" s="319">
        <v>50000000</v>
      </c>
      <c r="M456" s="339">
        <f t="shared" si="78"/>
        <v>1.116146170502489E-3</v>
      </c>
      <c r="N456" s="340">
        <f t="shared" si="79"/>
        <v>0</v>
      </c>
    </row>
    <row r="457" spans="2:14" x14ac:dyDescent="0.25">
      <c r="B457" s="335" t="s">
        <v>351</v>
      </c>
      <c r="C457" s="34">
        <v>30</v>
      </c>
      <c r="D457" s="34">
        <v>30</v>
      </c>
      <c r="E457" s="319">
        <f t="shared" si="73"/>
        <v>2973</v>
      </c>
      <c r="F457" s="319">
        <f t="shared" si="75"/>
        <v>2980</v>
      </c>
      <c r="G457" s="336">
        <f t="shared" si="76"/>
        <v>8</v>
      </c>
      <c r="H457" s="337" t="str">
        <f t="shared" si="74"/>
        <v>A</v>
      </c>
      <c r="I457" s="338">
        <v>0</v>
      </c>
      <c r="J457" s="338">
        <f t="shared" si="77"/>
        <v>0</v>
      </c>
      <c r="K457" s="319">
        <v>1000000</v>
      </c>
      <c r="L457" s="319">
        <v>8000000</v>
      </c>
      <c r="M457" s="339">
        <f t="shared" si="78"/>
        <v>1.7858338728039824E-4</v>
      </c>
      <c r="N457" s="340">
        <f t="shared" si="79"/>
        <v>0</v>
      </c>
    </row>
    <row r="458" spans="2:14" x14ac:dyDescent="0.25">
      <c r="B458" s="335" t="s">
        <v>341</v>
      </c>
      <c r="C458" s="34">
        <v>30</v>
      </c>
      <c r="D458" s="34">
        <v>30</v>
      </c>
      <c r="E458" s="319">
        <f t="shared" si="73"/>
        <v>2981</v>
      </c>
      <c r="F458" s="319">
        <f t="shared" si="75"/>
        <v>3000</v>
      </c>
      <c r="G458" s="336">
        <f t="shared" si="76"/>
        <v>20</v>
      </c>
      <c r="H458" s="337" t="str">
        <f t="shared" si="74"/>
        <v>A</v>
      </c>
      <c r="I458" s="338">
        <v>0</v>
      </c>
      <c r="J458" s="338">
        <f t="shared" si="77"/>
        <v>0</v>
      </c>
      <c r="K458" s="319">
        <v>1000000</v>
      </c>
      <c r="L458" s="319">
        <v>20000000</v>
      </c>
      <c r="M458" s="339">
        <f t="shared" si="78"/>
        <v>4.4645846820099561E-4</v>
      </c>
      <c r="N458" s="340">
        <f t="shared" si="79"/>
        <v>0</v>
      </c>
    </row>
    <row r="459" spans="2:14" x14ac:dyDescent="0.25">
      <c r="B459" s="335" t="s">
        <v>337</v>
      </c>
      <c r="C459" s="34">
        <v>71</v>
      </c>
      <c r="D459" s="34">
        <v>71</v>
      </c>
      <c r="E459" s="319">
        <v>7001</v>
      </c>
      <c r="F459" s="319">
        <f t="shared" si="75"/>
        <v>7075</v>
      </c>
      <c r="G459" s="336">
        <f t="shared" si="76"/>
        <v>75</v>
      </c>
      <c r="H459" s="337" t="s">
        <v>357</v>
      </c>
      <c r="I459" s="338">
        <v>0</v>
      </c>
      <c r="J459" s="338">
        <f t="shared" si="77"/>
        <v>0</v>
      </c>
      <c r="K459" s="319">
        <v>1000000</v>
      </c>
      <c r="L459" s="319">
        <v>75000000</v>
      </c>
      <c r="M459" s="339">
        <f t="shared" si="78"/>
        <v>1.6742192557537335E-3</v>
      </c>
      <c r="N459" s="340">
        <f t="shared" si="79"/>
        <v>0</v>
      </c>
    </row>
    <row r="460" spans="2:14" x14ac:dyDescent="0.25">
      <c r="B460" s="335" t="s">
        <v>339</v>
      </c>
      <c r="C460" s="34">
        <v>71</v>
      </c>
      <c r="D460" s="34">
        <v>72</v>
      </c>
      <c r="E460" s="319">
        <f t="shared" ref="E460:E479" si="80">+F459+1</f>
        <v>7076</v>
      </c>
      <c r="F460" s="319">
        <f t="shared" si="75"/>
        <v>7175</v>
      </c>
      <c r="G460" s="336">
        <f t="shared" si="76"/>
        <v>100</v>
      </c>
      <c r="H460" s="337" t="str">
        <f t="shared" ref="H460:H468" si="81">+H459</f>
        <v>B</v>
      </c>
      <c r="I460" s="338">
        <v>0</v>
      </c>
      <c r="J460" s="338">
        <f t="shared" si="77"/>
        <v>0</v>
      </c>
      <c r="K460" s="319">
        <v>1000000</v>
      </c>
      <c r="L460" s="319">
        <v>100000000</v>
      </c>
      <c r="M460" s="339">
        <f t="shared" si="78"/>
        <v>2.232292341004978E-3</v>
      </c>
      <c r="N460" s="340">
        <f t="shared" si="79"/>
        <v>0</v>
      </c>
    </row>
    <row r="461" spans="2:14" x14ac:dyDescent="0.25">
      <c r="B461" s="335" t="s">
        <v>333</v>
      </c>
      <c r="C461" s="34">
        <v>72</v>
      </c>
      <c r="D461" s="34">
        <v>74</v>
      </c>
      <c r="E461" s="319">
        <f t="shared" si="80"/>
        <v>7176</v>
      </c>
      <c r="F461" s="319">
        <f t="shared" si="75"/>
        <v>7325</v>
      </c>
      <c r="G461" s="336">
        <f t="shared" si="76"/>
        <v>150</v>
      </c>
      <c r="H461" s="337" t="str">
        <f t="shared" si="81"/>
        <v>B</v>
      </c>
      <c r="I461" s="338">
        <v>0</v>
      </c>
      <c r="J461" s="338">
        <f t="shared" si="77"/>
        <v>0</v>
      </c>
      <c r="K461" s="319">
        <v>1000000</v>
      </c>
      <c r="L461" s="319">
        <v>150000000</v>
      </c>
      <c r="M461" s="339">
        <f t="shared" si="78"/>
        <v>3.348438511507467E-3</v>
      </c>
      <c r="N461" s="340">
        <f t="shared" si="79"/>
        <v>0</v>
      </c>
    </row>
    <row r="462" spans="2:14" x14ac:dyDescent="0.25">
      <c r="B462" s="335" t="s">
        <v>332</v>
      </c>
      <c r="C462" s="34">
        <v>74</v>
      </c>
      <c r="D462" s="34">
        <v>74</v>
      </c>
      <c r="E462" s="319">
        <f t="shared" si="80"/>
        <v>7326</v>
      </c>
      <c r="F462" s="319">
        <f t="shared" si="75"/>
        <v>7345</v>
      </c>
      <c r="G462" s="336">
        <f t="shared" si="76"/>
        <v>20</v>
      </c>
      <c r="H462" s="337" t="str">
        <f t="shared" si="81"/>
        <v>B</v>
      </c>
      <c r="I462" s="338">
        <v>0</v>
      </c>
      <c r="J462" s="338">
        <f t="shared" si="77"/>
        <v>0</v>
      </c>
      <c r="K462" s="319">
        <v>1000000</v>
      </c>
      <c r="L462" s="319">
        <v>20000000</v>
      </c>
      <c r="M462" s="339">
        <f t="shared" si="78"/>
        <v>4.4645846820099561E-4</v>
      </c>
      <c r="N462" s="340">
        <f t="shared" si="79"/>
        <v>0</v>
      </c>
    </row>
    <row r="463" spans="2:14" x14ac:dyDescent="0.25">
      <c r="B463" s="335" t="s">
        <v>334</v>
      </c>
      <c r="C463" s="34">
        <v>74</v>
      </c>
      <c r="D463" s="34">
        <v>75</v>
      </c>
      <c r="E463" s="319">
        <f t="shared" si="80"/>
        <v>7346</v>
      </c>
      <c r="F463" s="319">
        <f t="shared" si="75"/>
        <v>7420</v>
      </c>
      <c r="G463" s="336">
        <f t="shared" si="76"/>
        <v>75</v>
      </c>
      <c r="H463" s="337" t="str">
        <f t="shared" si="81"/>
        <v>B</v>
      </c>
      <c r="I463" s="338">
        <v>0</v>
      </c>
      <c r="J463" s="338">
        <f t="shared" si="77"/>
        <v>0</v>
      </c>
      <c r="K463" s="319">
        <v>1000000</v>
      </c>
      <c r="L463" s="319">
        <v>75000000</v>
      </c>
      <c r="M463" s="339">
        <f t="shared" si="78"/>
        <v>1.6742192557537335E-3</v>
      </c>
      <c r="N463" s="340">
        <f t="shared" si="79"/>
        <v>0</v>
      </c>
    </row>
    <row r="464" spans="2:14" x14ac:dyDescent="0.25">
      <c r="B464" s="335" t="s">
        <v>45</v>
      </c>
      <c r="C464" s="34">
        <v>75</v>
      </c>
      <c r="D464" s="34">
        <v>75</v>
      </c>
      <c r="E464" s="319">
        <f t="shared" si="80"/>
        <v>7421</v>
      </c>
      <c r="F464" s="319">
        <f t="shared" si="75"/>
        <v>7445</v>
      </c>
      <c r="G464" s="336">
        <f t="shared" si="76"/>
        <v>25</v>
      </c>
      <c r="H464" s="337" t="str">
        <f t="shared" si="81"/>
        <v>B</v>
      </c>
      <c r="I464" s="338">
        <v>0</v>
      </c>
      <c r="J464" s="338">
        <f t="shared" si="77"/>
        <v>0</v>
      </c>
      <c r="K464" s="319">
        <v>1000000</v>
      </c>
      <c r="L464" s="319">
        <v>25000000</v>
      </c>
      <c r="M464" s="339">
        <f t="shared" si="78"/>
        <v>5.5807308525124451E-4</v>
      </c>
      <c r="N464" s="341">
        <f t="shared" si="79"/>
        <v>0</v>
      </c>
    </row>
    <row r="465" spans="2:14" x14ac:dyDescent="0.25">
      <c r="B465" s="335" t="s">
        <v>358</v>
      </c>
      <c r="C465" s="34">
        <v>75</v>
      </c>
      <c r="D465" s="34">
        <v>75</v>
      </c>
      <c r="E465" s="319">
        <f t="shared" si="80"/>
        <v>7446</v>
      </c>
      <c r="F465" s="319">
        <f t="shared" si="75"/>
        <v>7470</v>
      </c>
      <c r="G465" s="336">
        <f t="shared" si="76"/>
        <v>25</v>
      </c>
      <c r="H465" s="337" t="str">
        <f t="shared" si="81"/>
        <v>B</v>
      </c>
      <c r="I465" s="338">
        <v>0</v>
      </c>
      <c r="J465" s="338">
        <f t="shared" si="77"/>
        <v>0</v>
      </c>
      <c r="K465" s="319">
        <v>1000000</v>
      </c>
      <c r="L465" s="319">
        <v>25000000</v>
      </c>
      <c r="M465" s="339">
        <f t="shared" si="78"/>
        <v>5.5807308525124451E-4</v>
      </c>
      <c r="N465" s="340">
        <f t="shared" si="79"/>
        <v>0</v>
      </c>
    </row>
    <row r="466" spans="2:14" x14ac:dyDescent="0.25">
      <c r="B466" s="335" t="s">
        <v>359</v>
      </c>
      <c r="C466" s="34">
        <v>75</v>
      </c>
      <c r="D466" s="34">
        <v>77</v>
      </c>
      <c r="E466" s="319">
        <f t="shared" si="80"/>
        <v>7471</v>
      </c>
      <c r="F466" s="319">
        <f t="shared" si="75"/>
        <v>7670</v>
      </c>
      <c r="G466" s="336">
        <f t="shared" si="76"/>
        <v>200</v>
      </c>
      <c r="H466" s="337" t="str">
        <f t="shared" si="81"/>
        <v>B</v>
      </c>
      <c r="I466" s="338">
        <v>0</v>
      </c>
      <c r="J466" s="338">
        <f t="shared" si="77"/>
        <v>0</v>
      </c>
      <c r="K466" s="319">
        <v>1000000</v>
      </c>
      <c r="L466" s="319">
        <v>200000000</v>
      </c>
      <c r="M466" s="339">
        <f t="shared" si="78"/>
        <v>4.4645846820099561E-3</v>
      </c>
      <c r="N466" s="340">
        <f t="shared" si="79"/>
        <v>0</v>
      </c>
    </row>
    <row r="467" spans="2:14" x14ac:dyDescent="0.25">
      <c r="B467" s="335" t="s">
        <v>360</v>
      </c>
      <c r="C467" s="34">
        <v>77</v>
      </c>
      <c r="D467" s="34">
        <v>78</v>
      </c>
      <c r="E467" s="319">
        <f t="shared" si="80"/>
        <v>7671</v>
      </c>
      <c r="F467" s="319">
        <f t="shared" si="75"/>
        <v>7720</v>
      </c>
      <c r="G467" s="336">
        <f t="shared" si="76"/>
        <v>50</v>
      </c>
      <c r="H467" s="337" t="str">
        <f t="shared" si="81"/>
        <v>B</v>
      </c>
      <c r="I467" s="338">
        <v>0</v>
      </c>
      <c r="J467" s="338">
        <f t="shared" si="77"/>
        <v>0</v>
      </c>
      <c r="K467" s="319">
        <v>1000000</v>
      </c>
      <c r="L467" s="319">
        <v>50000000</v>
      </c>
      <c r="M467" s="339">
        <f t="shared" si="78"/>
        <v>1.116146170502489E-3</v>
      </c>
      <c r="N467" s="340">
        <f t="shared" si="79"/>
        <v>0</v>
      </c>
    </row>
    <row r="468" spans="2:14" x14ac:dyDescent="0.25">
      <c r="B468" s="335" t="s">
        <v>339</v>
      </c>
      <c r="C468" s="34">
        <v>78</v>
      </c>
      <c r="D468" s="34">
        <v>79</v>
      </c>
      <c r="E468" s="319">
        <f t="shared" si="80"/>
        <v>7721</v>
      </c>
      <c r="F468" s="319">
        <f t="shared" si="75"/>
        <v>7820</v>
      </c>
      <c r="G468" s="336">
        <f t="shared" si="76"/>
        <v>100</v>
      </c>
      <c r="H468" s="337" t="str">
        <f t="shared" si="81"/>
        <v>B</v>
      </c>
      <c r="I468" s="338">
        <v>0</v>
      </c>
      <c r="J468" s="338">
        <f t="shared" si="77"/>
        <v>0</v>
      </c>
      <c r="K468" s="319">
        <v>1000000</v>
      </c>
      <c r="L468" s="319">
        <v>100000000</v>
      </c>
      <c r="M468" s="339">
        <f t="shared" si="78"/>
        <v>2.232292341004978E-3</v>
      </c>
      <c r="N468" s="340">
        <f t="shared" si="79"/>
        <v>0</v>
      </c>
    </row>
    <row r="469" spans="2:14" x14ac:dyDescent="0.25">
      <c r="B469" s="335" t="s">
        <v>338</v>
      </c>
      <c r="C469" s="34">
        <v>79</v>
      </c>
      <c r="D469" s="34">
        <v>80</v>
      </c>
      <c r="E469" s="319">
        <f t="shared" si="80"/>
        <v>7821</v>
      </c>
      <c r="F469" s="319">
        <f t="shared" si="75"/>
        <v>7970</v>
      </c>
      <c r="G469" s="336">
        <f t="shared" si="76"/>
        <v>150</v>
      </c>
      <c r="H469" s="337" t="s">
        <v>357</v>
      </c>
      <c r="I469" s="338">
        <v>0</v>
      </c>
      <c r="J469" s="338">
        <v>0</v>
      </c>
      <c r="K469" s="319">
        <v>1000000</v>
      </c>
      <c r="L469" s="319">
        <v>150000000</v>
      </c>
      <c r="M469" s="339">
        <f t="shared" si="78"/>
        <v>3.348438511507467E-3</v>
      </c>
      <c r="N469" s="340">
        <f t="shared" si="79"/>
        <v>0</v>
      </c>
    </row>
    <row r="470" spans="2:14" x14ac:dyDescent="0.25">
      <c r="B470" s="335" t="s">
        <v>352</v>
      </c>
      <c r="C470" s="34">
        <v>80</v>
      </c>
      <c r="D470" s="34">
        <v>81</v>
      </c>
      <c r="E470" s="319">
        <f t="shared" si="80"/>
        <v>7971</v>
      </c>
      <c r="F470" s="319">
        <f t="shared" si="75"/>
        <v>8020</v>
      </c>
      <c r="G470" s="336">
        <f t="shared" si="76"/>
        <v>50</v>
      </c>
      <c r="H470" s="337" t="str">
        <f>+H468</f>
        <v>B</v>
      </c>
      <c r="I470" s="338">
        <v>0</v>
      </c>
      <c r="J470" s="338">
        <f t="shared" ref="J470:J479" si="82">+I470*G470</f>
        <v>0</v>
      </c>
      <c r="K470" s="319">
        <v>1000000</v>
      </c>
      <c r="L470" s="319">
        <v>50000000</v>
      </c>
      <c r="M470" s="339">
        <f t="shared" si="78"/>
        <v>1.116146170502489E-3</v>
      </c>
      <c r="N470" s="340">
        <f t="shared" si="79"/>
        <v>0</v>
      </c>
    </row>
    <row r="471" spans="2:14" x14ac:dyDescent="0.25">
      <c r="B471" s="335" t="s">
        <v>338</v>
      </c>
      <c r="C471" s="34">
        <v>81</v>
      </c>
      <c r="D471" s="34">
        <v>82</v>
      </c>
      <c r="E471" s="319">
        <f t="shared" si="80"/>
        <v>8021</v>
      </c>
      <c r="F471" s="319">
        <f t="shared" si="75"/>
        <v>8120</v>
      </c>
      <c r="G471" s="336">
        <f t="shared" si="76"/>
        <v>100</v>
      </c>
      <c r="H471" s="337" t="str">
        <f t="shared" ref="H471:H479" si="83">+H470</f>
        <v>B</v>
      </c>
      <c r="I471" s="338">
        <v>0</v>
      </c>
      <c r="J471" s="338">
        <f t="shared" si="82"/>
        <v>0</v>
      </c>
      <c r="K471" s="319">
        <v>1000000</v>
      </c>
      <c r="L471" s="319">
        <v>100000000</v>
      </c>
      <c r="M471" s="339">
        <f t="shared" si="78"/>
        <v>2.232292341004978E-3</v>
      </c>
      <c r="N471" s="340">
        <f t="shared" si="79"/>
        <v>0</v>
      </c>
    </row>
    <row r="472" spans="2:14" x14ac:dyDescent="0.25">
      <c r="B472" s="335" t="s">
        <v>343</v>
      </c>
      <c r="C472" s="34">
        <v>82</v>
      </c>
      <c r="D472" s="34">
        <v>85</v>
      </c>
      <c r="E472" s="319">
        <f t="shared" si="80"/>
        <v>8121</v>
      </c>
      <c r="F472" s="319">
        <f t="shared" si="75"/>
        <v>8420</v>
      </c>
      <c r="G472" s="336">
        <f t="shared" si="76"/>
        <v>300</v>
      </c>
      <c r="H472" s="337" t="str">
        <f t="shared" si="83"/>
        <v>B</v>
      </c>
      <c r="I472" s="338">
        <v>0</v>
      </c>
      <c r="J472" s="338">
        <f t="shared" si="82"/>
        <v>0</v>
      </c>
      <c r="K472" s="319">
        <v>1000000</v>
      </c>
      <c r="L472" s="319">
        <v>300000000</v>
      </c>
      <c r="M472" s="339">
        <f t="shared" si="78"/>
        <v>6.6968770230149341E-3</v>
      </c>
      <c r="N472" s="340">
        <f t="shared" si="79"/>
        <v>0</v>
      </c>
    </row>
    <row r="473" spans="2:14" x14ac:dyDescent="0.25">
      <c r="B473" s="335" t="s">
        <v>342</v>
      </c>
      <c r="C473" s="34">
        <v>85</v>
      </c>
      <c r="D473" s="34">
        <v>85</v>
      </c>
      <c r="E473" s="319">
        <f t="shared" si="80"/>
        <v>8421</v>
      </c>
      <c r="F473" s="319">
        <f t="shared" si="75"/>
        <v>8495</v>
      </c>
      <c r="G473" s="336">
        <f t="shared" si="76"/>
        <v>75</v>
      </c>
      <c r="H473" s="337" t="str">
        <f t="shared" si="83"/>
        <v>B</v>
      </c>
      <c r="I473" s="338">
        <v>0</v>
      </c>
      <c r="J473" s="338">
        <f t="shared" si="82"/>
        <v>0</v>
      </c>
      <c r="K473" s="319">
        <v>1000000</v>
      </c>
      <c r="L473" s="319">
        <v>75000000</v>
      </c>
      <c r="M473" s="339">
        <f t="shared" si="78"/>
        <v>1.6742192557537335E-3</v>
      </c>
      <c r="N473" s="340">
        <f t="shared" si="79"/>
        <v>0</v>
      </c>
    </row>
    <row r="474" spans="2:14" x14ac:dyDescent="0.25">
      <c r="B474" s="335" t="s">
        <v>336</v>
      </c>
      <c r="C474" s="34">
        <v>85</v>
      </c>
      <c r="D474" s="34">
        <v>86</v>
      </c>
      <c r="E474" s="319">
        <f t="shared" si="80"/>
        <v>8496</v>
      </c>
      <c r="F474" s="319">
        <f t="shared" si="75"/>
        <v>8545</v>
      </c>
      <c r="G474" s="336">
        <f t="shared" si="76"/>
        <v>50</v>
      </c>
      <c r="H474" s="337" t="str">
        <f t="shared" si="83"/>
        <v>B</v>
      </c>
      <c r="I474" s="338">
        <v>0</v>
      </c>
      <c r="J474" s="338">
        <f t="shared" si="82"/>
        <v>0</v>
      </c>
      <c r="K474" s="319">
        <v>1000000</v>
      </c>
      <c r="L474" s="319">
        <v>50000000</v>
      </c>
      <c r="M474" s="339">
        <f t="shared" si="78"/>
        <v>1.116146170502489E-3</v>
      </c>
      <c r="N474" s="340">
        <f t="shared" si="79"/>
        <v>0</v>
      </c>
    </row>
    <row r="475" spans="2:14" x14ac:dyDescent="0.25">
      <c r="B475" s="335" t="s">
        <v>356</v>
      </c>
      <c r="C475" s="34">
        <v>86</v>
      </c>
      <c r="D475" s="34">
        <v>86</v>
      </c>
      <c r="E475" s="319">
        <f t="shared" si="80"/>
        <v>8546</v>
      </c>
      <c r="F475" s="319">
        <f t="shared" si="75"/>
        <v>8595</v>
      </c>
      <c r="G475" s="336">
        <f t="shared" si="76"/>
        <v>50</v>
      </c>
      <c r="H475" s="337" t="str">
        <f t="shared" si="83"/>
        <v>B</v>
      </c>
      <c r="I475" s="338">
        <v>0</v>
      </c>
      <c r="J475" s="338">
        <f t="shared" si="82"/>
        <v>0</v>
      </c>
      <c r="K475" s="319">
        <v>1000000</v>
      </c>
      <c r="L475" s="319">
        <v>50000000</v>
      </c>
      <c r="M475" s="339">
        <f t="shared" si="78"/>
        <v>1.116146170502489E-3</v>
      </c>
      <c r="N475" s="340">
        <f t="shared" si="79"/>
        <v>0</v>
      </c>
    </row>
    <row r="476" spans="2:14" x14ac:dyDescent="0.25">
      <c r="B476" s="335" t="s">
        <v>340</v>
      </c>
      <c r="C476" s="34">
        <v>86</v>
      </c>
      <c r="D476" s="34">
        <v>88</v>
      </c>
      <c r="E476" s="319">
        <f t="shared" si="80"/>
        <v>8596</v>
      </c>
      <c r="F476" s="319">
        <f t="shared" si="75"/>
        <v>8720</v>
      </c>
      <c r="G476" s="336">
        <f t="shared" si="76"/>
        <v>125</v>
      </c>
      <c r="H476" s="337" t="str">
        <f t="shared" si="83"/>
        <v>B</v>
      </c>
      <c r="I476" s="338">
        <v>0</v>
      </c>
      <c r="J476" s="338">
        <f t="shared" si="82"/>
        <v>0</v>
      </c>
      <c r="K476" s="319">
        <v>1000000</v>
      </c>
      <c r="L476" s="319">
        <v>125000000</v>
      </c>
      <c r="M476" s="339">
        <f t="shared" si="78"/>
        <v>2.7903654262562225E-3</v>
      </c>
      <c r="N476" s="340">
        <f t="shared" si="79"/>
        <v>0</v>
      </c>
    </row>
    <row r="477" spans="2:14" x14ac:dyDescent="0.25">
      <c r="B477" s="335" t="s">
        <v>341</v>
      </c>
      <c r="C477" s="34">
        <v>88</v>
      </c>
      <c r="D477" s="34">
        <v>88</v>
      </c>
      <c r="E477" s="319">
        <f t="shared" si="80"/>
        <v>8721</v>
      </c>
      <c r="F477" s="319">
        <f t="shared" si="75"/>
        <v>8790</v>
      </c>
      <c r="G477" s="336">
        <f t="shared" si="76"/>
        <v>70</v>
      </c>
      <c r="H477" s="337" t="str">
        <f t="shared" si="83"/>
        <v>B</v>
      </c>
      <c r="I477" s="338">
        <v>0</v>
      </c>
      <c r="J477" s="338">
        <f t="shared" si="82"/>
        <v>0</v>
      </c>
      <c r="K477" s="319">
        <v>1000000</v>
      </c>
      <c r="L477" s="319">
        <v>70000000</v>
      </c>
      <c r="M477" s="339">
        <f t="shared" si="78"/>
        <v>1.5626046387034846E-3</v>
      </c>
      <c r="N477" s="340">
        <f t="shared" si="79"/>
        <v>0</v>
      </c>
    </row>
    <row r="478" spans="2:14" x14ac:dyDescent="0.25">
      <c r="B478" s="335" t="s">
        <v>344</v>
      </c>
      <c r="C478" s="34">
        <v>88</v>
      </c>
      <c r="D478" s="34">
        <v>89</v>
      </c>
      <c r="E478" s="319">
        <f t="shared" si="80"/>
        <v>8791</v>
      </c>
      <c r="F478" s="319">
        <f t="shared" si="75"/>
        <v>8810</v>
      </c>
      <c r="G478" s="336">
        <f t="shared" si="76"/>
        <v>20</v>
      </c>
      <c r="H478" s="337" t="str">
        <f t="shared" si="83"/>
        <v>B</v>
      </c>
      <c r="I478" s="338">
        <v>0</v>
      </c>
      <c r="J478" s="338">
        <f t="shared" si="82"/>
        <v>0</v>
      </c>
      <c r="K478" s="319">
        <v>1000000</v>
      </c>
      <c r="L478" s="319">
        <v>20000000</v>
      </c>
      <c r="M478" s="339">
        <f t="shared" si="78"/>
        <v>4.4645846820099561E-4</v>
      </c>
      <c r="N478" s="340">
        <f t="shared" si="79"/>
        <v>0</v>
      </c>
    </row>
    <row r="479" spans="2:14" x14ac:dyDescent="0.25">
      <c r="B479" s="335" t="s">
        <v>337</v>
      </c>
      <c r="C479" s="34">
        <v>89</v>
      </c>
      <c r="D479" s="34">
        <v>90</v>
      </c>
      <c r="E479" s="319">
        <f t="shared" si="80"/>
        <v>8811</v>
      </c>
      <c r="F479" s="319">
        <f t="shared" si="75"/>
        <v>9000</v>
      </c>
      <c r="G479" s="336">
        <f t="shared" si="76"/>
        <v>190</v>
      </c>
      <c r="H479" s="337" t="str">
        <f t="shared" si="83"/>
        <v>B</v>
      </c>
      <c r="I479" s="338">
        <v>0</v>
      </c>
      <c r="J479" s="338">
        <f t="shared" si="82"/>
        <v>0</v>
      </c>
      <c r="K479" s="319">
        <v>1000000</v>
      </c>
      <c r="L479" s="319">
        <v>190000000</v>
      </c>
      <c r="M479" s="339">
        <f t="shared" si="78"/>
        <v>4.2413554479094583E-3</v>
      </c>
      <c r="N479" s="340">
        <f t="shared" si="79"/>
        <v>0</v>
      </c>
    </row>
    <row r="480" spans="2:14" x14ac:dyDescent="0.25">
      <c r="B480" s="335" t="s">
        <v>339</v>
      </c>
      <c r="C480" s="34">
        <v>121</v>
      </c>
      <c r="D480" s="34">
        <v>121</v>
      </c>
      <c r="E480" s="319">
        <v>12001</v>
      </c>
      <c r="F480" s="319">
        <f t="shared" si="75"/>
        <v>12050</v>
      </c>
      <c r="G480" s="336">
        <f t="shared" si="76"/>
        <v>50</v>
      </c>
      <c r="H480" s="337" t="s">
        <v>361</v>
      </c>
      <c r="I480" s="338">
        <v>0</v>
      </c>
      <c r="J480" s="338">
        <v>0</v>
      </c>
      <c r="K480" s="319">
        <v>1000000</v>
      </c>
      <c r="L480" s="319">
        <v>50000000</v>
      </c>
      <c r="M480" s="339">
        <f t="shared" si="78"/>
        <v>1.116146170502489E-3</v>
      </c>
      <c r="N480" s="340">
        <f t="shared" si="79"/>
        <v>0</v>
      </c>
    </row>
    <row r="481" spans="2:14" x14ac:dyDescent="0.25">
      <c r="B481" s="335" t="s">
        <v>356</v>
      </c>
      <c r="C481" s="34">
        <v>121</v>
      </c>
      <c r="D481" s="34">
        <v>121</v>
      </c>
      <c r="E481" s="319">
        <f t="shared" ref="E481:E510" si="84">+F480+1</f>
        <v>12051</v>
      </c>
      <c r="F481" s="319">
        <f t="shared" si="75"/>
        <v>12100</v>
      </c>
      <c r="G481" s="336">
        <f t="shared" si="76"/>
        <v>50</v>
      </c>
      <c r="H481" s="337" t="str">
        <f t="shared" ref="H481:H493" si="85">+H480</f>
        <v>C</v>
      </c>
      <c r="I481" s="338">
        <v>0</v>
      </c>
      <c r="J481" s="338">
        <v>0</v>
      </c>
      <c r="K481" s="319">
        <v>1000000</v>
      </c>
      <c r="L481" s="319">
        <v>50000000</v>
      </c>
      <c r="M481" s="339">
        <f t="shared" si="78"/>
        <v>1.116146170502489E-3</v>
      </c>
      <c r="N481" s="340">
        <f t="shared" si="79"/>
        <v>0</v>
      </c>
    </row>
    <row r="482" spans="2:14" x14ac:dyDescent="0.25">
      <c r="B482" s="335" t="s">
        <v>338</v>
      </c>
      <c r="C482" s="34">
        <v>122</v>
      </c>
      <c r="D482" s="34">
        <v>122</v>
      </c>
      <c r="E482" s="319">
        <f t="shared" si="84"/>
        <v>12101</v>
      </c>
      <c r="F482" s="319">
        <f t="shared" si="75"/>
        <v>12200</v>
      </c>
      <c r="G482" s="336">
        <f t="shared" si="76"/>
        <v>100</v>
      </c>
      <c r="H482" s="337" t="str">
        <f t="shared" si="85"/>
        <v>C</v>
      </c>
      <c r="I482" s="338">
        <v>0</v>
      </c>
      <c r="J482" s="338">
        <v>0</v>
      </c>
      <c r="K482" s="319">
        <v>1000000</v>
      </c>
      <c r="L482" s="319">
        <v>100000000</v>
      </c>
      <c r="M482" s="339">
        <f t="shared" si="78"/>
        <v>2.232292341004978E-3</v>
      </c>
      <c r="N482" s="340">
        <f t="shared" si="79"/>
        <v>0</v>
      </c>
    </row>
    <row r="483" spans="2:14" x14ac:dyDescent="0.25">
      <c r="B483" s="335" t="s">
        <v>358</v>
      </c>
      <c r="C483" s="34">
        <v>123</v>
      </c>
      <c r="D483" s="34">
        <v>123</v>
      </c>
      <c r="E483" s="319">
        <f t="shared" si="84"/>
        <v>12201</v>
      </c>
      <c r="F483" s="319">
        <f t="shared" si="75"/>
        <v>12210</v>
      </c>
      <c r="G483" s="336">
        <f t="shared" si="76"/>
        <v>10</v>
      </c>
      <c r="H483" s="337" t="str">
        <f t="shared" si="85"/>
        <v>C</v>
      </c>
      <c r="I483" s="338">
        <v>0</v>
      </c>
      <c r="J483" s="338">
        <v>0</v>
      </c>
      <c r="K483" s="319">
        <v>1000000</v>
      </c>
      <c r="L483" s="319">
        <v>10000000</v>
      </c>
      <c r="M483" s="339">
        <f t="shared" si="78"/>
        <v>2.232292341004978E-4</v>
      </c>
      <c r="N483" s="340">
        <f t="shared" si="79"/>
        <v>0</v>
      </c>
    </row>
    <row r="484" spans="2:14" x14ac:dyDescent="0.25">
      <c r="B484" s="335" t="s">
        <v>337</v>
      </c>
      <c r="C484" s="34">
        <v>123</v>
      </c>
      <c r="D484" s="34">
        <v>123</v>
      </c>
      <c r="E484" s="319">
        <f t="shared" si="84"/>
        <v>12211</v>
      </c>
      <c r="F484" s="319">
        <f t="shared" si="75"/>
        <v>12285</v>
      </c>
      <c r="G484" s="336">
        <f t="shared" si="76"/>
        <v>75</v>
      </c>
      <c r="H484" s="337" t="str">
        <f t="shared" si="85"/>
        <v>C</v>
      </c>
      <c r="I484" s="338">
        <v>0</v>
      </c>
      <c r="J484" s="338">
        <v>0</v>
      </c>
      <c r="K484" s="319">
        <v>1000000</v>
      </c>
      <c r="L484" s="319">
        <v>75000000</v>
      </c>
      <c r="M484" s="339">
        <f t="shared" si="78"/>
        <v>1.6742192557537335E-3</v>
      </c>
      <c r="N484" s="340">
        <f t="shared" si="79"/>
        <v>0</v>
      </c>
    </row>
    <row r="485" spans="2:14" x14ac:dyDescent="0.25">
      <c r="B485" s="335" t="s">
        <v>50</v>
      </c>
      <c r="C485" s="34">
        <v>123</v>
      </c>
      <c r="D485" s="34">
        <v>123</v>
      </c>
      <c r="E485" s="319">
        <f t="shared" si="84"/>
        <v>12286</v>
      </c>
      <c r="F485" s="319">
        <f t="shared" si="75"/>
        <v>12300</v>
      </c>
      <c r="G485" s="336">
        <f t="shared" si="76"/>
        <v>15</v>
      </c>
      <c r="H485" s="337" t="str">
        <f t="shared" si="85"/>
        <v>C</v>
      </c>
      <c r="I485" s="338">
        <v>0</v>
      </c>
      <c r="J485" s="338">
        <v>0</v>
      </c>
      <c r="K485" s="319">
        <v>1000000</v>
      </c>
      <c r="L485" s="319">
        <v>15000000</v>
      </c>
      <c r="M485" s="339">
        <f t="shared" si="78"/>
        <v>3.348438511507467E-4</v>
      </c>
      <c r="N485" s="340">
        <f t="shared" si="79"/>
        <v>0</v>
      </c>
    </row>
    <row r="486" spans="2:14" x14ac:dyDescent="0.25">
      <c r="B486" s="335" t="s">
        <v>346</v>
      </c>
      <c r="C486" s="34">
        <v>124</v>
      </c>
      <c r="D486" s="34">
        <v>124</v>
      </c>
      <c r="E486" s="319">
        <f t="shared" si="84"/>
        <v>12301</v>
      </c>
      <c r="F486" s="319">
        <f t="shared" si="75"/>
        <v>12319</v>
      </c>
      <c r="G486" s="336">
        <f t="shared" si="76"/>
        <v>19</v>
      </c>
      <c r="H486" s="337" t="str">
        <f t="shared" si="85"/>
        <v>C</v>
      </c>
      <c r="I486" s="338">
        <v>0</v>
      </c>
      <c r="J486" s="338">
        <v>0</v>
      </c>
      <c r="K486" s="319">
        <v>1000000</v>
      </c>
      <c r="L486" s="319">
        <v>19000000</v>
      </c>
      <c r="M486" s="339">
        <f t="shared" si="78"/>
        <v>4.2413554479094583E-4</v>
      </c>
      <c r="N486" s="340">
        <f t="shared" si="79"/>
        <v>0</v>
      </c>
    </row>
    <row r="487" spans="2:14" x14ac:dyDescent="0.25">
      <c r="B487" s="335" t="s">
        <v>343</v>
      </c>
      <c r="C487" s="34">
        <v>124</v>
      </c>
      <c r="D487" s="34">
        <v>125</v>
      </c>
      <c r="E487" s="319">
        <f t="shared" si="84"/>
        <v>12320</v>
      </c>
      <c r="F487" s="319">
        <f t="shared" si="75"/>
        <v>12447</v>
      </c>
      <c r="G487" s="336">
        <f t="shared" si="76"/>
        <v>128</v>
      </c>
      <c r="H487" s="337" t="str">
        <f t="shared" si="85"/>
        <v>C</v>
      </c>
      <c r="I487" s="338">
        <v>0</v>
      </c>
      <c r="J487" s="338">
        <v>0</v>
      </c>
      <c r="K487" s="319">
        <v>1000000</v>
      </c>
      <c r="L487" s="319">
        <v>128000000</v>
      </c>
      <c r="M487" s="339">
        <f t="shared" si="78"/>
        <v>2.8573341964863719E-3</v>
      </c>
      <c r="N487" s="340">
        <f t="shared" si="79"/>
        <v>0</v>
      </c>
    </row>
    <row r="488" spans="2:14" x14ac:dyDescent="0.25">
      <c r="B488" s="335" t="s">
        <v>345</v>
      </c>
      <c r="C488" s="34">
        <v>125</v>
      </c>
      <c r="D488" s="34">
        <v>125</v>
      </c>
      <c r="E488" s="319">
        <f t="shared" si="84"/>
        <v>12448</v>
      </c>
      <c r="F488" s="319">
        <f t="shared" si="75"/>
        <v>12473</v>
      </c>
      <c r="G488" s="336">
        <f t="shared" si="76"/>
        <v>26</v>
      </c>
      <c r="H488" s="337" t="str">
        <f t="shared" si="85"/>
        <v>C</v>
      </c>
      <c r="I488" s="338">
        <v>0</v>
      </c>
      <c r="J488" s="338">
        <v>0</v>
      </c>
      <c r="K488" s="319">
        <v>1000000</v>
      </c>
      <c r="L488" s="319">
        <v>26000000</v>
      </c>
      <c r="M488" s="339">
        <f t="shared" si="78"/>
        <v>5.8039600866129429E-4</v>
      </c>
      <c r="N488" s="340">
        <f t="shared" si="79"/>
        <v>0</v>
      </c>
    </row>
    <row r="489" spans="2:14" x14ac:dyDescent="0.25">
      <c r="B489" s="335" t="s">
        <v>347</v>
      </c>
      <c r="C489" s="34">
        <v>125</v>
      </c>
      <c r="D489" s="34">
        <v>125</v>
      </c>
      <c r="E489" s="319">
        <f t="shared" si="84"/>
        <v>12474</v>
      </c>
      <c r="F489" s="319">
        <f t="shared" si="75"/>
        <v>12481</v>
      </c>
      <c r="G489" s="336">
        <f t="shared" si="76"/>
        <v>8</v>
      </c>
      <c r="H489" s="337" t="str">
        <f t="shared" si="85"/>
        <v>C</v>
      </c>
      <c r="I489" s="338">
        <v>0</v>
      </c>
      <c r="J489" s="338">
        <v>0</v>
      </c>
      <c r="K489" s="319">
        <v>1000000</v>
      </c>
      <c r="L489" s="319">
        <v>8000000</v>
      </c>
      <c r="M489" s="339">
        <f t="shared" si="78"/>
        <v>1.7858338728039824E-4</v>
      </c>
      <c r="N489" s="340">
        <f t="shared" si="79"/>
        <v>0</v>
      </c>
    </row>
    <row r="490" spans="2:14" x14ac:dyDescent="0.25">
      <c r="B490" s="335" t="s">
        <v>53</v>
      </c>
      <c r="C490" s="34">
        <v>125</v>
      </c>
      <c r="D490" s="34">
        <v>125</v>
      </c>
      <c r="E490" s="319">
        <f t="shared" si="84"/>
        <v>12482</v>
      </c>
      <c r="F490" s="319">
        <f t="shared" si="75"/>
        <v>12496</v>
      </c>
      <c r="G490" s="336">
        <f t="shared" si="76"/>
        <v>15</v>
      </c>
      <c r="H490" s="337" t="str">
        <f t="shared" si="85"/>
        <v>C</v>
      </c>
      <c r="I490" s="338">
        <v>0</v>
      </c>
      <c r="J490" s="338">
        <v>0</v>
      </c>
      <c r="K490" s="319">
        <v>1000000</v>
      </c>
      <c r="L490" s="319">
        <v>15000000</v>
      </c>
      <c r="M490" s="339">
        <f t="shared" si="78"/>
        <v>3.348438511507467E-4</v>
      </c>
      <c r="N490" s="340">
        <f t="shared" si="79"/>
        <v>0</v>
      </c>
    </row>
    <row r="491" spans="2:14" x14ac:dyDescent="0.25">
      <c r="B491" s="335" t="s">
        <v>51</v>
      </c>
      <c r="C491" s="34">
        <v>125</v>
      </c>
      <c r="D491" s="34">
        <v>126</v>
      </c>
      <c r="E491" s="319">
        <f t="shared" si="84"/>
        <v>12497</v>
      </c>
      <c r="F491" s="319">
        <f t="shared" si="75"/>
        <v>12501</v>
      </c>
      <c r="G491" s="336">
        <f t="shared" si="76"/>
        <v>5</v>
      </c>
      <c r="H491" s="337" t="str">
        <f t="shared" si="85"/>
        <v>C</v>
      </c>
      <c r="I491" s="338">
        <v>0</v>
      </c>
      <c r="J491" s="338">
        <v>0</v>
      </c>
      <c r="K491" s="319">
        <v>1000000</v>
      </c>
      <c r="L491" s="319">
        <v>5000000</v>
      </c>
      <c r="M491" s="339">
        <f t="shared" si="78"/>
        <v>1.116146170502489E-4</v>
      </c>
      <c r="N491" s="340">
        <f t="shared" si="79"/>
        <v>0</v>
      </c>
    </row>
    <row r="492" spans="2:14" x14ac:dyDescent="0.25">
      <c r="B492" s="335" t="s">
        <v>341</v>
      </c>
      <c r="C492" s="34">
        <v>126</v>
      </c>
      <c r="D492" s="34">
        <v>126</v>
      </c>
      <c r="E492" s="319">
        <f t="shared" si="84"/>
        <v>12502</v>
      </c>
      <c r="F492" s="319">
        <f t="shared" si="75"/>
        <v>12571</v>
      </c>
      <c r="G492" s="336">
        <f t="shared" si="76"/>
        <v>70</v>
      </c>
      <c r="H492" s="337" t="str">
        <f t="shared" si="85"/>
        <v>C</v>
      </c>
      <c r="I492" s="338">
        <v>0</v>
      </c>
      <c r="J492" s="338">
        <v>0</v>
      </c>
      <c r="K492" s="319">
        <v>1000000</v>
      </c>
      <c r="L492" s="319">
        <v>70000000</v>
      </c>
      <c r="M492" s="339">
        <f t="shared" si="78"/>
        <v>1.5626046387034846E-3</v>
      </c>
      <c r="N492" s="340">
        <f t="shared" si="79"/>
        <v>0</v>
      </c>
    </row>
    <row r="493" spans="2:14" x14ac:dyDescent="0.25">
      <c r="B493" s="335" t="s">
        <v>336</v>
      </c>
      <c r="C493" s="34">
        <v>126</v>
      </c>
      <c r="D493" s="34">
        <v>127</v>
      </c>
      <c r="E493" s="319">
        <f t="shared" si="84"/>
        <v>12572</v>
      </c>
      <c r="F493" s="319">
        <f t="shared" si="75"/>
        <v>12671</v>
      </c>
      <c r="G493" s="336">
        <f t="shared" si="76"/>
        <v>100</v>
      </c>
      <c r="H493" s="337" t="str">
        <f t="shared" si="85"/>
        <v>C</v>
      </c>
      <c r="I493" s="338">
        <v>0</v>
      </c>
      <c r="J493" s="338">
        <v>0</v>
      </c>
      <c r="K493" s="319">
        <v>1000000</v>
      </c>
      <c r="L493" s="319">
        <v>100000000</v>
      </c>
      <c r="M493" s="339">
        <f t="shared" si="78"/>
        <v>2.232292341004978E-3</v>
      </c>
      <c r="N493" s="340">
        <f t="shared" si="79"/>
        <v>0</v>
      </c>
    </row>
    <row r="494" spans="2:14" x14ac:dyDescent="0.25">
      <c r="B494" s="335" t="s">
        <v>359</v>
      </c>
      <c r="C494" s="34">
        <v>127</v>
      </c>
      <c r="D494" s="34">
        <v>129</v>
      </c>
      <c r="E494" s="319">
        <f t="shared" si="84"/>
        <v>12672</v>
      </c>
      <c r="F494" s="319">
        <f t="shared" si="75"/>
        <v>12871</v>
      </c>
      <c r="G494" s="336">
        <f t="shared" si="76"/>
        <v>200</v>
      </c>
      <c r="H494" s="337" t="s">
        <v>361</v>
      </c>
      <c r="I494" s="338">
        <v>0</v>
      </c>
      <c r="J494" s="338">
        <v>0</v>
      </c>
      <c r="K494" s="319">
        <v>1000000</v>
      </c>
      <c r="L494" s="319">
        <v>200000000</v>
      </c>
      <c r="M494" s="339">
        <f t="shared" si="78"/>
        <v>4.4645846820099561E-3</v>
      </c>
      <c r="N494" s="340">
        <f t="shared" si="79"/>
        <v>0</v>
      </c>
    </row>
    <row r="495" spans="2:14" x14ac:dyDescent="0.25">
      <c r="B495" s="335" t="s">
        <v>253</v>
      </c>
      <c r="C495" s="34">
        <v>129</v>
      </c>
      <c r="D495" s="34">
        <v>129</v>
      </c>
      <c r="E495" s="319">
        <f t="shared" si="84"/>
        <v>12872</v>
      </c>
      <c r="F495" s="319">
        <f t="shared" si="75"/>
        <v>12883</v>
      </c>
      <c r="G495" s="336">
        <f t="shared" si="76"/>
        <v>12</v>
      </c>
      <c r="H495" s="337" t="s">
        <v>361</v>
      </c>
      <c r="I495" s="338">
        <v>0</v>
      </c>
      <c r="J495" s="338">
        <v>0</v>
      </c>
      <c r="K495" s="319">
        <v>1000000</v>
      </c>
      <c r="L495" s="319">
        <v>12000000</v>
      </c>
      <c r="M495" s="339">
        <f t="shared" si="78"/>
        <v>2.6787508092059736E-4</v>
      </c>
      <c r="N495" s="340">
        <f t="shared" si="79"/>
        <v>0</v>
      </c>
    </row>
    <row r="496" spans="2:14" x14ac:dyDescent="0.25">
      <c r="B496" s="335" t="s">
        <v>362</v>
      </c>
      <c r="C496" s="34">
        <v>129</v>
      </c>
      <c r="D496" s="34">
        <v>130</v>
      </c>
      <c r="E496" s="319">
        <f t="shared" si="84"/>
        <v>12884</v>
      </c>
      <c r="F496" s="319">
        <f t="shared" si="75"/>
        <v>12983</v>
      </c>
      <c r="G496" s="336">
        <f t="shared" si="76"/>
        <v>100</v>
      </c>
      <c r="H496" s="337" t="s">
        <v>361</v>
      </c>
      <c r="I496" s="338">
        <v>0</v>
      </c>
      <c r="J496" s="338">
        <v>0</v>
      </c>
      <c r="K496" s="319">
        <v>1000000</v>
      </c>
      <c r="L496" s="319">
        <v>100000000</v>
      </c>
      <c r="M496" s="339">
        <f t="shared" si="78"/>
        <v>2.232292341004978E-3</v>
      </c>
      <c r="N496" s="340">
        <f t="shared" si="79"/>
        <v>0</v>
      </c>
    </row>
    <row r="497" spans="2:14" x14ac:dyDescent="0.25">
      <c r="B497" s="335" t="s">
        <v>346</v>
      </c>
      <c r="C497" s="34">
        <v>130</v>
      </c>
      <c r="D497" s="34">
        <v>131</v>
      </c>
      <c r="E497" s="319">
        <f t="shared" si="84"/>
        <v>12984</v>
      </c>
      <c r="F497" s="319">
        <f t="shared" si="75"/>
        <v>13003</v>
      </c>
      <c r="G497" s="336">
        <f t="shared" si="76"/>
        <v>20</v>
      </c>
      <c r="H497" s="337" t="str">
        <f>+H493</f>
        <v>C</v>
      </c>
      <c r="I497" s="338">
        <v>0</v>
      </c>
      <c r="J497" s="338">
        <v>0</v>
      </c>
      <c r="K497" s="319">
        <v>1000000</v>
      </c>
      <c r="L497" s="319">
        <v>20000000</v>
      </c>
      <c r="M497" s="339">
        <f t="shared" si="78"/>
        <v>4.4645846820099561E-4</v>
      </c>
      <c r="N497" s="340">
        <f t="shared" si="79"/>
        <v>0</v>
      </c>
    </row>
    <row r="498" spans="2:14" x14ac:dyDescent="0.25">
      <c r="B498" s="335" t="s">
        <v>332</v>
      </c>
      <c r="C498" s="34">
        <v>131</v>
      </c>
      <c r="D498" s="34">
        <v>131</v>
      </c>
      <c r="E498" s="319">
        <f t="shared" si="84"/>
        <v>13004</v>
      </c>
      <c r="F498" s="319">
        <f t="shared" si="75"/>
        <v>13022</v>
      </c>
      <c r="G498" s="336">
        <f t="shared" si="76"/>
        <v>19</v>
      </c>
      <c r="H498" s="337" t="str">
        <f t="shared" ref="H498:H504" si="86">+H497</f>
        <v>C</v>
      </c>
      <c r="I498" s="338">
        <v>0</v>
      </c>
      <c r="J498" s="338">
        <v>0</v>
      </c>
      <c r="K498" s="319">
        <v>1000000</v>
      </c>
      <c r="L498" s="319">
        <v>19000000</v>
      </c>
      <c r="M498" s="339">
        <f t="shared" si="78"/>
        <v>4.2413554479094583E-4</v>
      </c>
      <c r="N498" s="340">
        <f t="shared" si="79"/>
        <v>0</v>
      </c>
    </row>
    <row r="499" spans="2:14" x14ac:dyDescent="0.25">
      <c r="B499" s="335" t="s">
        <v>333</v>
      </c>
      <c r="C499" s="34">
        <v>131</v>
      </c>
      <c r="D499" s="34">
        <v>132</v>
      </c>
      <c r="E499" s="319">
        <f t="shared" si="84"/>
        <v>13023</v>
      </c>
      <c r="F499" s="319">
        <f t="shared" si="75"/>
        <v>13172</v>
      </c>
      <c r="G499" s="336">
        <f t="shared" si="76"/>
        <v>150</v>
      </c>
      <c r="H499" s="337" t="str">
        <f t="shared" si="86"/>
        <v>C</v>
      </c>
      <c r="I499" s="338">
        <v>0</v>
      </c>
      <c r="J499" s="338">
        <v>0</v>
      </c>
      <c r="K499" s="319">
        <v>1000000</v>
      </c>
      <c r="L499" s="319">
        <v>150000000</v>
      </c>
      <c r="M499" s="339">
        <f t="shared" si="78"/>
        <v>3.348438511507467E-3</v>
      </c>
      <c r="N499" s="340">
        <f t="shared" si="79"/>
        <v>0</v>
      </c>
    </row>
    <row r="500" spans="2:14" x14ac:dyDescent="0.25">
      <c r="B500" s="335" t="s">
        <v>45</v>
      </c>
      <c r="C500" s="34">
        <v>132</v>
      </c>
      <c r="D500" s="34">
        <v>132</v>
      </c>
      <c r="E500" s="319">
        <f t="shared" si="84"/>
        <v>13173</v>
      </c>
      <c r="F500" s="319">
        <f t="shared" si="75"/>
        <v>13197</v>
      </c>
      <c r="G500" s="336">
        <f t="shared" si="76"/>
        <v>25</v>
      </c>
      <c r="H500" s="337" t="str">
        <f t="shared" si="86"/>
        <v>C</v>
      </c>
      <c r="I500" s="338">
        <v>0</v>
      </c>
      <c r="J500" s="338">
        <v>0</v>
      </c>
      <c r="K500" s="319">
        <v>1000000</v>
      </c>
      <c r="L500" s="319">
        <v>25000000</v>
      </c>
      <c r="M500" s="339">
        <f t="shared" si="78"/>
        <v>5.5807308525124451E-4</v>
      </c>
      <c r="N500" s="341">
        <f t="shared" si="79"/>
        <v>0</v>
      </c>
    </row>
    <row r="501" spans="2:14" x14ac:dyDescent="0.25">
      <c r="B501" s="335" t="s">
        <v>343</v>
      </c>
      <c r="C501" s="34">
        <v>132</v>
      </c>
      <c r="D501" s="34">
        <v>133</v>
      </c>
      <c r="E501" s="319">
        <f t="shared" si="84"/>
        <v>13198</v>
      </c>
      <c r="F501" s="319">
        <f t="shared" si="75"/>
        <v>13262</v>
      </c>
      <c r="G501" s="336">
        <f t="shared" si="76"/>
        <v>65</v>
      </c>
      <c r="H501" s="337" t="str">
        <f t="shared" si="86"/>
        <v>C</v>
      </c>
      <c r="I501" s="338">
        <v>0</v>
      </c>
      <c r="J501" s="338">
        <v>0</v>
      </c>
      <c r="K501" s="319">
        <v>1000000</v>
      </c>
      <c r="L501" s="319">
        <v>65000000</v>
      </c>
      <c r="M501" s="339">
        <f t="shared" si="78"/>
        <v>1.4509900216532357E-3</v>
      </c>
      <c r="N501" s="340">
        <f t="shared" si="79"/>
        <v>0</v>
      </c>
    </row>
    <row r="502" spans="2:14" x14ac:dyDescent="0.25">
      <c r="B502" s="335" t="s">
        <v>343</v>
      </c>
      <c r="C502" s="34">
        <v>133</v>
      </c>
      <c r="D502" s="34">
        <v>134</v>
      </c>
      <c r="E502" s="319">
        <f t="shared" si="84"/>
        <v>13263</v>
      </c>
      <c r="F502" s="319">
        <f t="shared" si="75"/>
        <v>13349</v>
      </c>
      <c r="G502" s="336">
        <f t="shared" si="76"/>
        <v>87</v>
      </c>
      <c r="H502" s="337" t="str">
        <f t="shared" si="86"/>
        <v>C</v>
      </c>
      <c r="I502" s="338">
        <v>0</v>
      </c>
      <c r="J502" s="338">
        <v>0</v>
      </c>
      <c r="K502" s="319">
        <v>1000000</v>
      </c>
      <c r="L502" s="319">
        <v>87000000</v>
      </c>
      <c r="M502" s="339">
        <f t="shared" si="78"/>
        <v>1.9420943366743309E-3</v>
      </c>
      <c r="N502" s="340">
        <f t="shared" si="79"/>
        <v>0</v>
      </c>
    </row>
    <row r="503" spans="2:14" x14ac:dyDescent="0.25">
      <c r="B503" s="335" t="s">
        <v>343</v>
      </c>
      <c r="C503" s="34">
        <v>134</v>
      </c>
      <c r="D503" s="34">
        <v>136</v>
      </c>
      <c r="E503" s="319">
        <f t="shared" si="84"/>
        <v>13350</v>
      </c>
      <c r="F503" s="319">
        <f t="shared" si="75"/>
        <v>13515</v>
      </c>
      <c r="G503" s="336">
        <f t="shared" si="76"/>
        <v>166</v>
      </c>
      <c r="H503" s="337" t="str">
        <f t="shared" si="86"/>
        <v>C</v>
      </c>
      <c r="I503" s="338">
        <v>0</v>
      </c>
      <c r="J503" s="338">
        <v>0</v>
      </c>
      <c r="K503" s="319">
        <v>1000000</v>
      </c>
      <c r="L503" s="319">
        <v>166000000</v>
      </c>
      <c r="M503" s="339">
        <f t="shared" si="78"/>
        <v>3.7056052860682635E-3</v>
      </c>
      <c r="N503" s="340">
        <f t="shared" si="79"/>
        <v>0</v>
      </c>
    </row>
    <row r="504" spans="2:14" x14ac:dyDescent="0.25">
      <c r="B504" s="335" t="s">
        <v>343</v>
      </c>
      <c r="C504" s="34">
        <v>136</v>
      </c>
      <c r="D504" s="34">
        <v>137</v>
      </c>
      <c r="E504" s="319">
        <f t="shared" si="84"/>
        <v>13516</v>
      </c>
      <c r="F504" s="319">
        <f t="shared" si="75"/>
        <v>13605</v>
      </c>
      <c r="G504" s="336">
        <f t="shared" si="76"/>
        <v>90</v>
      </c>
      <c r="H504" s="337" t="str">
        <f t="shared" si="86"/>
        <v>C</v>
      </c>
      <c r="I504" s="338">
        <v>0</v>
      </c>
      <c r="J504" s="338">
        <v>0</v>
      </c>
      <c r="K504" s="319">
        <v>1000000</v>
      </c>
      <c r="L504" s="319">
        <v>90000000</v>
      </c>
      <c r="M504" s="339">
        <f t="shared" si="78"/>
        <v>2.0090631069044802E-3</v>
      </c>
      <c r="N504" s="340">
        <f t="shared" si="79"/>
        <v>0</v>
      </c>
    </row>
    <row r="505" spans="2:14" x14ac:dyDescent="0.25">
      <c r="B505" s="335" t="s">
        <v>363</v>
      </c>
      <c r="C505" s="34">
        <v>137</v>
      </c>
      <c r="D505" s="34">
        <v>137</v>
      </c>
      <c r="E505" s="319">
        <f t="shared" si="84"/>
        <v>13606</v>
      </c>
      <c r="F505" s="319">
        <f t="shared" si="75"/>
        <v>13617</v>
      </c>
      <c r="G505" s="336">
        <f t="shared" si="76"/>
        <v>12</v>
      </c>
      <c r="H505" s="337" t="str">
        <f t="shared" ref="H505:H510" si="87">+H503</f>
        <v>C</v>
      </c>
      <c r="I505" s="338">
        <v>0</v>
      </c>
      <c r="J505" s="338">
        <v>0</v>
      </c>
      <c r="K505" s="319">
        <v>1000000</v>
      </c>
      <c r="L505" s="319">
        <v>12000000</v>
      </c>
      <c r="M505" s="339">
        <f t="shared" si="78"/>
        <v>2.6787508092059736E-4</v>
      </c>
      <c r="N505" s="340">
        <f t="shared" si="79"/>
        <v>0</v>
      </c>
    </row>
    <row r="506" spans="2:14" x14ac:dyDescent="0.25">
      <c r="B506" s="335" t="s">
        <v>332</v>
      </c>
      <c r="C506" s="34">
        <v>137</v>
      </c>
      <c r="D506" s="34">
        <v>137</v>
      </c>
      <c r="E506" s="319">
        <f t="shared" si="84"/>
        <v>13618</v>
      </c>
      <c r="F506" s="319">
        <f t="shared" si="75"/>
        <v>13623</v>
      </c>
      <c r="G506" s="336">
        <f t="shared" si="76"/>
        <v>6</v>
      </c>
      <c r="H506" s="337" t="str">
        <f t="shared" si="87"/>
        <v>C</v>
      </c>
      <c r="I506" s="338">
        <v>0</v>
      </c>
      <c r="J506" s="338">
        <v>0</v>
      </c>
      <c r="K506" s="319">
        <v>1000000</v>
      </c>
      <c r="L506" s="319">
        <v>6000000</v>
      </c>
      <c r="M506" s="339">
        <f t="shared" si="78"/>
        <v>1.3393754046029868E-4</v>
      </c>
      <c r="N506" s="340">
        <f t="shared" si="79"/>
        <v>0</v>
      </c>
    </row>
    <row r="507" spans="2:14" x14ac:dyDescent="0.25">
      <c r="B507" s="335" t="s">
        <v>345</v>
      </c>
      <c r="C507" s="34">
        <v>137</v>
      </c>
      <c r="D507" s="34">
        <v>138</v>
      </c>
      <c r="E507" s="319">
        <f t="shared" si="84"/>
        <v>13624</v>
      </c>
      <c r="F507" s="319">
        <f t="shared" si="75"/>
        <v>13703</v>
      </c>
      <c r="G507" s="336">
        <f t="shared" si="76"/>
        <v>80</v>
      </c>
      <c r="H507" s="337" t="str">
        <f t="shared" si="87"/>
        <v>C</v>
      </c>
      <c r="I507" s="338">
        <v>0</v>
      </c>
      <c r="J507" s="338">
        <v>0</v>
      </c>
      <c r="K507" s="319">
        <v>1000000</v>
      </c>
      <c r="L507" s="319">
        <v>80000000</v>
      </c>
      <c r="M507" s="339">
        <f t="shared" si="78"/>
        <v>1.7858338728039824E-3</v>
      </c>
      <c r="N507" s="340">
        <f t="shared" si="79"/>
        <v>0</v>
      </c>
    </row>
    <row r="508" spans="2:14" x14ac:dyDescent="0.25">
      <c r="B508" s="335" t="s">
        <v>248</v>
      </c>
      <c r="C508" s="34">
        <v>138</v>
      </c>
      <c r="D508" s="34">
        <v>138</v>
      </c>
      <c r="E508" s="319">
        <f t="shared" si="84"/>
        <v>13704</v>
      </c>
      <c r="F508" s="319">
        <f t="shared" si="75"/>
        <v>13713</v>
      </c>
      <c r="G508" s="336">
        <f t="shared" si="76"/>
        <v>10</v>
      </c>
      <c r="H508" s="337" t="str">
        <f t="shared" si="87"/>
        <v>C</v>
      </c>
      <c r="I508" s="338">
        <v>0</v>
      </c>
      <c r="J508" s="338">
        <v>0</v>
      </c>
      <c r="K508" s="319">
        <v>1000000</v>
      </c>
      <c r="L508" s="319">
        <v>10000000</v>
      </c>
      <c r="M508" s="339">
        <f t="shared" si="78"/>
        <v>2.232292341004978E-4</v>
      </c>
      <c r="N508" s="340">
        <f t="shared" si="79"/>
        <v>0</v>
      </c>
    </row>
    <row r="509" spans="2:14" x14ac:dyDescent="0.25">
      <c r="B509" s="335" t="s">
        <v>351</v>
      </c>
      <c r="C509" s="34">
        <v>138</v>
      </c>
      <c r="D509" s="34">
        <v>138</v>
      </c>
      <c r="E509" s="319">
        <f t="shared" si="84"/>
        <v>13714</v>
      </c>
      <c r="F509" s="319">
        <f t="shared" si="75"/>
        <v>13763</v>
      </c>
      <c r="G509" s="336">
        <f t="shared" si="76"/>
        <v>50</v>
      </c>
      <c r="H509" s="337" t="str">
        <f t="shared" si="87"/>
        <v>C</v>
      </c>
      <c r="I509" s="338">
        <v>0</v>
      </c>
      <c r="J509" s="338">
        <v>0</v>
      </c>
      <c r="K509" s="319">
        <v>1000000</v>
      </c>
      <c r="L509" s="319">
        <v>50000000</v>
      </c>
      <c r="M509" s="339">
        <f t="shared" si="78"/>
        <v>1.116146170502489E-3</v>
      </c>
      <c r="N509" s="340">
        <f t="shared" si="79"/>
        <v>0</v>
      </c>
    </row>
    <row r="510" spans="2:14" x14ac:dyDescent="0.25">
      <c r="B510" s="335" t="s">
        <v>343</v>
      </c>
      <c r="C510" s="34">
        <v>138</v>
      </c>
      <c r="D510" s="34">
        <v>140</v>
      </c>
      <c r="E510" s="319">
        <f t="shared" si="84"/>
        <v>13764</v>
      </c>
      <c r="F510" s="319">
        <f t="shared" si="75"/>
        <v>14000</v>
      </c>
      <c r="G510" s="336">
        <f t="shared" si="76"/>
        <v>237</v>
      </c>
      <c r="H510" s="337" t="str">
        <f t="shared" si="87"/>
        <v>C</v>
      </c>
      <c r="I510" s="338">
        <v>0</v>
      </c>
      <c r="J510" s="338">
        <v>0</v>
      </c>
      <c r="K510" s="319">
        <v>1000000</v>
      </c>
      <c r="L510" s="319">
        <v>237000000</v>
      </c>
      <c r="M510" s="339">
        <f t="shared" si="78"/>
        <v>5.2905328481817979E-3</v>
      </c>
      <c r="N510" s="340">
        <f t="shared" si="79"/>
        <v>0</v>
      </c>
    </row>
    <row r="511" spans="2:14" x14ac:dyDescent="0.25">
      <c r="B511" s="335" t="s">
        <v>45</v>
      </c>
      <c r="C511" s="34">
        <v>141</v>
      </c>
      <c r="D511" s="34">
        <v>145</v>
      </c>
      <c r="E511" s="319">
        <v>14001</v>
      </c>
      <c r="F511" s="319">
        <f t="shared" si="75"/>
        <v>14500</v>
      </c>
      <c r="G511" s="336">
        <f t="shared" si="76"/>
        <v>500</v>
      </c>
      <c r="H511" s="337" t="s">
        <v>70</v>
      </c>
      <c r="I511" s="337">
        <v>5</v>
      </c>
      <c r="J511" s="338">
        <f t="shared" ref="J511:J542" si="88">+I511*G511</f>
        <v>2500</v>
      </c>
      <c r="K511" s="319">
        <v>1000000</v>
      </c>
      <c r="L511" s="319">
        <v>500000000</v>
      </c>
      <c r="M511" s="339">
        <f t="shared" si="78"/>
        <v>1.116146170502489E-2</v>
      </c>
      <c r="N511" s="341">
        <f t="shared" si="79"/>
        <v>1.8546406819142859E-2</v>
      </c>
    </row>
    <row r="512" spans="2:14" x14ac:dyDescent="0.25">
      <c r="B512" s="335" t="s">
        <v>41</v>
      </c>
      <c r="C512" s="34">
        <v>146</v>
      </c>
      <c r="D512" s="34">
        <v>150</v>
      </c>
      <c r="E512" s="319">
        <v>14501</v>
      </c>
      <c r="F512" s="319">
        <f t="shared" si="75"/>
        <v>15000</v>
      </c>
      <c r="G512" s="336">
        <f t="shared" si="76"/>
        <v>500</v>
      </c>
      <c r="H512" s="337" t="s">
        <v>70</v>
      </c>
      <c r="I512" s="337">
        <v>5</v>
      </c>
      <c r="J512" s="338">
        <f t="shared" si="88"/>
        <v>2500</v>
      </c>
      <c r="K512" s="319">
        <v>1000000</v>
      </c>
      <c r="L512" s="319">
        <v>500000000</v>
      </c>
      <c r="M512" s="339">
        <f t="shared" si="78"/>
        <v>1.116146170502489E-2</v>
      </c>
      <c r="N512" s="340">
        <f t="shared" si="79"/>
        <v>1.8546406819142859E-2</v>
      </c>
    </row>
    <row r="513" spans="2:14" x14ac:dyDescent="0.25">
      <c r="B513" s="335" t="s">
        <v>43</v>
      </c>
      <c r="C513" s="34">
        <v>151</v>
      </c>
      <c r="D513" s="34">
        <v>155</v>
      </c>
      <c r="E513" s="319">
        <v>15001</v>
      </c>
      <c r="F513" s="319">
        <f t="shared" si="75"/>
        <v>15500</v>
      </c>
      <c r="G513" s="336">
        <f t="shared" si="76"/>
        <v>500</v>
      </c>
      <c r="H513" s="337" t="s">
        <v>70</v>
      </c>
      <c r="I513" s="337">
        <v>5</v>
      </c>
      <c r="J513" s="338">
        <f t="shared" si="88"/>
        <v>2500</v>
      </c>
      <c r="K513" s="319">
        <v>1000000</v>
      </c>
      <c r="L513" s="319">
        <v>500000000</v>
      </c>
      <c r="M513" s="339">
        <f t="shared" si="78"/>
        <v>1.116146170502489E-2</v>
      </c>
      <c r="N513" s="340">
        <f t="shared" si="79"/>
        <v>1.8546406819142859E-2</v>
      </c>
    </row>
    <row r="514" spans="2:14" x14ac:dyDescent="0.25">
      <c r="B514" s="335" t="s">
        <v>332</v>
      </c>
      <c r="C514" s="34">
        <v>156</v>
      </c>
      <c r="D514" s="34">
        <v>160</v>
      </c>
      <c r="E514" s="319">
        <v>15501</v>
      </c>
      <c r="F514" s="319">
        <f t="shared" si="75"/>
        <v>16000</v>
      </c>
      <c r="G514" s="336">
        <f t="shared" si="76"/>
        <v>500</v>
      </c>
      <c r="H514" s="337" t="s">
        <v>70</v>
      </c>
      <c r="I514" s="342">
        <v>5</v>
      </c>
      <c r="J514" s="338">
        <f t="shared" si="88"/>
        <v>2500</v>
      </c>
      <c r="K514" s="319">
        <v>1000000</v>
      </c>
      <c r="L514" s="319">
        <v>500000000</v>
      </c>
      <c r="M514" s="339">
        <f t="shared" si="78"/>
        <v>1.116146170502489E-2</v>
      </c>
      <c r="N514" s="340">
        <f t="shared" si="79"/>
        <v>1.8546406819142859E-2</v>
      </c>
    </row>
    <row r="515" spans="2:14" x14ac:dyDescent="0.25">
      <c r="B515" s="335" t="s">
        <v>342</v>
      </c>
      <c r="C515" s="34">
        <v>161</v>
      </c>
      <c r="D515" s="34">
        <v>161</v>
      </c>
      <c r="E515" s="319">
        <v>16001</v>
      </c>
      <c r="F515" s="319">
        <f t="shared" si="75"/>
        <v>16063</v>
      </c>
      <c r="G515" s="336">
        <f t="shared" si="76"/>
        <v>63</v>
      </c>
      <c r="H515" s="337" t="s">
        <v>71</v>
      </c>
      <c r="I515" s="342">
        <v>1</v>
      </c>
      <c r="J515" s="338">
        <f t="shared" si="88"/>
        <v>63</v>
      </c>
      <c r="K515" s="319">
        <v>1000000</v>
      </c>
      <c r="L515" s="319">
        <v>63000000</v>
      </c>
      <c r="M515" s="339">
        <f t="shared" si="78"/>
        <v>1.4063441748331362E-3</v>
      </c>
      <c r="N515" s="340">
        <f t="shared" si="79"/>
        <v>4.6736945184240006E-4</v>
      </c>
    </row>
    <row r="516" spans="2:14" x14ac:dyDescent="0.25">
      <c r="B516" s="335" t="s">
        <v>344</v>
      </c>
      <c r="C516" s="34">
        <v>161</v>
      </c>
      <c r="D516" s="34">
        <v>161</v>
      </c>
      <c r="E516" s="319">
        <f t="shared" ref="E516:E547" si="89">+F515+1</f>
        <v>16064</v>
      </c>
      <c r="F516" s="319">
        <f t="shared" si="75"/>
        <v>16066</v>
      </c>
      <c r="G516" s="336">
        <f t="shared" si="76"/>
        <v>3</v>
      </c>
      <c r="H516" s="337" t="s">
        <v>71</v>
      </c>
      <c r="I516" s="342">
        <v>1</v>
      </c>
      <c r="J516" s="338">
        <f t="shared" si="88"/>
        <v>3</v>
      </c>
      <c r="K516" s="319">
        <v>1000000</v>
      </c>
      <c r="L516" s="319">
        <v>3000000</v>
      </c>
      <c r="M516" s="339">
        <f t="shared" si="78"/>
        <v>6.6968770230149341E-5</v>
      </c>
      <c r="N516" s="340">
        <f t="shared" si="79"/>
        <v>2.2255688182971431E-5</v>
      </c>
    </row>
    <row r="517" spans="2:14" x14ac:dyDescent="0.25">
      <c r="B517" s="335" t="s">
        <v>589</v>
      </c>
      <c r="C517" s="34">
        <v>161</v>
      </c>
      <c r="D517" s="34">
        <v>162</v>
      </c>
      <c r="E517" s="319">
        <f t="shared" si="89"/>
        <v>16067</v>
      </c>
      <c r="F517" s="319">
        <f t="shared" si="75"/>
        <v>16115</v>
      </c>
      <c r="G517" s="336">
        <f t="shared" si="76"/>
        <v>49</v>
      </c>
      <c r="H517" s="337" t="s">
        <v>71</v>
      </c>
      <c r="I517" s="342">
        <v>1</v>
      </c>
      <c r="J517" s="338">
        <f t="shared" si="88"/>
        <v>49</v>
      </c>
      <c r="K517" s="319">
        <v>1000000</v>
      </c>
      <c r="L517" s="319">
        <v>49000000</v>
      </c>
      <c r="M517" s="339">
        <f t="shared" si="78"/>
        <v>1.0938232470924392E-3</v>
      </c>
      <c r="N517" s="340">
        <f t="shared" si="79"/>
        <v>3.6350957365520004E-4</v>
      </c>
    </row>
    <row r="518" spans="2:14" x14ac:dyDescent="0.25">
      <c r="B518" s="335" t="s">
        <v>589</v>
      </c>
      <c r="C518" s="34">
        <v>162</v>
      </c>
      <c r="D518" s="34">
        <v>162</v>
      </c>
      <c r="E518" s="319">
        <f t="shared" si="89"/>
        <v>16116</v>
      </c>
      <c r="F518" s="319">
        <f t="shared" ref="F518:F574" si="90">+((E518)+(L518/K518))-1</f>
        <v>16164</v>
      </c>
      <c r="G518" s="336">
        <f t="shared" ref="G518:G575" si="91">+F518-E518+1</f>
        <v>49</v>
      </c>
      <c r="H518" s="337" t="s">
        <v>71</v>
      </c>
      <c r="I518" s="342">
        <v>1</v>
      </c>
      <c r="J518" s="338">
        <f t="shared" si="88"/>
        <v>49</v>
      </c>
      <c r="K518" s="319">
        <v>1000000</v>
      </c>
      <c r="L518" s="319">
        <v>49000000</v>
      </c>
      <c r="M518" s="339">
        <f t="shared" si="78"/>
        <v>1.0938232470924392E-3</v>
      </c>
      <c r="N518" s="340">
        <f t="shared" si="79"/>
        <v>3.6350957365520004E-4</v>
      </c>
    </row>
    <row r="519" spans="2:14" x14ac:dyDescent="0.25">
      <c r="B519" s="335" t="s">
        <v>337</v>
      </c>
      <c r="C519" s="34">
        <v>162</v>
      </c>
      <c r="D519" s="34">
        <v>162</v>
      </c>
      <c r="E519" s="319">
        <f t="shared" si="89"/>
        <v>16165</v>
      </c>
      <c r="F519" s="319">
        <f t="shared" si="90"/>
        <v>16187</v>
      </c>
      <c r="G519" s="336">
        <f t="shared" si="91"/>
        <v>23</v>
      </c>
      <c r="H519" s="337" t="s">
        <v>71</v>
      </c>
      <c r="I519" s="342">
        <v>1</v>
      </c>
      <c r="J519" s="338">
        <f t="shared" si="88"/>
        <v>23</v>
      </c>
      <c r="K519" s="319">
        <v>1000000</v>
      </c>
      <c r="L519" s="319">
        <v>23000000</v>
      </c>
      <c r="M519" s="339">
        <f t="shared" ref="M519:M582" si="92">+L519/$L$641</f>
        <v>5.1342723843114495E-4</v>
      </c>
      <c r="N519" s="340">
        <f t="shared" ref="N519:N582" si="93">+J519/$J$641</f>
        <v>1.706269427361143E-4</v>
      </c>
    </row>
    <row r="520" spans="2:14" x14ac:dyDescent="0.25">
      <c r="B520" s="335" t="s">
        <v>348</v>
      </c>
      <c r="C520" s="34">
        <v>162</v>
      </c>
      <c r="D520" s="34">
        <v>162</v>
      </c>
      <c r="E520" s="319">
        <f t="shared" si="89"/>
        <v>16188</v>
      </c>
      <c r="F520" s="319">
        <f t="shared" si="90"/>
        <v>16193</v>
      </c>
      <c r="G520" s="336">
        <f t="shared" si="91"/>
        <v>6</v>
      </c>
      <c r="H520" s="337" t="s">
        <v>71</v>
      </c>
      <c r="I520" s="342">
        <v>1</v>
      </c>
      <c r="J520" s="338">
        <f t="shared" si="88"/>
        <v>6</v>
      </c>
      <c r="K520" s="319">
        <v>1000000</v>
      </c>
      <c r="L520" s="319">
        <v>6000000</v>
      </c>
      <c r="M520" s="339">
        <f t="shared" si="92"/>
        <v>1.3393754046029868E-4</v>
      </c>
      <c r="N520" s="340">
        <f t="shared" si="93"/>
        <v>4.4511376365942861E-5</v>
      </c>
    </row>
    <row r="521" spans="2:14" x14ac:dyDescent="0.25">
      <c r="B521" s="335" t="s">
        <v>340</v>
      </c>
      <c r="C521" s="34">
        <v>162</v>
      </c>
      <c r="D521" s="34">
        <v>163</v>
      </c>
      <c r="E521" s="319">
        <f t="shared" si="89"/>
        <v>16194</v>
      </c>
      <c r="F521" s="319">
        <f t="shared" si="90"/>
        <v>16207</v>
      </c>
      <c r="G521" s="336">
        <f t="shared" si="91"/>
        <v>14</v>
      </c>
      <c r="H521" s="337" t="s">
        <v>71</v>
      </c>
      <c r="I521" s="342">
        <v>1</v>
      </c>
      <c r="J521" s="338">
        <f t="shared" si="88"/>
        <v>14</v>
      </c>
      <c r="K521" s="319">
        <v>1000000</v>
      </c>
      <c r="L521" s="319">
        <v>14000000</v>
      </c>
      <c r="M521" s="339">
        <f t="shared" si="92"/>
        <v>3.1252092774069692E-4</v>
      </c>
      <c r="N521" s="340">
        <f t="shared" si="93"/>
        <v>1.0385987818720001E-4</v>
      </c>
    </row>
    <row r="522" spans="2:14" x14ac:dyDescent="0.25">
      <c r="B522" s="335" t="s">
        <v>589</v>
      </c>
      <c r="C522" s="34">
        <v>163</v>
      </c>
      <c r="D522" s="34">
        <v>163</v>
      </c>
      <c r="E522" s="319">
        <f t="shared" si="89"/>
        <v>16208</v>
      </c>
      <c r="F522" s="319">
        <f t="shared" si="90"/>
        <v>16256</v>
      </c>
      <c r="G522" s="336">
        <f t="shared" si="91"/>
        <v>49</v>
      </c>
      <c r="H522" s="337" t="s">
        <v>71</v>
      </c>
      <c r="I522" s="342">
        <v>1</v>
      </c>
      <c r="J522" s="338">
        <f t="shared" si="88"/>
        <v>49</v>
      </c>
      <c r="K522" s="319">
        <v>1000000</v>
      </c>
      <c r="L522" s="319">
        <v>49000000</v>
      </c>
      <c r="M522" s="339">
        <f t="shared" si="92"/>
        <v>1.0938232470924392E-3</v>
      </c>
      <c r="N522" s="340">
        <f t="shared" si="93"/>
        <v>3.6350957365520004E-4</v>
      </c>
    </row>
    <row r="523" spans="2:14" x14ac:dyDescent="0.25">
      <c r="B523" s="335" t="s">
        <v>338</v>
      </c>
      <c r="C523" s="34">
        <v>163</v>
      </c>
      <c r="D523" s="34">
        <v>163</v>
      </c>
      <c r="E523" s="319">
        <f t="shared" si="89"/>
        <v>16257</v>
      </c>
      <c r="F523" s="319">
        <f t="shared" si="90"/>
        <v>16271</v>
      </c>
      <c r="G523" s="336">
        <f t="shared" si="91"/>
        <v>15</v>
      </c>
      <c r="H523" s="337" t="s">
        <v>71</v>
      </c>
      <c r="I523" s="342">
        <v>1</v>
      </c>
      <c r="J523" s="338">
        <f t="shared" si="88"/>
        <v>15</v>
      </c>
      <c r="K523" s="319">
        <v>1000000</v>
      </c>
      <c r="L523" s="319">
        <v>15000000</v>
      </c>
      <c r="M523" s="339">
        <f t="shared" si="92"/>
        <v>3.348438511507467E-4</v>
      </c>
      <c r="N523" s="340">
        <f t="shared" si="93"/>
        <v>1.1127844091485716E-4</v>
      </c>
    </row>
    <row r="524" spans="2:14" x14ac:dyDescent="0.25">
      <c r="B524" s="335" t="s">
        <v>333</v>
      </c>
      <c r="C524" s="34">
        <v>163</v>
      </c>
      <c r="D524" s="34">
        <v>163</v>
      </c>
      <c r="E524" s="319">
        <f t="shared" si="89"/>
        <v>16272</v>
      </c>
      <c r="F524" s="319">
        <f t="shared" si="90"/>
        <v>16287</v>
      </c>
      <c r="G524" s="336">
        <f t="shared" si="91"/>
        <v>16</v>
      </c>
      <c r="H524" s="337" t="s">
        <v>71</v>
      </c>
      <c r="I524" s="342">
        <v>1</v>
      </c>
      <c r="J524" s="338">
        <f t="shared" si="88"/>
        <v>16</v>
      </c>
      <c r="K524" s="319">
        <v>1000000</v>
      </c>
      <c r="L524" s="319">
        <v>16000000</v>
      </c>
      <c r="M524" s="339">
        <f t="shared" si="92"/>
        <v>3.5716677456079649E-4</v>
      </c>
      <c r="N524" s="340">
        <f t="shared" si="93"/>
        <v>1.186970036425143E-4</v>
      </c>
    </row>
    <row r="525" spans="2:14" x14ac:dyDescent="0.25">
      <c r="B525" s="335" t="s">
        <v>336</v>
      </c>
      <c r="C525" s="34">
        <v>163</v>
      </c>
      <c r="D525" s="34">
        <v>164</v>
      </c>
      <c r="E525" s="319">
        <f t="shared" si="89"/>
        <v>16288</v>
      </c>
      <c r="F525" s="319">
        <f t="shared" si="90"/>
        <v>16301</v>
      </c>
      <c r="G525" s="336">
        <f t="shared" si="91"/>
        <v>14</v>
      </c>
      <c r="H525" s="337" t="s">
        <v>71</v>
      </c>
      <c r="I525" s="342">
        <v>1</v>
      </c>
      <c r="J525" s="338">
        <f t="shared" si="88"/>
        <v>14</v>
      </c>
      <c r="K525" s="319">
        <v>1000000</v>
      </c>
      <c r="L525" s="319">
        <v>14000000</v>
      </c>
      <c r="M525" s="339">
        <f t="shared" si="92"/>
        <v>3.1252092774069692E-4</v>
      </c>
      <c r="N525" s="340">
        <f t="shared" si="93"/>
        <v>1.0385987818720001E-4</v>
      </c>
    </row>
    <row r="526" spans="2:14" x14ac:dyDescent="0.25">
      <c r="B526" s="335" t="s">
        <v>343</v>
      </c>
      <c r="C526" s="34">
        <v>164</v>
      </c>
      <c r="D526" s="34">
        <v>164</v>
      </c>
      <c r="E526" s="319">
        <f t="shared" si="89"/>
        <v>16302</v>
      </c>
      <c r="F526" s="319">
        <f t="shared" si="90"/>
        <v>16323</v>
      </c>
      <c r="G526" s="336">
        <f t="shared" si="91"/>
        <v>22</v>
      </c>
      <c r="H526" s="337" t="s">
        <v>71</v>
      </c>
      <c r="I526" s="342">
        <v>1</v>
      </c>
      <c r="J526" s="338">
        <f t="shared" si="88"/>
        <v>22</v>
      </c>
      <c r="K526" s="319">
        <v>1000000</v>
      </c>
      <c r="L526" s="319">
        <v>22000000</v>
      </c>
      <c r="M526" s="339">
        <f t="shared" si="92"/>
        <v>4.9110431502109517E-4</v>
      </c>
      <c r="N526" s="340">
        <f t="shared" si="93"/>
        <v>1.6320838000845716E-4</v>
      </c>
    </row>
    <row r="527" spans="2:14" x14ac:dyDescent="0.25">
      <c r="B527" s="335" t="s">
        <v>589</v>
      </c>
      <c r="C527" s="34">
        <v>164</v>
      </c>
      <c r="D527" s="34">
        <v>164</v>
      </c>
      <c r="E527" s="319">
        <f t="shared" si="89"/>
        <v>16324</v>
      </c>
      <c r="F527" s="319">
        <f t="shared" si="90"/>
        <v>16372</v>
      </c>
      <c r="G527" s="336">
        <f t="shared" si="91"/>
        <v>49</v>
      </c>
      <c r="H527" s="337" t="s">
        <v>71</v>
      </c>
      <c r="I527" s="342">
        <v>1</v>
      </c>
      <c r="J527" s="338">
        <f t="shared" si="88"/>
        <v>49</v>
      </c>
      <c r="K527" s="319">
        <v>1000000</v>
      </c>
      <c r="L527" s="319">
        <v>49000000</v>
      </c>
      <c r="M527" s="339">
        <f t="shared" si="92"/>
        <v>1.0938232470924392E-3</v>
      </c>
      <c r="N527" s="340">
        <f t="shared" si="93"/>
        <v>3.6350957365520004E-4</v>
      </c>
    </row>
    <row r="528" spans="2:14" x14ac:dyDescent="0.25">
      <c r="B528" s="335" t="s">
        <v>334</v>
      </c>
      <c r="C528" s="34">
        <v>164</v>
      </c>
      <c r="D528" s="34">
        <v>164</v>
      </c>
      <c r="E528" s="319">
        <f t="shared" si="89"/>
        <v>16373</v>
      </c>
      <c r="F528" s="319">
        <f t="shared" si="90"/>
        <v>16382</v>
      </c>
      <c r="G528" s="336">
        <f t="shared" si="91"/>
        <v>10</v>
      </c>
      <c r="H528" s="337" t="s">
        <v>71</v>
      </c>
      <c r="I528" s="342">
        <v>1</v>
      </c>
      <c r="J528" s="338">
        <f t="shared" si="88"/>
        <v>10</v>
      </c>
      <c r="K528" s="319">
        <v>1000000</v>
      </c>
      <c r="L528" s="319">
        <v>10000000</v>
      </c>
      <c r="M528" s="339">
        <f t="shared" si="92"/>
        <v>2.232292341004978E-4</v>
      </c>
      <c r="N528" s="340">
        <f t="shared" si="93"/>
        <v>7.4185627276571433E-5</v>
      </c>
    </row>
    <row r="529" spans="2:14" x14ac:dyDescent="0.25">
      <c r="B529" s="335" t="s">
        <v>335</v>
      </c>
      <c r="C529" s="34">
        <v>164</v>
      </c>
      <c r="D529" s="34">
        <v>165</v>
      </c>
      <c r="E529" s="319">
        <f t="shared" si="89"/>
        <v>16383</v>
      </c>
      <c r="F529" s="319">
        <f t="shared" si="90"/>
        <v>16406</v>
      </c>
      <c r="G529" s="336">
        <f t="shared" si="91"/>
        <v>24</v>
      </c>
      <c r="H529" s="337" t="s">
        <v>71</v>
      </c>
      <c r="I529" s="342">
        <v>1</v>
      </c>
      <c r="J529" s="338">
        <f t="shared" si="88"/>
        <v>24</v>
      </c>
      <c r="K529" s="319">
        <v>1000000</v>
      </c>
      <c r="L529" s="319">
        <v>24000000</v>
      </c>
      <c r="M529" s="339">
        <f t="shared" si="92"/>
        <v>5.3575016184119473E-4</v>
      </c>
      <c r="N529" s="340">
        <f t="shared" si="93"/>
        <v>1.7804550546377145E-4</v>
      </c>
    </row>
    <row r="530" spans="2:14" x14ac:dyDescent="0.25">
      <c r="B530" s="335" t="s">
        <v>345</v>
      </c>
      <c r="C530" s="34">
        <v>165</v>
      </c>
      <c r="D530" s="34">
        <v>165</v>
      </c>
      <c r="E530" s="319">
        <f t="shared" si="89"/>
        <v>16407</v>
      </c>
      <c r="F530" s="319">
        <f t="shared" si="90"/>
        <v>16410</v>
      </c>
      <c r="G530" s="336">
        <f t="shared" si="91"/>
        <v>4</v>
      </c>
      <c r="H530" s="337" t="s">
        <v>71</v>
      </c>
      <c r="I530" s="342">
        <v>1</v>
      </c>
      <c r="J530" s="338">
        <f t="shared" si="88"/>
        <v>4</v>
      </c>
      <c r="K530" s="319">
        <v>1000000</v>
      </c>
      <c r="L530" s="319">
        <v>4000000</v>
      </c>
      <c r="M530" s="339">
        <f t="shared" si="92"/>
        <v>8.9291693640199121E-5</v>
      </c>
      <c r="N530" s="340">
        <f t="shared" si="93"/>
        <v>2.9674250910628575E-5</v>
      </c>
    </row>
    <row r="531" spans="2:14" x14ac:dyDescent="0.25">
      <c r="B531" s="335" t="s">
        <v>248</v>
      </c>
      <c r="C531" s="34">
        <v>165</v>
      </c>
      <c r="D531" s="34">
        <v>165</v>
      </c>
      <c r="E531" s="319">
        <f t="shared" si="89"/>
        <v>16411</v>
      </c>
      <c r="F531" s="319">
        <f t="shared" si="90"/>
        <v>16411</v>
      </c>
      <c r="G531" s="336">
        <f t="shared" si="91"/>
        <v>1</v>
      </c>
      <c r="H531" s="337" t="s">
        <v>71</v>
      </c>
      <c r="I531" s="342">
        <v>1</v>
      </c>
      <c r="J531" s="338">
        <f t="shared" si="88"/>
        <v>1</v>
      </c>
      <c r="K531" s="319">
        <v>1000000</v>
      </c>
      <c r="L531" s="319">
        <v>1000000</v>
      </c>
      <c r="M531" s="339">
        <f t="shared" si="92"/>
        <v>2.232292341004978E-5</v>
      </c>
      <c r="N531" s="340">
        <f t="shared" si="93"/>
        <v>7.4185627276571438E-6</v>
      </c>
    </row>
    <row r="532" spans="2:14" x14ac:dyDescent="0.25">
      <c r="B532" s="335" t="s">
        <v>341</v>
      </c>
      <c r="C532" s="34">
        <v>165</v>
      </c>
      <c r="D532" s="34">
        <v>165</v>
      </c>
      <c r="E532" s="319">
        <f t="shared" si="89"/>
        <v>16412</v>
      </c>
      <c r="F532" s="319">
        <f t="shared" si="90"/>
        <v>16447</v>
      </c>
      <c r="G532" s="336">
        <f t="shared" si="91"/>
        <v>36</v>
      </c>
      <c r="H532" s="337" t="s">
        <v>71</v>
      </c>
      <c r="I532" s="342">
        <v>1</v>
      </c>
      <c r="J532" s="338">
        <f t="shared" si="88"/>
        <v>36</v>
      </c>
      <c r="K532" s="319">
        <v>1000000</v>
      </c>
      <c r="L532" s="319">
        <v>36000000</v>
      </c>
      <c r="M532" s="339">
        <f t="shared" si="92"/>
        <v>8.0362524276179209E-4</v>
      </c>
      <c r="N532" s="340">
        <f t="shared" si="93"/>
        <v>2.6706825819565715E-4</v>
      </c>
    </row>
    <row r="533" spans="2:14" x14ac:dyDescent="0.25">
      <c r="B533" s="335" t="s">
        <v>347</v>
      </c>
      <c r="C533" s="34">
        <v>165</v>
      </c>
      <c r="D533" s="34">
        <v>165</v>
      </c>
      <c r="E533" s="319">
        <f t="shared" si="89"/>
        <v>16448</v>
      </c>
      <c r="F533" s="319">
        <f t="shared" si="90"/>
        <v>16449</v>
      </c>
      <c r="G533" s="336">
        <f t="shared" si="91"/>
        <v>2</v>
      </c>
      <c r="H533" s="337" t="s">
        <v>71</v>
      </c>
      <c r="I533" s="342">
        <v>1</v>
      </c>
      <c r="J533" s="338">
        <f t="shared" si="88"/>
        <v>2</v>
      </c>
      <c r="K533" s="319">
        <v>1000000</v>
      </c>
      <c r="L533" s="319">
        <v>2000000</v>
      </c>
      <c r="M533" s="339">
        <f t="shared" si="92"/>
        <v>4.4645846820099561E-5</v>
      </c>
      <c r="N533" s="340">
        <f t="shared" si="93"/>
        <v>1.4837125455314288E-5</v>
      </c>
    </row>
    <row r="534" spans="2:14" x14ac:dyDescent="0.25">
      <c r="B534" s="335" t="s">
        <v>339</v>
      </c>
      <c r="C534" s="34">
        <v>165</v>
      </c>
      <c r="D534" s="34">
        <v>165</v>
      </c>
      <c r="E534" s="319">
        <f t="shared" si="89"/>
        <v>16450</v>
      </c>
      <c r="F534" s="319">
        <f t="shared" si="90"/>
        <v>16484</v>
      </c>
      <c r="G534" s="336">
        <f t="shared" si="91"/>
        <v>35</v>
      </c>
      <c r="H534" s="337" t="s">
        <v>71</v>
      </c>
      <c r="I534" s="342">
        <v>1</v>
      </c>
      <c r="J534" s="338">
        <f t="shared" si="88"/>
        <v>35</v>
      </c>
      <c r="K534" s="319">
        <v>1000000</v>
      </c>
      <c r="L534" s="319">
        <v>35000000</v>
      </c>
      <c r="M534" s="339">
        <f t="shared" si="92"/>
        <v>7.8130231935174231E-4</v>
      </c>
      <c r="N534" s="340">
        <f t="shared" si="93"/>
        <v>2.5964969546800001E-4</v>
      </c>
    </row>
    <row r="535" spans="2:14" x14ac:dyDescent="0.25">
      <c r="B535" s="335" t="s">
        <v>346</v>
      </c>
      <c r="C535" s="34">
        <v>165</v>
      </c>
      <c r="D535" s="34">
        <v>165</v>
      </c>
      <c r="E535" s="319">
        <f t="shared" si="89"/>
        <v>16485</v>
      </c>
      <c r="F535" s="319">
        <f t="shared" si="90"/>
        <v>16489</v>
      </c>
      <c r="G535" s="336">
        <f t="shared" si="91"/>
        <v>5</v>
      </c>
      <c r="H535" s="337" t="s">
        <v>71</v>
      </c>
      <c r="I535" s="342">
        <v>1</v>
      </c>
      <c r="J535" s="338">
        <f t="shared" si="88"/>
        <v>5</v>
      </c>
      <c r="K535" s="319">
        <v>1000000</v>
      </c>
      <c r="L535" s="319">
        <v>5000000</v>
      </c>
      <c r="M535" s="339">
        <f t="shared" si="92"/>
        <v>1.116146170502489E-4</v>
      </c>
      <c r="N535" s="340">
        <f t="shared" si="93"/>
        <v>3.7092813638285717E-5</v>
      </c>
    </row>
    <row r="536" spans="2:14" x14ac:dyDescent="0.25">
      <c r="B536" s="335" t="s">
        <v>51</v>
      </c>
      <c r="C536" s="34">
        <v>165</v>
      </c>
      <c r="D536" s="34">
        <v>165</v>
      </c>
      <c r="E536" s="319">
        <f t="shared" si="89"/>
        <v>16490</v>
      </c>
      <c r="F536" s="319">
        <f t="shared" si="90"/>
        <v>16490</v>
      </c>
      <c r="G536" s="336">
        <f t="shared" si="91"/>
        <v>1</v>
      </c>
      <c r="H536" s="337" t="s">
        <v>71</v>
      </c>
      <c r="I536" s="342">
        <v>1</v>
      </c>
      <c r="J536" s="338">
        <f t="shared" si="88"/>
        <v>1</v>
      </c>
      <c r="K536" s="319">
        <v>1000000</v>
      </c>
      <c r="L536" s="319">
        <v>1000000</v>
      </c>
      <c r="M536" s="339">
        <f t="shared" si="92"/>
        <v>2.232292341004978E-5</v>
      </c>
      <c r="N536" s="340">
        <f t="shared" si="93"/>
        <v>7.4185627276571438E-6</v>
      </c>
    </row>
    <row r="537" spans="2:14" x14ac:dyDescent="0.25">
      <c r="B537" s="335" t="s">
        <v>348</v>
      </c>
      <c r="C537" s="34">
        <v>165</v>
      </c>
      <c r="D537" s="34">
        <v>165</v>
      </c>
      <c r="E537" s="319">
        <f t="shared" si="89"/>
        <v>16491</v>
      </c>
      <c r="F537" s="319">
        <f t="shared" si="90"/>
        <v>16500</v>
      </c>
      <c r="G537" s="336">
        <f t="shared" si="91"/>
        <v>10</v>
      </c>
      <c r="H537" s="337" t="s">
        <v>71</v>
      </c>
      <c r="I537" s="342">
        <v>1</v>
      </c>
      <c r="J537" s="338">
        <f t="shared" si="88"/>
        <v>10</v>
      </c>
      <c r="K537" s="319">
        <v>1000000</v>
      </c>
      <c r="L537" s="319">
        <v>10000000</v>
      </c>
      <c r="M537" s="339">
        <f t="shared" si="92"/>
        <v>2.232292341004978E-4</v>
      </c>
      <c r="N537" s="340">
        <f t="shared" si="93"/>
        <v>7.4185627276571433E-5</v>
      </c>
    </row>
    <row r="538" spans="2:14" x14ac:dyDescent="0.25">
      <c r="B538" s="335" t="s">
        <v>589</v>
      </c>
      <c r="C538" s="34">
        <v>166</v>
      </c>
      <c r="D538" s="34">
        <v>167</v>
      </c>
      <c r="E538" s="319">
        <f t="shared" si="89"/>
        <v>16501</v>
      </c>
      <c r="F538" s="319">
        <f t="shared" si="90"/>
        <v>16602</v>
      </c>
      <c r="G538" s="336">
        <f t="shared" si="91"/>
        <v>102</v>
      </c>
      <c r="H538" s="337" t="s">
        <v>71</v>
      </c>
      <c r="I538" s="342">
        <v>1</v>
      </c>
      <c r="J538" s="338">
        <f t="shared" si="88"/>
        <v>102</v>
      </c>
      <c r="K538" s="319">
        <v>1000000</v>
      </c>
      <c r="L538" s="319">
        <v>102000000</v>
      </c>
      <c r="M538" s="339">
        <f t="shared" si="92"/>
        <v>2.2769381878250776E-3</v>
      </c>
      <c r="N538" s="340">
        <f t="shared" si="93"/>
        <v>7.5669339822102865E-4</v>
      </c>
    </row>
    <row r="539" spans="2:14" x14ac:dyDescent="0.25">
      <c r="B539" s="335" t="s">
        <v>589</v>
      </c>
      <c r="C539" s="34">
        <v>167</v>
      </c>
      <c r="D539" s="34">
        <v>168</v>
      </c>
      <c r="E539" s="319">
        <f t="shared" si="89"/>
        <v>16603</v>
      </c>
      <c r="F539" s="319">
        <f t="shared" si="90"/>
        <v>16704</v>
      </c>
      <c r="G539" s="336">
        <f t="shared" si="91"/>
        <v>102</v>
      </c>
      <c r="H539" s="337" t="s">
        <v>71</v>
      </c>
      <c r="I539" s="342">
        <v>1</v>
      </c>
      <c r="J539" s="338">
        <f t="shared" si="88"/>
        <v>102</v>
      </c>
      <c r="K539" s="319">
        <v>1000000</v>
      </c>
      <c r="L539" s="319">
        <v>102000000</v>
      </c>
      <c r="M539" s="339">
        <f t="shared" si="92"/>
        <v>2.2769381878250776E-3</v>
      </c>
      <c r="N539" s="340">
        <f t="shared" si="93"/>
        <v>7.5669339822102865E-4</v>
      </c>
    </row>
    <row r="540" spans="2:14" x14ac:dyDescent="0.25">
      <c r="B540" s="335" t="s">
        <v>589</v>
      </c>
      <c r="C540" s="34">
        <v>168</v>
      </c>
      <c r="D540" s="34">
        <v>169</v>
      </c>
      <c r="E540" s="319">
        <f t="shared" si="89"/>
        <v>16705</v>
      </c>
      <c r="F540" s="319">
        <f t="shared" si="90"/>
        <v>16806</v>
      </c>
      <c r="G540" s="336">
        <f t="shared" si="91"/>
        <v>102</v>
      </c>
      <c r="H540" s="337" t="s">
        <v>71</v>
      </c>
      <c r="I540" s="342">
        <v>1</v>
      </c>
      <c r="J540" s="338">
        <f t="shared" si="88"/>
        <v>102</v>
      </c>
      <c r="K540" s="319">
        <v>1000000</v>
      </c>
      <c r="L540" s="319">
        <v>102000000</v>
      </c>
      <c r="M540" s="339">
        <f t="shared" si="92"/>
        <v>2.2769381878250776E-3</v>
      </c>
      <c r="N540" s="340">
        <f t="shared" si="93"/>
        <v>7.5669339822102865E-4</v>
      </c>
    </row>
    <row r="541" spans="2:14" x14ac:dyDescent="0.25">
      <c r="B541" s="335" t="s">
        <v>589</v>
      </c>
      <c r="C541" s="34">
        <v>169</v>
      </c>
      <c r="D541" s="34">
        <v>169</v>
      </c>
      <c r="E541" s="319">
        <f t="shared" si="89"/>
        <v>16807</v>
      </c>
      <c r="F541" s="319">
        <f t="shared" si="90"/>
        <v>16905</v>
      </c>
      <c r="G541" s="336">
        <f t="shared" si="91"/>
        <v>99</v>
      </c>
      <c r="H541" s="337" t="s">
        <v>71</v>
      </c>
      <c r="I541" s="342">
        <v>1</v>
      </c>
      <c r="J541" s="338">
        <f t="shared" si="88"/>
        <v>99</v>
      </c>
      <c r="K541" s="319">
        <v>1000000</v>
      </c>
      <c r="L541" s="319">
        <v>99000000</v>
      </c>
      <c r="M541" s="339">
        <f t="shared" si="92"/>
        <v>2.2099694175949283E-3</v>
      </c>
      <c r="N541" s="340">
        <f t="shared" si="93"/>
        <v>7.3443771003805722E-4</v>
      </c>
    </row>
    <row r="542" spans="2:14" x14ac:dyDescent="0.25">
      <c r="B542" s="335" t="s">
        <v>332</v>
      </c>
      <c r="C542" s="34">
        <v>169</v>
      </c>
      <c r="D542" s="34">
        <v>170</v>
      </c>
      <c r="E542" s="319">
        <f t="shared" si="89"/>
        <v>16906</v>
      </c>
      <c r="F542" s="319">
        <f t="shared" si="90"/>
        <v>16912</v>
      </c>
      <c r="G542" s="336">
        <f t="shared" si="91"/>
        <v>7</v>
      </c>
      <c r="H542" s="337" t="s">
        <v>71</v>
      </c>
      <c r="I542" s="342">
        <v>1</v>
      </c>
      <c r="J542" s="338">
        <f t="shared" si="88"/>
        <v>7</v>
      </c>
      <c r="K542" s="319">
        <v>1000000</v>
      </c>
      <c r="L542" s="319">
        <v>7000000</v>
      </c>
      <c r="M542" s="339">
        <f t="shared" si="92"/>
        <v>1.5626046387034846E-4</v>
      </c>
      <c r="N542" s="340">
        <f t="shared" si="93"/>
        <v>5.1929939093600006E-5</v>
      </c>
    </row>
    <row r="543" spans="2:14" x14ac:dyDescent="0.25">
      <c r="B543" s="335" t="s">
        <v>342</v>
      </c>
      <c r="C543" s="34">
        <v>170</v>
      </c>
      <c r="D543" s="34">
        <v>171</v>
      </c>
      <c r="E543" s="319">
        <f t="shared" si="89"/>
        <v>16913</v>
      </c>
      <c r="F543" s="319">
        <f t="shared" si="90"/>
        <v>17044</v>
      </c>
      <c r="G543" s="336">
        <f t="shared" si="91"/>
        <v>132</v>
      </c>
      <c r="H543" s="337" t="s">
        <v>71</v>
      </c>
      <c r="I543" s="342">
        <v>1</v>
      </c>
      <c r="J543" s="338">
        <f t="shared" ref="J543:J574" si="94">+I543*G543</f>
        <v>132</v>
      </c>
      <c r="K543" s="319">
        <v>1000000</v>
      </c>
      <c r="L543" s="319">
        <v>132000000</v>
      </c>
      <c r="M543" s="339">
        <f t="shared" si="92"/>
        <v>2.946625890126571E-3</v>
      </c>
      <c r="N543" s="340">
        <f t="shared" si="93"/>
        <v>9.7925028005074288E-4</v>
      </c>
    </row>
    <row r="544" spans="2:14" x14ac:dyDescent="0.25">
      <c r="B544" s="335" t="s">
        <v>344</v>
      </c>
      <c r="C544" s="34">
        <v>171</v>
      </c>
      <c r="D544" s="34">
        <v>171</v>
      </c>
      <c r="E544" s="319">
        <f t="shared" si="89"/>
        <v>17045</v>
      </c>
      <c r="F544" s="319">
        <f t="shared" si="90"/>
        <v>17051</v>
      </c>
      <c r="G544" s="336">
        <f t="shared" si="91"/>
        <v>7</v>
      </c>
      <c r="H544" s="337" t="s">
        <v>71</v>
      </c>
      <c r="I544" s="342">
        <v>1</v>
      </c>
      <c r="J544" s="338">
        <f t="shared" si="94"/>
        <v>7</v>
      </c>
      <c r="K544" s="319">
        <v>1000000</v>
      </c>
      <c r="L544" s="319">
        <v>7000000</v>
      </c>
      <c r="M544" s="339">
        <f t="shared" si="92"/>
        <v>1.5626046387034846E-4</v>
      </c>
      <c r="N544" s="340">
        <f t="shared" si="93"/>
        <v>5.1929939093600006E-5</v>
      </c>
    </row>
    <row r="545" spans="2:14" x14ac:dyDescent="0.25">
      <c r="B545" s="335" t="s">
        <v>337</v>
      </c>
      <c r="C545" s="34">
        <v>171</v>
      </c>
      <c r="D545" s="34">
        <v>171</v>
      </c>
      <c r="E545" s="319">
        <f t="shared" si="89"/>
        <v>17052</v>
      </c>
      <c r="F545" s="319">
        <f t="shared" si="90"/>
        <v>17100</v>
      </c>
      <c r="G545" s="336">
        <f t="shared" si="91"/>
        <v>49</v>
      </c>
      <c r="H545" s="337" t="s">
        <v>71</v>
      </c>
      <c r="I545" s="342">
        <v>1</v>
      </c>
      <c r="J545" s="338">
        <f t="shared" si="94"/>
        <v>49</v>
      </c>
      <c r="K545" s="319">
        <v>1000000</v>
      </c>
      <c r="L545" s="319">
        <v>49000000</v>
      </c>
      <c r="M545" s="339">
        <f t="shared" si="92"/>
        <v>1.0938232470924392E-3</v>
      </c>
      <c r="N545" s="340">
        <f t="shared" si="93"/>
        <v>3.6350957365520004E-4</v>
      </c>
    </row>
    <row r="546" spans="2:14" x14ac:dyDescent="0.25">
      <c r="B546" s="335" t="s">
        <v>348</v>
      </c>
      <c r="C546" s="34">
        <v>172</v>
      </c>
      <c r="D546" s="34">
        <v>172</v>
      </c>
      <c r="E546" s="319">
        <f t="shared" si="89"/>
        <v>17101</v>
      </c>
      <c r="F546" s="319">
        <f t="shared" si="90"/>
        <v>17114</v>
      </c>
      <c r="G546" s="336">
        <f t="shared" si="91"/>
        <v>14</v>
      </c>
      <c r="H546" s="337" t="s">
        <v>71</v>
      </c>
      <c r="I546" s="342">
        <v>1</v>
      </c>
      <c r="J546" s="338">
        <f t="shared" si="94"/>
        <v>14</v>
      </c>
      <c r="K546" s="319">
        <v>1000000</v>
      </c>
      <c r="L546" s="319">
        <v>14000000</v>
      </c>
      <c r="M546" s="339">
        <f t="shared" si="92"/>
        <v>3.1252092774069692E-4</v>
      </c>
      <c r="N546" s="340">
        <f t="shared" si="93"/>
        <v>1.0385987818720001E-4</v>
      </c>
    </row>
    <row r="547" spans="2:14" x14ac:dyDescent="0.25">
      <c r="B547" s="335" t="s">
        <v>340</v>
      </c>
      <c r="C547" s="34">
        <v>172</v>
      </c>
      <c r="D547" s="34">
        <v>172</v>
      </c>
      <c r="E547" s="319">
        <f t="shared" si="89"/>
        <v>17115</v>
      </c>
      <c r="F547" s="319">
        <f t="shared" si="90"/>
        <v>17143</v>
      </c>
      <c r="G547" s="336">
        <f t="shared" si="91"/>
        <v>29</v>
      </c>
      <c r="H547" s="337" t="s">
        <v>71</v>
      </c>
      <c r="I547" s="342">
        <v>1</v>
      </c>
      <c r="J547" s="338">
        <f t="shared" si="94"/>
        <v>29</v>
      </c>
      <c r="K547" s="319">
        <v>1000000</v>
      </c>
      <c r="L547" s="319">
        <v>29000000</v>
      </c>
      <c r="M547" s="339">
        <f t="shared" si="92"/>
        <v>6.4736477889144363E-4</v>
      </c>
      <c r="N547" s="340">
        <f t="shared" si="93"/>
        <v>2.1513831910205717E-4</v>
      </c>
    </row>
    <row r="548" spans="2:14" x14ac:dyDescent="0.25">
      <c r="B548" s="335" t="s">
        <v>338</v>
      </c>
      <c r="C548" s="34">
        <v>172</v>
      </c>
      <c r="D548" s="34">
        <v>172</v>
      </c>
      <c r="E548" s="319">
        <f t="shared" ref="E548:E571" si="95">+F547+1</f>
        <v>17144</v>
      </c>
      <c r="F548" s="319">
        <f t="shared" si="90"/>
        <v>17175</v>
      </c>
      <c r="G548" s="336">
        <f t="shared" si="91"/>
        <v>32</v>
      </c>
      <c r="H548" s="337" t="s">
        <v>71</v>
      </c>
      <c r="I548" s="342">
        <v>1</v>
      </c>
      <c r="J548" s="338">
        <f t="shared" si="94"/>
        <v>32</v>
      </c>
      <c r="K548" s="319">
        <v>1000000</v>
      </c>
      <c r="L548" s="319">
        <v>32000000</v>
      </c>
      <c r="M548" s="339">
        <f t="shared" si="92"/>
        <v>7.1433354912159297E-4</v>
      </c>
      <c r="N548" s="340">
        <f t="shared" si="93"/>
        <v>2.373940072850286E-4</v>
      </c>
    </row>
    <row r="549" spans="2:14" x14ac:dyDescent="0.25">
      <c r="B549" s="335" t="s">
        <v>333</v>
      </c>
      <c r="C549" s="34">
        <v>172</v>
      </c>
      <c r="D549" s="34">
        <v>173</v>
      </c>
      <c r="E549" s="319">
        <f t="shared" si="95"/>
        <v>17176</v>
      </c>
      <c r="F549" s="319">
        <f t="shared" si="90"/>
        <v>17209</v>
      </c>
      <c r="G549" s="336">
        <f t="shared" si="91"/>
        <v>34</v>
      </c>
      <c r="H549" s="337" t="s">
        <v>71</v>
      </c>
      <c r="I549" s="342">
        <v>1</v>
      </c>
      <c r="J549" s="338">
        <f t="shared" si="94"/>
        <v>34</v>
      </c>
      <c r="K549" s="319">
        <v>1000000</v>
      </c>
      <c r="L549" s="319">
        <v>34000000</v>
      </c>
      <c r="M549" s="339">
        <f t="shared" si="92"/>
        <v>7.5897939594169253E-4</v>
      </c>
      <c r="N549" s="340">
        <f t="shared" si="93"/>
        <v>2.5223113274034286E-4</v>
      </c>
    </row>
    <row r="550" spans="2:14" x14ac:dyDescent="0.25">
      <c r="B550" s="335" t="s">
        <v>336</v>
      </c>
      <c r="C550" s="34">
        <v>173</v>
      </c>
      <c r="D550" s="34">
        <v>173</v>
      </c>
      <c r="E550" s="319">
        <f t="shared" si="95"/>
        <v>17210</v>
      </c>
      <c r="F550" s="319">
        <f t="shared" si="90"/>
        <v>17240</v>
      </c>
      <c r="G550" s="336">
        <f t="shared" si="91"/>
        <v>31</v>
      </c>
      <c r="H550" s="337" t="s">
        <v>71</v>
      </c>
      <c r="I550" s="342">
        <v>1</v>
      </c>
      <c r="J550" s="338">
        <f t="shared" si="94"/>
        <v>31</v>
      </c>
      <c r="K550" s="319">
        <v>1000000</v>
      </c>
      <c r="L550" s="319">
        <v>31000000</v>
      </c>
      <c r="M550" s="339">
        <f t="shared" si="92"/>
        <v>6.9201062571154319E-4</v>
      </c>
      <c r="N550" s="340">
        <f t="shared" si="93"/>
        <v>2.2997544455737146E-4</v>
      </c>
    </row>
    <row r="551" spans="2:14" x14ac:dyDescent="0.25">
      <c r="B551" s="335" t="s">
        <v>343</v>
      </c>
      <c r="C551" s="34">
        <v>173</v>
      </c>
      <c r="D551" s="34">
        <v>173</v>
      </c>
      <c r="E551" s="319">
        <f t="shared" si="95"/>
        <v>17241</v>
      </c>
      <c r="F551" s="319">
        <f t="shared" si="90"/>
        <v>17286</v>
      </c>
      <c r="G551" s="336">
        <f t="shared" si="91"/>
        <v>46</v>
      </c>
      <c r="H551" s="337" t="s">
        <v>71</v>
      </c>
      <c r="I551" s="342">
        <v>1</v>
      </c>
      <c r="J551" s="338">
        <f t="shared" si="94"/>
        <v>46</v>
      </c>
      <c r="K551" s="319">
        <v>1000000</v>
      </c>
      <c r="L551" s="319">
        <v>46000000</v>
      </c>
      <c r="M551" s="339">
        <f t="shared" si="92"/>
        <v>1.0268544768622899E-3</v>
      </c>
      <c r="N551" s="340">
        <f t="shared" si="93"/>
        <v>3.412538854722286E-4</v>
      </c>
    </row>
    <row r="552" spans="2:14" x14ac:dyDescent="0.25">
      <c r="B552" s="335" t="s">
        <v>334</v>
      </c>
      <c r="C552" s="34">
        <v>173</v>
      </c>
      <c r="D552" s="34">
        <v>174</v>
      </c>
      <c r="E552" s="319">
        <f t="shared" si="95"/>
        <v>17287</v>
      </c>
      <c r="F552" s="319">
        <f t="shared" si="90"/>
        <v>17306</v>
      </c>
      <c r="G552" s="336">
        <f t="shared" si="91"/>
        <v>20</v>
      </c>
      <c r="H552" s="337" t="s">
        <v>71</v>
      </c>
      <c r="I552" s="342">
        <v>1</v>
      </c>
      <c r="J552" s="338">
        <f t="shared" si="94"/>
        <v>20</v>
      </c>
      <c r="K552" s="319">
        <v>1000000</v>
      </c>
      <c r="L552" s="319">
        <v>20000000</v>
      </c>
      <c r="M552" s="339">
        <f t="shared" si="92"/>
        <v>4.4645846820099561E-4</v>
      </c>
      <c r="N552" s="340">
        <f t="shared" si="93"/>
        <v>1.4837125455314287E-4</v>
      </c>
    </row>
    <row r="553" spans="2:14" x14ac:dyDescent="0.25">
      <c r="B553" s="335" t="s">
        <v>335</v>
      </c>
      <c r="C553" s="34">
        <v>174</v>
      </c>
      <c r="D553" s="34">
        <v>174</v>
      </c>
      <c r="E553" s="319">
        <f t="shared" si="95"/>
        <v>17307</v>
      </c>
      <c r="F553" s="319">
        <f t="shared" si="90"/>
        <v>17356</v>
      </c>
      <c r="G553" s="336">
        <f t="shared" si="91"/>
        <v>50</v>
      </c>
      <c r="H553" s="337" t="s">
        <v>71</v>
      </c>
      <c r="I553" s="342">
        <v>1</v>
      </c>
      <c r="J553" s="338">
        <f t="shared" si="94"/>
        <v>50</v>
      </c>
      <c r="K553" s="319">
        <v>1000000</v>
      </c>
      <c r="L553" s="319">
        <v>50000000</v>
      </c>
      <c r="M553" s="339">
        <f t="shared" si="92"/>
        <v>1.116146170502489E-3</v>
      </c>
      <c r="N553" s="340">
        <f t="shared" si="93"/>
        <v>3.7092813638285718E-4</v>
      </c>
    </row>
    <row r="554" spans="2:14" x14ac:dyDescent="0.25">
      <c r="B554" s="335" t="s">
        <v>345</v>
      </c>
      <c r="C554" s="34">
        <v>174</v>
      </c>
      <c r="D554" s="34">
        <v>174</v>
      </c>
      <c r="E554" s="319">
        <f t="shared" si="95"/>
        <v>17357</v>
      </c>
      <c r="F554" s="319">
        <f t="shared" si="90"/>
        <v>17364</v>
      </c>
      <c r="G554" s="336">
        <f t="shared" si="91"/>
        <v>8</v>
      </c>
      <c r="H554" s="337" t="s">
        <v>71</v>
      </c>
      <c r="I554" s="342">
        <v>1</v>
      </c>
      <c r="J554" s="338">
        <f t="shared" si="94"/>
        <v>8</v>
      </c>
      <c r="K554" s="319">
        <v>1000000</v>
      </c>
      <c r="L554" s="319">
        <v>8000000</v>
      </c>
      <c r="M554" s="339">
        <f t="shared" si="92"/>
        <v>1.7858338728039824E-4</v>
      </c>
      <c r="N554" s="340">
        <f t="shared" si="93"/>
        <v>5.9348501821257151E-5</v>
      </c>
    </row>
    <row r="555" spans="2:14" x14ac:dyDescent="0.25">
      <c r="B555" s="335" t="s">
        <v>248</v>
      </c>
      <c r="C555" s="34">
        <v>174</v>
      </c>
      <c r="D555" s="34">
        <v>174</v>
      </c>
      <c r="E555" s="319">
        <f t="shared" si="95"/>
        <v>17365</v>
      </c>
      <c r="F555" s="319">
        <f t="shared" si="90"/>
        <v>17366</v>
      </c>
      <c r="G555" s="336">
        <f t="shared" si="91"/>
        <v>2</v>
      </c>
      <c r="H555" s="337" t="s">
        <v>71</v>
      </c>
      <c r="I555" s="342">
        <v>1</v>
      </c>
      <c r="J555" s="338">
        <f t="shared" si="94"/>
        <v>2</v>
      </c>
      <c r="K555" s="319">
        <v>1000000</v>
      </c>
      <c r="L555" s="319">
        <v>2000000</v>
      </c>
      <c r="M555" s="339">
        <f t="shared" si="92"/>
        <v>4.4645846820099561E-5</v>
      </c>
      <c r="N555" s="340">
        <f t="shared" si="93"/>
        <v>1.4837125455314288E-5</v>
      </c>
    </row>
    <row r="556" spans="2:14" x14ac:dyDescent="0.25">
      <c r="B556" s="335" t="s">
        <v>50</v>
      </c>
      <c r="C556" s="34">
        <v>174</v>
      </c>
      <c r="D556" s="34">
        <v>174</v>
      </c>
      <c r="E556" s="319">
        <f t="shared" si="95"/>
        <v>17367</v>
      </c>
      <c r="F556" s="319">
        <f t="shared" si="90"/>
        <v>17384</v>
      </c>
      <c r="G556" s="336">
        <f t="shared" si="91"/>
        <v>18</v>
      </c>
      <c r="H556" s="337" t="s">
        <v>71</v>
      </c>
      <c r="I556" s="342">
        <v>1</v>
      </c>
      <c r="J556" s="338">
        <f t="shared" si="94"/>
        <v>18</v>
      </c>
      <c r="K556" s="319">
        <v>1000000</v>
      </c>
      <c r="L556" s="319">
        <v>18000000</v>
      </c>
      <c r="M556" s="339">
        <f t="shared" si="92"/>
        <v>4.0181262138089605E-4</v>
      </c>
      <c r="N556" s="340">
        <f t="shared" si="93"/>
        <v>1.3353412909782858E-4</v>
      </c>
    </row>
    <row r="557" spans="2:14" x14ac:dyDescent="0.25">
      <c r="B557" s="335" t="s">
        <v>341</v>
      </c>
      <c r="C557" s="34">
        <v>174</v>
      </c>
      <c r="D557" s="34">
        <v>175</v>
      </c>
      <c r="E557" s="319">
        <f t="shared" si="95"/>
        <v>17385</v>
      </c>
      <c r="F557" s="319">
        <f t="shared" si="90"/>
        <v>17460</v>
      </c>
      <c r="G557" s="336">
        <f t="shared" si="91"/>
        <v>76</v>
      </c>
      <c r="H557" s="337" t="s">
        <v>71</v>
      </c>
      <c r="I557" s="342">
        <v>1</v>
      </c>
      <c r="J557" s="338">
        <f t="shared" si="94"/>
        <v>76</v>
      </c>
      <c r="K557" s="319">
        <v>1000000</v>
      </c>
      <c r="L557" s="319">
        <v>76000000</v>
      </c>
      <c r="M557" s="339">
        <f t="shared" si="92"/>
        <v>1.6965421791637833E-3</v>
      </c>
      <c r="N557" s="340">
        <f t="shared" si="93"/>
        <v>5.6381076730194289E-4</v>
      </c>
    </row>
    <row r="558" spans="2:14" x14ac:dyDescent="0.25">
      <c r="B558" s="335" t="s">
        <v>347</v>
      </c>
      <c r="C558" s="34">
        <v>175</v>
      </c>
      <c r="D558" s="34">
        <v>175</v>
      </c>
      <c r="E558" s="319">
        <f t="shared" si="95"/>
        <v>17461</v>
      </c>
      <c r="F558" s="319">
        <f t="shared" si="90"/>
        <v>17464</v>
      </c>
      <c r="G558" s="336">
        <f t="shared" si="91"/>
        <v>4</v>
      </c>
      <c r="H558" s="337" t="s">
        <v>71</v>
      </c>
      <c r="I558" s="342">
        <v>1</v>
      </c>
      <c r="J558" s="338">
        <f t="shared" si="94"/>
        <v>4</v>
      </c>
      <c r="K558" s="319">
        <v>1000000</v>
      </c>
      <c r="L558" s="319">
        <v>4000000</v>
      </c>
      <c r="M558" s="339">
        <f t="shared" si="92"/>
        <v>8.9291693640199121E-5</v>
      </c>
      <c r="N558" s="340">
        <f t="shared" si="93"/>
        <v>2.9674250910628575E-5</v>
      </c>
    </row>
    <row r="559" spans="2:14" x14ac:dyDescent="0.25">
      <c r="B559" s="335" t="s">
        <v>53</v>
      </c>
      <c r="C559" s="34">
        <v>175</v>
      </c>
      <c r="D559" s="34">
        <v>175</v>
      </c>
      <c r="E559" s="319">
        <f t="shared" si="95"/>
        <v>17465</v>
      </c>
      <c r="F559" s="319">
        <f t="shared" si="90"/>
        <v>17466</v>
      </c>
      <c r="G559" s="336">
        <f t="shared" si="91"/>
        <v>2</v>
      </c>
      <c r="H559" s="337" t="s">
        <v>71</v>
      </c>
      <c r="I559" s="342">
        <v>1</v>
      </c>
      <c r="J559" s="338">
        <f t="shared" si="94"/>
        <v>2</v>
      </c>
      <c r="K559" s="319">
        <v>1000000</v>
      </c>
      <c r="L559" s="319">
        <v>2000000</v>
      </c>
      <c r="M559" s="339">
        <f t="shared" si="92"/>
        <v>4.4645846820099561E-5</v>
      </c>
      <c r="N559" s="340">
        <f t="shared" si="93"/>
        <v>1.4837125455314288E-5</v>
      </c>
    </row>
    <row r="560" spans="2:14" x14ac:dyDescent="0.25">
      <c r="B560" s="335" t="s">
        <v>339</v>
      </c>
      <c r="C560" s="34">
        <v>175</v>
      </c>
      <c r="D560" s="34">
        <v>176</v>
      </c>
      <c r="E560" s="319">
        <f t="shared" si="95"/>
        <v>17467</v>
      </c>
      <c r="F560" s="319">
        <f t="shared" si="90"/>
        <v>17541</v>
      </c>
      <c r="G560" s="336">
        <f t="shared" si="91"/>
        <v>75</v>
      </c>
      <c r="H560" s="337" t="s">
        <v>71</v>
      </c>
      <c r="I560" s="342">
        <v>1</v>
      </c>
      <c r="J560" s="338">
        <f t="shared" si="94"/>
        <v>75</v>
      </c>
      <c r="K560" s="319">
        <v>1000000</v>
      </c>
      <c r="L560" s="319">
        <v>75000000</v>
      </c>
      <c r="M560" s="339">
        <f t="shared" si="92"/>
        <v>1.6742192557537335E-3</v>
      </c>
      <c r="N560" s="340">
        <f t="shared" si="93"/>
        <v>5.5639220457428574E-4</v>
      </c>
    </row>
    <row r="561" spans="2:14" x14ac:dyDescent="0.25">
      <c r="B561" s="335" t="s">
        <v>346</v>
      </c>
      <c r="C561" s="34">
        <v>176</v>
      </c>
      <c r="D561" s="34">
        <v>176</v>
      </c>
      <c r="E561" s="319">
        <f t="shared" si="95"/>
        <v>17542</v>
      </c>
      <c r="F561" s="319">
        <f t="shared" si="90"/>
        <v>17552</v>
      </c>
      <c r="G561" s="336">
        <f t="shared" si="91"/>
        <v>11</v>
      </c>
      <c r="H561" s="337" t="s">
        <v>71</v>
      </c>
      <c r="I561" s="342">
        <v>1</v>
      </c>
      <c r="J561" s="338">
        <f t="shared" si="94"/>
        <v>11</v>
      </c>
      <c r="K561" s="319">
        <v>1000000</v>
      </c>
      <c r="L561" s="319">
        <v>11000000</v>
      </c>
      <c r="M561" s="339">
        <f t="shared" si="92"/>
        <v>2.4555215751054758E-4</v>
      </c>
      <c r="N561" s="340">
        <f t="shared" si="93"/>
        <v>8.1604190004228578E-5</v>
      </c>
    </row>
    <row r="562" spans="2:14" x14ac:dyDescent="0.25">
      <c r="B562" s="335" t="s">
        <v>51</v>
      </c>
      <c r="C562" s="34">
        <v>176</v>
      </c>
      <c r="D562" s="34">
        <v>176</v>
      </c>
      <c r="E562" s="319">
        <f t="shared" si="95"/>
        <v>17553</v>
      </c>
      <c r="F562" s="319">
        <f t="shared" si="90"/>
        <v>17554</v>
      </c>
      <c r="G562" s="336">
        <f t="shared" si="91"/>
        <v>2</v>
      </c>
      <c r="H562" s="337" t="s">
        <v>71</v>
      </c>
      <c r="I562" s="342">
        <v>1</v>
      </c>
      <c r="J562" s="338">
        <f t="shared" si="94"/>
        <v>2</v>
      </c>
      <c r="K562" s="319">
        <v>1000000</v>
      </c>
      <c r="L562" s="319">
        <v>2000000</v>
      </c>
      <c r="M562" s="339">
        <f t="shared" si="92"/>
        <v>4.4645846820099561E-5</v>
      </c>
      <c r="N562" s="340">
        <f t="shared" si="93"/>
        <v>1.4837125455314288E-5</v>
      </c>
    </row>
    <row r="563" spans="2:14" x14ac:dyDescent="0.25">
      <c r="B563" s="335" t="s">
        <v>342</v>
      </c>
      <c r="C563" s="34">
        <v>176</v>
      </c>
      <c r="D563" s="34">
        <v>180</v>
      </c>
      <c r="E563" s="319">
        <f t="shared" si="95"/>
        <v>17555</v>
      </c>
      <c r="F563" s="319">
        <f t="shared" si="90"/>
        <v>18000</v>
      </c>
      <c r="G563" s="336">
        <f t="shared" si="91"/>
        <v>446</v>
      </c>
      <c r="H563" s="337" t="s">
        <v>71</v>
      </c>
      <c r="I563" s="342">
        <v>1</v>
      </c>
      <c r="J563" s="338">
        <f t="shared" si="94"/>
        <v>446</v>
      </c>
      <c r="K563" s="319">
        <v>1000000</v>
      </c>
      <c r="L563" s="319">
        <v>446000000</v>
      </c>
      <c r="M563" s="339">
        <f t="shared" si="92"/>
        <v>9.956023840882202E-3</v>
      </c>
      <c r="N563" s="340">
        <f t="shared" si="93"/>
        <v>3.3086789765350861E-3</v>
      </c>
    </row>
    <row r="564" spans="2:14" x14ac:dyDescent="0.25">
      <c r="B564" s="335" t="s">
        <v>45</v>
      </c>
      <c r="C564" s="34">
        <v>181</v>
      </c>
      <c r="D564" s="34">
        <v>189</v>
      </c>
      <c r="E564" s="320">
        <f t="shared" si="95"/>
        <v>18001</v>
      </c>
      <c r="F564" s="320">
        <f t="shared" si="90"/>
        <v>18805</v>
      </c>
      <c r="G564" s="336">
        <f t="shared" si="91"/>
        <v>805</v>
      </c>
      <c r="H564" s="337" t="s">
        <v>70</v>
      </c>
      <c r="I564" s="342">
        <v>5</v>
      </c>
      <c r="J564" s="338">
        <f t="shared" si="94"/>
        <v>4025</v>
      </c>
      <c r="K564" s="319">
        <v>1000000</v>
      </c>
      <c r="L564" s="319">
        <v>805000000</v>
      </c>
      <c r="M564" s="339">
        <f t="shared" si="92"/>
        <v>1.7969953345090071E-2</v>
      </c>
      <c r="N564" s="341">
        <f t="shared" si="93"/>
        <v>2.9859714978820003E-2</v>
      </c>
    </row>
    <row r="565" spans="2:14" x14ac:dyDescent="0.25">
      <c r="B565" s="335" t="s">
        <v>43</v>
      </c>
      <c r="C565" s="34">
        <v>189</v>
      </c>
      <c r="D565" s="34">
        <v>197</v>
      </c>
      <c r="E565" s="320">
        <f t="shared" si="95"/>
        <v>18806</v>
      </c>
      <c r="F565" s="320">
        <f t="shared" si="90"/>
        <v>19610</v>
      </c>
      <c r="G565" s="336">
        <f t="shared" si="91"/>
        <v>805</v>
      </c>
      <c r="H565" s="337" t="s">
        <v>70</v>
      </c>
      <c r="I565" s="342">
        <v>5</v>
      </c>
      <c r="J565" s="338">
        <f t="shared" si="94"/>
        <v>4025</v>
      </c>
      <c r="K565" s="319">
        <v>1000000</v>
      </c>
      <c r="L565" s="319">
        <v>805000000</v>
      </c>
      <c r="M565" s="339">
        <f t="shared" si="92"/>
        <v>1.7969953345090071E-2</v>
      </c>
      <c r="N565" s="340">
        <f t="shared" si="93"/>
        <v>2.9859714978820003E-2</v>
      </c>
    </row>
    <row r="566" spans="2:14" x14ac:dyDescent="0.25">
      <c r="B566" s="335" t="s">
        <v>41</v>
      </c>
      <c r="C566" s="34">
        <v>197</v>
      </c>
      <c r="D566" s="34">
        <v>205</v>
      </c>
      <c r="E566" s="320">
        <f t="shared" si="95"/>
        <v>19611</v>
      </c>
      <c r="F566" s="320">
        <f t="shared" si="90"/>
        <v>20415</v>
      </c>
      <c r="G566" s="336">
        <f t="shared" si="91"/>
        <v>805</v>
      </c>
      <c r="H566" s="337" t="s">
        <v>70</v>
      </c>
      <c r="I566" s="342">
        <v>5</v>
      </c>
      <c r="J566" s="338">
        <f t="shared" si="94"/>
        <v>4025</v>
      </c>
      <c r="K566" s="319">
        <v>1000000</v>
      </c>
      <c r="L566" s="319">
        <v>805000000</v>
      </c>
      <c r="M566" s="339">
        <f t="shared" si="92"/>
        <v>1.7969953345090071E-2</v>
      </c>
      <c r="N566" s="340">
        <f t="shared" si="93"/>
        <v>2.9859714978820003E-2</v>
      </c>
    </row>
    <row r="567" spans="2:14" x14ac:dyDescent="0.25">
      <c r="B567" s="335" t="s">
        <v>332</v>
      </c>
      <c r="C567" s="34">
        <v>205</v>
      </c>
      <c r="D567" s="34">
        <v>213</v>
      </c>
      <c r="E567" s="320">
        <f t="shared" si="95"/>
        <v>20416</v>
      </c>
      <c r="F567" s="320">
        <f t="shared" si="90"/>
        <v>21220</v>
      </c>
      <c r="G567" s="336">
        <f t="shared" si="91"/>
        <v>805</v>
      </c>
      <c r="H567" s="337" t="s">
        <v>70</v>
      </c>
      <c r="I567" s="342">
        <v>5</v>
      </c>
      <c r="J567" s="338">
        <f t="shared" si="94"/>
        <v>4025</v>
      </c>
      <c r="K567" s="319">
        <v>1000000</v>
      </c>
      <c r="L567" s="319">
        <v>805000000</v>
      </c>
      <c r="M567" s="339">
        <f t="shared" si="92"/>
        <v>1.7969953345090071E-2</v>
      </c>
      <c r="N567" s="340">
        <f t="shared" si="93"/>
        <v>2.9859714978820003E-2</v>
      </c>
    </row>
    <row r="568" spans="2:14" x14ac:dyDescent="0.25">
      <c r="B568" s="335" t="s">
        <v>45</v>
      </c>
      <c r="C568" s="34">
        <v>213</v>
      </c>
      <c r="D568" s="34">
        <v>215</v>
      </c>
      <c r="E568" s="320">
        <f t="shared" si="95"/>
        <v>21221</v>
      </c>
      <c r="F568" s="320">
        <f t="shared" si="90"/>
        <v>21415</v>
      </c>
      <c r="G568" s="336">
        <f t="shared" si="91"/>
        <v>195</v>
      </c>
      <c r="H568" s="337" t="s">
        <v>70</v>
      </c>
      <c r="I568" s="342">
        <v>5</v>
      </c>
      <c r="J568" s="338">
        <f t="shared" si="94"/>
        <v>975</v>
      </c>
      <c r="K568" s="319">
        <v>1000000</v>
      </c>
      <c r="L568" s="319">
        <v>195000000</v>
      </c>
      <c r="M568" s="339">
        <f t="shared" si="92"/>
        <v>4.3529700649597072E-3</v>
      </c>
      <c r="N568" s="341">
        <f t="shared" si="93"/>
        <v>7.233098659465715E-3</v>
      </c>
    </row>
    <row r="569" spans="2:14" x14ac:dyDescent="0.25">
      <c r="B569" s="335" t="s">
        <v>43</v>
      </c>
      <c r="C569" s="34">
        <v>215</v>
      </c>
      <c r="D569" s="34">
        <v>217</v>
      </c>
      <c r="E569" s="320">
        <f t="shared" si="95"/>
        <v>21416</v>
      </c>
      <c r="F569" s="320">
        <f t="shared" si="90"/>
        <v>21610</v>
      </c>
      <c r="G569" s="336">
        <f t="shared" si="91"/>
        <v>195</v>
      </c>
      <c r="H569" s="337" t="s">
        <v>70</v>
      </c>
      <c r="I569" s="342">
        <v>5</v>
      </c>
      <c r="J569" s="338">
        <f t="shared" si="94"/>
        <v>975</v>
      </c>
      <c r="K569" s="319">
        <v>1000000</v>
      </c>
      <c r="L569" s="319">
        <v>195000000</v>
      </c>
      <c r="M569" s="339">
        <f t="shared" si="92"/>
        <v>4.3529700649597072E-3</v>
      </c>
      <c r="N569" s="340">
        <f t="shared" si="93"/>
        <v>7.233098659465715E-3</v>
      </c>
    </row>
    <row r="570" spans="2:14" x14ac:dyDescent="0.25">
      <c r="B570" s="335" t="s">
        <v>41</v>
      </c>
      <c r="C570" s="34">
        <v>217</v>
      </c>
      <c r="D570" s="34">
        <v>219</v>
      </c>
      <c r="E570" s="320">
        <f t="shared" si="95"/>
        <v>21611</v>
      </c>
      <c r="F570" s="320">
        <f t="shared" si="90"/>
        <v>21805</v>
      </c>
      <c r="G570" s="336">
        <f t="shared" si="91"/>
        <v>195</v>
      </c>
      <c r="H570" s="337" t="s">
        <v>70</v>
      </c>
      <c r="I570" s="342">
        <v>5</v>
      </c>
      <c r="J570" s="338">
        <f t="shared" si="94"/>
        <v>975</v>
      </c>
      <c r="K570" s="319">
        <v>1000000</v>
      </c>
      <c r="L570" s="319">
        <v>195000000</v>
      </c>
      <c r="M570" s="339">
        <f t="shared" si="92"/>
        <v>4.3529700649597072E-3</v>
      </c>
      <c r="N570" s="340">
        <f t="shared" si="93"/>
        <v>7.233098659465715E-3</v>
      </c>
    </row>
    <row r="571" spans="2:14" x14ac:dyDescent="0.25">
      <c r="B571" s="335" t="s">
        <v>332</v>
      </c>
      <c r="C571" s="34">
        <v>219</v>
      </c>
      <c r="D571" s="34">
        <v>220</v>
      </c>
      <c r="E571" s="320">
        <f t="shared" si="95"/>
        <v>21806</v>
      </c>
      <c r="F571" s="320">
        <f t="shared" si="90"/>
        <v>22000</v>
      </c>
      <c r="G571" s="336">
        <f t="shared" si="91"/>
        <v>195</v>
      </c>
      <c r="H571" s="337" t="s">
        <v>70</v>
      </c>
      <c r="I571" s="342">
        <v>5</v>
      </c>
      <c r="J571" s="338">
        <f t="shared" si="94"/>
        <v>975</v>
      </c>
      <c r="K571" s="319">
        <v>1000000</v>
      </c>
      <c r="L571" s="319">
        <v>195000000</v>
      </c>
      <c r="M571" s="339">
        <f t="shared" si="92"/>
        <v>4.3529700649597072E-3</v>
      </c>
      <c r="N571" s="340">
        <f t="shared" si="93"/>
        <v>7.233098659465715E-3</v>
      </c>
    </row>
    <row r="572" spans="2:14" x14ac:dyDescent="0.25">
      <c r="B572" s="335" t="s">
        <v>342</v>
      </c>
      <c r="C572" s="343">
        <v>221</v>
      </c>
      <c r="D572" s="343">
        <v>221</v>
      </c>
      <c r="E572" s="320">
        <v>22001</v>
      </c>
      <c r="F572" s="320">
        <f t="shared" si="90"/>
        <v>22013</v>
      </c>
      <c r="G572" s="336">
        <f t="shared" si="91"/>
        <v>13</v>
      </c>
      <c r="H572" s="337" t="s">
        <v>71</v>
      </c>
      <c r="I572" s="342">
        <v>1</v>
      </c>
      <c r="J572" s="338">
        <f t="shared" si="94"/>
        <v>13</v>
      </c>
      <c r="K572" s="319">
        <v>1000000</v>
      </c>
      <c r="L572" s="319">
        <v>13000000</v>
      </c>
      <c r="M572" s="339">
        <f t="shared" si="92"/>
        <v>2.9019800433064714E-4</v>
      </c>
      <c r="N572" s="340">
        <f t="shared" si="93"/>
        <v>9.6441315459542867E-5</v>
      </c>
    </row>
    <row r="573" spans="2:14" x14ac:dyDescent="0.25">
      <c r="B573" s="335" t="s">
        <v>344</v>
      </c>
      <c r="C573" s="343">
        <v>221</v>
      </c>
      <c r="D573" s="343">
        <v>221</v>
      </c>
      <c r="E573" s="320">
        <f>+F572+1</f>
        <v>22014</v>
      </c>
      <c r="F573" s="320">
        <f t="shared" si="90"/>
        <v>22036</v>
      </c>
      <c r="G573" s="336">
        <f t="shared" si="91"/>
        <v>23</v>
      </c>
      <c r="H573" s="337" t="s">
        <v>71</v>
      </c>
      <c r="I573" s="342">
        <v>1</v>
      </c>
      <c r="J573" s="338">
        <f t="shared" si="94"/>
        <v>23</v>
      </c>
      <c r="K573" s="319">
        <v>1000000</v>
      </c>
      <c r="L573" s="319">
        <v>23000000</v>
      </c>
      <c r="M573" s="339">
        <f t="shared" si="92"/>
        <v>5.1342723843114495E-4</v>
      </c>
      <c r="N573" s="340">
        <f t="shared" si="93"/>
        <v>1.706269427361143E-4</v>
      </c>
    </row>
    <row r="574" spans="2:14" x14ac:dyDescent="0.25">
      <c r="B574" s="335" t="s">
        <v>589</v>
      </c>
      <c r="C574" s="343">
        <v>221</v>
      </c>
      <c r="D574" s="343">
        <v>221</v>
      </c>
      <c r="E574" s="320">
        <f>+F573+1</f>
        <v>22037</v>
      </c>
      <c r="F574" s="320">
        <f t="shared" si="90"/>
        <v>22048</v>
      </c>
      <c r="G574" s="336">
        <f t="shared" si="91"/>
        <v>12</v>
      </c>
      <c r="H574" s="337" t="s">
        <v>71</v>
      </c>
      <c r="I574" s="342">
        <v>1</v>
      </c>
      <c r="J574" s="338">
        <f t="shared" si="94"/>
        <v>12</v>
      </c>
      <c r="K574" s="319">
        <v>1000000</v>
      </c>
      <c r="L574" s="319">
        <v>12000000</v>
      </c>
      <c r="M574" s="339">
        <f t="shared" si="92"/>
        <v>2.6787508092059736E-4</v>
      </c>
      <c r="N574" s="340">
        <f t="shared" si="93"/>
        <v>8.9022752731885723E-5</v>
      </c>
    </row>
    <row r="575" spans="2:14" x14ac:dyDescent="0.25">
      <c r="B575" s="335" t="s">
        <v>43</v>
      </c>
      <c r="C575" s="343">
        <v>221</v>
      </c>
      <c r="D575" s="343">
        <v>224</v>
      </c>
      <c r="E575" s="320">
        <f>+F574+1</f>
        <v>22049</v>
      </c>
      <c r="F575" s="320">
        <v>22389</v>
      </c>
      <c r="G575" s="336">
        <f t="shared" si="91"/>
        <v>341</v>
      </c>
      <c r="H575" s="337" t="s">
        <v>71</v>
      </c>
      <c r="I575" s="342">
        <v>1</v>
      </c>
      <c r="J575" s="338">
        <f t="shared" ref="J575" si="96">+I575*G575</f>
        <v>341</v>
      </c>
      <c r="K575" s="319">
        <v>1000000</v>
      </c>
      <c r="L575" s="319">
        <v>341000000</v>
      </c>
      <c r="M575" s="339">
        <f t="shared" si="92"/>
        <v>7.6121168828269751E-3</v>
      </c>
      <c r="N575" s="340">
        <f t="shared" si="93"/>
        <v>2.5297298901310861E-3</v>
      </c>
    </row>
    <row r="576" spans="2:14" x14ac:dyDescent="0.25">
      <c r="B576" s="335" t="s">
        <v>555</v>
      </c>
      <c r="C576" s="34">
        <v>224</v>
      </c>
      <c r="D576" s="34">
        <v>224</v>
      </c>
      <c r="E576" s="320">
        <v>22390</v>
      </c>
      <c r="F576" s="320">
        <v>22391</v>
      </c>
      <c r="G576" s="34">
        <v>2</v>
      </c>
      <c r="H576" s="337" t="s">
        <v>71</v>
      </c>
      <c r="I576" s="34">
        <v>1</v>
      </c>
      <c r="J576" s="34">
        <v>2</v>
      </c>
      <c r="K576" s="319">
        <v>1000000</v>
      </c>
      <c r="L576" s="319">
        <v>2000000</v>
      </c>
      <c r="M576" s="339">
        <f t="shared" si="92"/>
        <v>4.4645846820099561E-5</v>
      </c>
      <c r="N576" s="340">
        <f t="shared" si="93"/>
        <v>1.4837125455314288E-5</v>
      </c>
    </row>
    <row r="577" spans="2:14" x14ac:dyDescent="0.25">
      <c r="B577" s="335" t="s">
        <v>589</v>
      </c>
      <c r="C577" s="343">
        <v>224</v>
      </c>
      <c r="D577" s="343">
        <v>224</v>
      </c>
      <c r="E577" s="320">
        <v>22392</v>
      </c>
      <c r="F577" s="320">
        <f>+((E577)+(L577/K577))-1</f>
        <v>22403</v>
      </c>
      <c r="G577" s="336">
        <f>+F577-E577+1</f>
        <v>12</v>
      </c>
      <c r="H577" s="337" t="s">
        <v>71</v>
      </c>
      <c r="I577" s="342">
        <v>1</v>
      </c>
      <c r="J577" s="338">
        <f>+I577*G577</f>
        <v>12</v>
      </c>
      <c r="K577" s="319">
        <v>1000000</v>
      </c>
      <c r="L577" s="319">
        <v>12000000</v>
      </c>
      <c r="M577" s="339">
        <f t="shared" si="92"/>
        <v>2.6787508092059736E-4</v>
      </c>
      <c r="N577" s="340">
        <f t="shared" si="93"/>
        <v>8.9022752731885723E-5</v>
      </c>
    </row>
    <row r="578" spans="2:14" x14ac:dyDescent="0.25">
      <c r="B578" s="335" t="s">
        <v>41</v>
      </c>
      <c r="C578" s="343">
        <v>224</v>
      </c>
      <c r="D578" s="343">
        <v>228</v>
      </c>
      <c r="E578" s="320">
        <f>+F577+1</f>
        <v>22404</v>
      </c>
      <c r="F578" s="320">
        <v>22744</v>
      </c>
      <c r="G578" s="336">
        <v>341</v>
      </c>
      <c r="H578" s="337" t="s">
        <v>71</v>
      </c>
      <c r="I578" s="342">
        <v>1</v>
      </c>
      <c r="J578" s="338">
        <f>+I578*G578</f>
        <v>341</v>
      </c>
      <c r="K578" s="319">
        <v>1000000</v>
      </c>
      <c r="L578" s="319">
        <v>341000000</v>
      </c>
      <c r="M578" s="339">
        <f t="shared" si="92"/>
        <v>7.6121168828269751E-3</v>
      </c>
      <c r="N578" s="340">
        <f t="shared" si="93"/>
        <v>2.5297298901310861E-3</v>
      </c>
    </row>
    <row r="579" spans="2:14" x14ac:dyDescent="0.25">
      <c r="B579" s="335" t="s">
        <v>555</v>
      </c>
      <c r="C579" s="34">
        <v>228</v>
      </c>
      <c r="D579" s="34">
        <v>228</v>
      </c>
      <c r="E579" s="320">
        <v>22745</v>
      </c>
      <c r="F579" s="320">
        <v>22746</v>
      </c>
      <c r="G579" s="34">
        <v>2</v>
      </c>
      <c r="H579" s="337" t="s">
        <v>71</v>
      </c>
      <c r="I579" s="34">
        <v>1</v>
      </c>
      <c r="J579" s="34">
        <v>2</v>
      </c>
      <c r="K579" s="319">
        <v>1000000</v>
      </c>
      <c r="L579" s="336">
        <v>2000000</v>
      </c>
      <c r="M579" s="339">
        <f t="shared" si="92"/>
        <v>4.4645846820099561E-5</v>
      </c>
      <c r="N579" s="340">
        <f t="shared" si="93"/>
        <v>1.4837125455314288E-5</v>
      </c>
    </row>
    <row r="580" spans="2:14" x14ac:dyDescent="0.25">
      <c r="B580" s="335" t="s">
        <v>337</v>
      </c>
      <c r="C580" s="34">
        <v>228</v>
      </c>
      <c r="D580" s="34">
        <v>230</v>
      </c>
      <c r="E580" s="320">
        <v>22747</v>
      </c>
      <c r="F580" s="320">
        <f>+((E580)+(L580/K580))-1</f>
        <v>22917</v>
      </c>
      <c r="G580" s="336">
        <f>+F580-E580+1</f>
        <v>171</v>
      </c>
      <c r="H580" s="337" t="s">
        <v>71</v>
      </c>
      <c r="I580" s="342">
        <v>1</v>
      </c>
      <c r="J580" s="338">
        <f>+I580*G580</f>
        <v>171</v>
      </c>
      <c r="K580" s="319">
        <v>1000000</v>
      </c>
      <c r="L580" s="319">
        <v>171000000</v>
      </c>
      <c r="M580" s="339">
        <f t="shared" si="92"/>
        <v>3.8172199031185124E-3</v>
      </c>
      <c r="N580" s="340">
        <f t="shared" si="93"/>
        <v>1.2685742264293715E-3</v>
      </c>
    </row>
    <row r="581" spans="2:14" x14ac:dyDescent="0.25">
      <c r="B581" s="335" t="s">
        <v>348</v>
      </c>
      <c r="C581" s="34">
        <v>230</v>
      </c>
      <c r="D581" s="34">
        <v>230</v>
      </c>
      <c r="E581" s="320">
        <f>+F580+1</f>
        <v>22918</v>
      </c>
      <c r="F581" s="320">
        <f>+((E581)+(L581/K581))-1</f>
        <v>22966</v>
      </c>
      <c r="G581" s="336">
        <f>+F581-E581+1</f>
        <v>49</v>
      </c>
      <c r="H581" s="337" t="s">
        <v>71</v>
      </c>
      <c r="I581" s="342">
        <v>1</v>
      </c>
      <c r="J581" s="338">
        <f>+I581*G581</f>
        <v>49</v>
      </c>
      <c r="K581" s="319">
        <v>1000000</v>
      </c>
      <c r="L581" s="319">
        <v>49000000</v>
      </c>
      <c r="M581" s="339">
        <f t="shared" si="92"/>
        <v>1.0938232470924392E-3</v>
      </c>
      <c r="N581" s="340">
        <f t="shared" si="93"/>
        <v>3.6350957365520004E-4</v>
      </c>
    </row>
    <row r="582" spans="2:14" x14ac:dyDescent="0.25">
      <c r="B582" s="335" t="s">
        <v>340</v>
      </c>
      <c r="C582" s="34">
        <v>230</v>
      </c>
      <c r="D582" s="34">
        <v>231</v>
      </c>
      <c r="E582" s="320">
        <f>+F581+1</f>
        <v>22967</v>
      </c>
      <c r="F582" s="320">
        <f>+((E582)+(L582/K582))-1</f>
        <v>23067</v>
      </c>
      <c r="G582" s="336">
        <f>+F582-E582+1</f>
        <v>101</v>
      </c>
      <c r="H582" s="337" t="s">
        <v>71</v>
      </c>
      <c r="I582" s="342">
        <v>1</v>
      </c>
      <c r="J582" s="338">
        <f>+I582*G582</f>
        <v>101</v>
      </c>
      <c r="K582" s="319">
        <v>1000000</v>
      </c>
      <c r="L582" s="319">
        <v>101000000</v>
      </c>
      <c r="M582" s="339">
        <f t="shared" si="92"/>
        <v>2.2546152644150278E-3</v>
      </c>
      <c r="N582" s="340">
        <f t="shared" si="93"/>
        <v>7.492748354933715E-4</v>
      </c>
    </row>
    <row r="583" spans="2:14" x14ac:dyDescent="0.25">
      <c r="B583" s="344" t="s">
        <v>589</v>
      </c>
      <c r="C583" s="343">
        <v>231</v>
      </c>
      <c r="D583" s="343">
        <v>231</v>
      </c>
      <c r="E583" s="320">
        <v>23068</v>
      </c>
      <c r="F583" s="320">
        <f>+((E583)+(L583/K583))-1</f>
        <v>23079</v>
      </c>
      <c r="G583" s="345">
        <f>+F583-E583+1</f>
        <v>12</v>
      </c>
      <c r="H583" s="346" t="s">
        <v>71</v>
      </c>
      <c r="I583" s="321">
        <v>1</v>
      </c>
      <c r="J583" s="322">
        <f>+I583*G583</f>
        <v>12</v>
      </c>
      <c r="K583" s="320">
        <v>1000000</v>
      </c>
      <c r="L583" s="320">
        <v>12000000</v>
      </c>
      <c r="M583" s="339">
        <f t="shared" ref="M583:M639" si="97">+L583/$L$641</f>
        <v>2.6787508092059736E-4</v>
      </c>
      <c r="N583" s="340">
        <f t="shared" ref="N583:N639" si="98">+J583/$J$641</f>
        <v>8.9022752731885723E-5</v>
      </c>
    </row>
    <row r="584" spans="2:14" x14ac:dyDescent="0.25">
      <c r="B584" s="344" t="s">
        <v>45</v>
      </c>
      <c r="C584" s="343">
        <v>231</v>
      </c>
      <c r="D584" s="343">
        <v>235</v>
      </c>
      <c r="E584" s="320">
        <f>+F583+1</f>
        <v>23080</v>
      </c>
      <c r="F584" s="320">
        <v>23420</v>
      </c>
      <c r="G584" s="345">
        <v>341</v>
      </c>
      <c r="H584" s="346" t="s">
        <v>71</v>
      </c>
      <c r="I584" s="321">
        <v>1</v>
      </c>
      <c r="J584" s="322">
        <f>+I584*G584</f>
        <v>341</v>
      </c>
      <c r="K584" s="320">
        <v>1000000</v>
      </c>
      <c r="L584" s="320">
        <v>341000000</v>
      </c>
      <c r="M584" s="339">
        <f t="shared" si="97"/>
        <v>7.6121168828269751E-3</v>
      </c>
      <c r="N584" s="341">
        <f t="shared" si="98"/>
        <v>2.5297298901310861E-3</v>
      </c>
    </row>
    <row r="585" spans="2:14" x14ac:dyDescent="0.25">
      <c r="B585" s="344" t="s">
        <v>555</v>
      </c>
      <c r="C585" s="337">
        <v>235</v>
      </c>
      <c r="D585" s="337">
        <v>235</v>
      </c>
      <c r="E585" s="320">
        <v>23421</v>
      </c>
      <c r="F585" s="320">
        <v>23422</v>
      </c>
      <c r="G585" s="336">
        <v>2</v>
      </c>
      <c r="H585" s="346" t="s">
        <v>71</v>
      </c>
      <c r="I585" s="34">
        <v>1</v>
      </c>
      <c r="J585" s="336">
        <v>2</v>
      </c>
      <c r="K585" s="320">
        <v>1000000</v>
      </c>
      <c r="L585" s="336">
        <v>2000000</v>
      </c>
      <c r="M585" s="339">
        <f t="shared" si="97"/>
        <v>4.4645846820099561E-5</v>
      </c>
      <c r="N585" s="340">
        <f t="shared" si="98"/>
        <v>1.4837125455314288E-5</v>
      </c>
    </row>
    <row r="586" spans="2:14" x14ac:dyDescent="0.25">
      <c r="B586" s="335" t="s">
        <v>338</v>
      </c>
      <c r="C586" s="34">
        <v>235</v>
      </c>
      <c r="D586" s="34">
        <v>236</v>
      </c>
      <c r="E586" s="320">
        <v>23423</v>
      </c>
      <c r="F586" s="320">
        <f t="shared" ref="F586:F617" si="99">+((E586)+(L586/K586))-1</f>
        <v>23532</v>
      </c>
      <c r="G586" s="345">
        <f t="shared" ref="G586:G617" si="100">+F586-E586+1</f>
        <v>110</v>
      </c>
      <c r="H586" s="346" t="s">
        <v>71</v>
      </c>
      <c r="I586" s="321">
        <v>1</v>
      </c>
      <c r="J586" s="322">
        <f t="shared" ref="J586:J617" si="101">+I586*G586</f>
        <v>110</v>
      </c>
      <c r="K586" s="319">
        <v>1000000</v>
      </c>
      <c r="L586" s="319">
        <v>110000000</v>
      </c>
      <c r="M586" s="339">
        <f t="shared" si="97"/>
        <v>2.4555215751054758E-3</v>
      </c>
      <c r="N586" s="340">
        <f t="shared" si="98"/>
        <v>8.1604190004228581E-4</v>
      </c>
    </row>
    <row r="587" spans="2:14" x14ac:dyDescent="0.25">
      <c r="B587" s="335" t="s">
        <v>333</v>
      </c>
      <c r="C587" s="34">
        <v>236</v>
      </c>
      <c r="D587" s="34">
        <v>237</v>
      </c>
      <c r="E587" s="320">
        <f t="shared" ref="E587:E605" si="102">+F586+1</f>
        <v>23533</v>
      </c>
      <c r="F587" s="320">
        <f t="shared" si="99"/>
        <v>23651</v>
      </c>
      <c r="G587" s="336">
        <f t="shared" si="100"/>
        <v>119</v>
      </c>
      <c r="H587" s="337" t="s">
        <v>71</v>
      </c>
      <c r="I587" s="342">
        <v>1</v>
      </c>
      <c r="J587" s="338">
        <f t="shared" si="101"/>
        <v>119</v>
      </c>
      <c r="K587" s="319">
        <v>1000000</v>
      </c>
      <c r="L587" s="319">
        <v>119000000</v>
      </c>
      <c r="M587" s="339">
        <f t="shared" si="97"/>
        <v>2.6564278857959239E-3</v>
      </c>
      <c r="N587" s="340">
        <f t="shared" si="98"/>
        <v>8.8280896459120011E-4</v>
      </c>
    </row>
    <row r="588" spans="2:14" x14ac:dyDescent="0.25">
      <c r="B588" s="335" t="s">
        <v>336</v>
      </c>
      <c r="C588" s="34">
        <v>237</v>
      </c>
      <c r="D588" s="34">
        <v>238</v>
      </c>
      <c r="E588" s="320">
        <f t="shared" si="102"/>
        <v>23652</v>
      </c>
      <c r="F588" s="320">
        <f t="shared" si="99"/>
        <v>23757</v>
      </c>
      <c r="G588" s="336">
        <f t="shared" si="100"/>
        <v>106</v>
      </c>
      <c r="H588" s="337" t="s">
        <v>71</v>
      </c>
      <c r="I588" s="342">
        <v>1</v>
      </c>
      <c r="J588" s="338">
        <f t="shared" si="101"/>
        <v>106</v>
      </c>
      <c r="K588" s="319">
        <v>1000000</v>
      </c>
      <c r="L588" s="319">
        <v>106000000</v>
      </c>
      <c r="M588" s="339">
        <f t="shared" si="97"/>
        <v>2.3662298814652767E-3</v>
      </c>
      <c r="N588" s="340">
        <f t="shared" si="98"/>
        <v>7.8636764913165723E-4</v>
      </c>
    </row>
    <row r="589" spans="2:14" x14ac:dyDescent="0.25">
      <c r="B589" s="335" t="s">
        <v>343</v>
      </c>
      <c r="C589" s="34">
        <v>238</v>
      </c>
      <c r="D589" s="34">
        <v>240</v>
      </c>
      <c r="E589" s="320">
        <f t="shared" si="102"/>
        <v>23758</v>
      </c>
      <c r="F589" s="320">
        <f t="shared" si="99"/>
        <v>23918</v>
      </c>
      <c r="G589" s="336">
        <f t="shared" si="100"/>
        <v>161</v>
      </c>
      <c r="H589" s="337" t="s">
        <v>71</v>
      </c>
      <c r="I589" s="342">
        <v>1</v>
      </c>
      <c r="J589" s="338">
        <f t="shared" si="101"/>
        <v>161</v>
      </c>
      <c r="K589" s="319">
        <v>1000000</v>
      </c>
      <c r="L589" s="319">
        <v>161000000</v>
      </c>
      <c r="M589" s="339">
        <f t="shared" si="97"/>
        <v>3.5939906690180146E-3</v>
      </c>
      <c r="N589" s="340">
        <f t="shared" si="98"/>
        <v>1.1943885991528001E-3</v>
      </c>
    </row>
    <row r="590" spans="2:14" x14ac:dyDescent="0.25">
      <c r="B590" s="335" t="s">
        <v>332</v>
      </c>
      <c r="C590" s="34">
        <v>240</v>
      </c>
      <c r="D590" s="34">
        <v>243</v>
      </c>
      <c r="E590" s="320">
        <f t="shared" si="102"/>
        <v>23919</v>
      </c>
      <c r="F590" s="320">
        <f t="shared" si="99"/>
        <v>24285</v>
      </c>
      <c r="G590" s="336">
        <f t="shared" si="100"/>
        <v>367</v>
      </c>
      <c r="H590" s="337" t="s">
        <v>71</v>
      </c>
      <c r="I590" s="342">
        <v>1</v>
      </c>
      <c r="J590" s="338">
        <f t="shared" si="101"/>
        <v>367</v>
      </c>
      <c r="K590" s="319">
        <v>1000000</v>
      </c>
      <c r="L590" s="319">
        <v>367000000</v>
      </c>
      <c r="M590" s="339">
        <f t="shared" si="97"/>
        <v>8.1925128914882694E-3</v>
      </c>
      <c r="N590" s="340">
        <f t="shared" si="98"/>
        <v>2.7226125210501719E-3</v>
      </c>
    </row>
    <row r="591" spans="2:14" x14ac:dyDescent="0.25">
      <c r="B591" s="335" t="s">
        <v>334</v>
      </c>
      <c r="C591" s="34">
        <v>243</v>
      </c>
      <c r="D591" s="34">
        <v>244</v>
      </c>
      <c r="E591" s="320">
        <f t="shared" si="102"/>
        <v>24286</v>
      </c>
      <c r="F591" s="320">
        <f t="shared" si="99"/>
        <v>24355</v>
      </c>
      <c r="G591" s="336">
        <f t="shared" si="100"/>
        <v>70</v>
      </c>
      <c r="H591" s="337" t="s">
        <v>71</v>
      </c>
      <c r="I591" s="342">
        <v>1</v>
      </c>
      <c r="J591" s="338">
        <f t="shared" si="101"/>
        <v>70</v>
      </c>
      <c r="K591" s="319">
        <v>1000000</v>
      </c>
      <c r="L591" s="319">
        <v>70000000</v>
      </c>
      <c r="M591" s="339">
        <f t="shared" si="97"/>
        <v>1.5626046387034846E-3</v>
      </c>
      <c r="N591" s="340">
        <f t="shared" si="98"/>
        <v>5.1929939093600002E-4</v>
      </c>
    </row>
    <row r="592" spans="2:14" x14ac:dyDescent="0.25">
      <c r="B592" s="335" t="s">
        <v>335</v>
      </c>
      <c r="C592" s="34">
        <v>244</v>
      </c>
      <c r="D592" s="34">
        <v>246</v>
      </c>
      <c r="E592" s="320">
        <f t="shared" si="102"/>
        <v>24356</v>
      </c>
      <c r="F592" s="320">
        <f t="shared" si="99"/>
        <v>24528</v>
      </c>
      <c r="G592" s="336">
        <f t="shared" si="100"/>
        <v>173</v>
      </c>
      <c r="H592" s="337" t="s">
        <v>71</v>
      </c>
      <c r="I592" s="342">
        <v>1</v>
      </c>
      <c r="J592" s="338">
        <f t="shared" si="101"/>
        <v>173</v>
      </c>
      <c r="K592" s="319">
        <v>1000000</v>
      </c>
      <c r="L592" s="319">
        <v>173000000</v>
      </c>
      <c r="M592" s="339">
        <f t="shared" si="97"/>
        <v>3.861865749938612E-3</v>
      </c>
      <c r="N592" s="340">
        <f t="shared" si="98"/>
        <v>1.2834113518846858E-3</v>
      </c>
    </row>
    <row r="593" spans="2:14" x14ac:dyDescent="0.25">
      <c r="B593" s="335" t="s">
        <v>345</v>
      </c>
      <c r="C593" s="34">
        <v>246</v>
      </c>
      <c r="D593" s="34">
        <v>246</v>
      </c>
      <c r="E593" s="320">
        <f t="shared" si="102"/>
        <v>24529</v>
      </c>
      <c r="F593" s="320">
        <f t="shared" si="99"/>
        <v>24555</v>
      </c>
      <c r="G593" s="336">
        <f t="shared" si="100"/>
        <v>27</v>
      </c>
      <c r="H593" s="337" t="s">
        <v>71</v>
      </c>
      <c r="I593" s="342">
        <v>1</v>
      </c>
      <c r="J593" s="338">
        <f t="shared" si="101"/>
        <v>27</v>
      </c>
      <c r="K593" s="319">
        <v>1000000</v>
      </c>
      <c r="L593" s="319">
        <v>27000000</v>
      </c>
      <c r="M593" s="339">
        <f t="shared" si="97"/>
        <v>6.0271893207134407E-4</v>
      </c>
      <c r="N593" s="340">
        <f t="shared" si="98"/>
        <v>2.0030119364674288E-4</v>
      </c>
    </row>
    <row r="594" spans="2:14" x14ac:dyDescent="0.25">
      <c r="B594" s="335" t="s">
        <v>248</v>
      </c>
      <c r="C594" s="34">
        <v>246</v>
      </c>
      <c r="D594" s="34">
        <v>246</v>
      </c>
      <c r="E594" s="320">
        <f t="shared" si="102"/>
        <v>24556</v>
      </c>
      <c r="F594" s="320">
        <f t="shared" si="99"/>
        <v>24562</v>
      </c>
      <c r="G594" s="336">
        <f t="shared" si="100"/>
        <v>7</v>
      </c>
      <c r="H594" s="337" t="s">
        <v>71</v>
      </c>
      <c r="I594" s="342">
        <v>1</v>
      </c>
      <c r="J594" s="338">
        <f t="shared" si="101"/>
        <v>7</v>
      </c>
      <c r="K594" s="319">
        <v>1000000</v>
      </c>
      <c r="L594" s="319">
        <v>7000000</v>
      </c>
      <c r="M594" s="339">
        <f t="shared" si="97"/>
        <v>1.5626046387034846E-4</v>
      </c>
      <c r="N594" s="340">
        <f t="shared" si="98"/>
        <v>5.1929939093600006E-5</v>
      </c>
    </row>
    <row r="595" spans="2:14" x14ac:dyDescent="0.25">
      <c r="B595" s="335" t="s">
        <v>50</v>
      </c>
      <c r="C595" s="34">
        <v>246</v>
      </c>
      <c r="D595" s="34">
        <v>247</v>
      </c>
      <c r="E595" s="320">
        <f t="shared" si="102"/>
        <v>24563</v>
      </c>
      <c r="F595" s="320">
        <f t="shared" si="99"/>
        <v>24623</v>
      </c>
      <c r="G595" s="336">
        <f t="shared" si="100"/>
        <v>61</v>
      </c>
      <c r="H595" s="337" t="s">
        <v>71</v>
      </c>
      <c r="I595" s="342">
        <v>1</v>
      </c>
      <c r="J595" s="338">
        <f t="shared" si="101"/>
        <v>61</v>
      </c>
      <c r="K595" s="319">
        <v>1000000</v>
      </c>
      <c r="L595" s="319">
        <v>61000000</v>
      </c>
      <c r="M595" s="339">
        <f t="shared" si="97"/>
        <v>1.3616983280130366E-3</v>
      </c>
      <c r="N595" s="340">
        <f t="shared" si="98"/>
        <v>4.5253232638708577E-4</v>
      </c>
    </row>
    <row r="596" spans="2:14" x14ac:dyDescent="0.25">
      <c r="B596" s="335" t="s">
        <v>341</v>
      </c>
      <c r="C596" s="34">
        <v>247</v>
      </c>
      <c r="D596" s="34">
        <v>249</v>
      </c>
      <c r="E596" s="320">
        <f t="shared" si="102"/>
        <v>24624</v>
      </c>
      <c r="F596" s="320">
        <f t="shared" si="99"/>
        <v>24887</v>
      </c>
      <c r="G596" s="336">
        <f t="shared" si="100"/>
        <v>264</v>
      </c>
      <c r="H596" s="337" t="s">
        <v>71</v>
      </c>
      <c r="I596" s="342">
        <v>1</v>
      </c>
      <c r="J596" s="338">
        <f t="shared" si="101"/>
        <v>264</v>
      </c>
      <c r="K596" s="319">
        <v>1000000</v>
      </c>
      <c r="L596" s="319">
        <v>264000000</v>
      </c>
      <c r="M596" s="339">
        <f t="shared" si="97"/>
        <v>5.893251780253142E-3</v>
      </c>
      <c r="N596" s="340">
        <f t="shared" si="98"/>
        <v>1.9585005601014858E-3</v>
      </c>
    </row>
    <row r="597" spans="2:14" x14ac:dyDescent="0.25">
      <c r="B597" s="335" t="s">
        <v>347</v>
      </c>
      <c r="C597" s="34">
        <v>249</v>
      </c>
      <c r="D597" s="34">
        <v>249</v>
      </c>
      <c r="E597" s="320">
        <f t="shared" si="102"/>
        <v>24888</v>
      </c>
      <c r="F597" s="320">
        <f t="shared" si="99"/>
        <v>24898</v>
      </c>
      <c r="G597" s="336">
        <f t="shared" si="100"/>
        <v>11</v>
      </c>
      <c r="H597" s="337" t="s">
        <v>71</v>
      </c>
      <c r="I597" s="342">
        <v>1</v>
      </c>
      <c r="J597" s="338">
        <f t="shared" si="101"/>
        <v>11</v>
      </c>
      <c r="K597" s="319">
        <v>1000000</v>
      </c>
      <c r="L597" s="319">
        <v>11000000</v>
      </c>
      <c r="M597" s="339">
        <f t="shared" si="97"/>
        <v>2.4555215751054758E-4</v>
      </c>
      <c r="N597" s="340">
        <f t="shared" si="98"/>
        <v>8.1604190004228578E-5</v>
      </c>
    </row>
    <row r="598" spans="2:14" x14ac:dyDescent="0.25">
      <c r="B598" s="335" t="s">
        <v>53</v>
      </c>
      <c r="C598" s="34">
        <v>249</v>
      </c>
      <c r="D598" s="34">
        <v>250</v>
      </c>
      <c r="E598" s="320">
        <f t="shared" si="102"/>
        <v>24899</v>
      </c>
      <c r="F598" s="320">
        <f t="shared" si="99"/>
        <v>24904</v>
      </c>
      <c r="G598" s="336">
        <f t="shared" si="100"/>
        <v>6</v>
      </c>
      <c r="H598" s="337" t="s">
        <v>71</v>
      </c>
      <c r="I598" s="342">
        <v>1</v>
      </c>
      <c r="J598" s="338">
        <f t="shared" si="101"/>
        <v>6</v>
      </c>
      <c r="K598" s="319">
        <v>1000000</v>
      </c>
      <c r="L598" s="319">
        <v>6000000</v>
      </c>
      <c r="M598" s="339">
        <f t="shared" si="97"/>
        <v>1.3393754046029868E-4</v>
      </c>
      <c r="N598" s="340">
        <f t="shared" si="98"/>
        <v>4.4511376365942861E-5</v>
      </c>
    </row>
    <row r="599" spans="2:14" x14ac:dyDescent="0.25">
      <c r="B599" s="335" t="s">
        <v>339</v>
      </c>
      <c r="C599" s="34">
        <v>250</v>
      </c>
      <c r="D599" s="34">
        <v>252</v>
      </c>
      <c r="E599" s="320">
        <f t="shared" si="102"/>
        <v>24905</v>
      </c>
      <c r="F599" s="320">
        <f t="shared" si="99"/>
        <v>25163</v>
      </c>
      <c r="G599" s="336">
        <f t="shared" si="100"/>
        <v>259</v>
      </c>
      <c r="H599" s="337" t="s">
        <v>71</v>
      </c>
      <c r="I599" s="342">
        <v>1</v>
      </c>
      <c r="J599" s="338">
        <f t="shared" si="101"/>
        <v>259</v>
      </c>
      <c r="K599" s="319">
        <v>1000000</v>
      </c>
      <c r="L599" s="319">
        <v>259000000</v>
      </c>
      <c r="M599" s="339">
        <f t="shared" si="97"/>
        <v>5.7816371632028931E-3</v>
      </c>
      <c r="N599" s="340">
        <f t="shared" si="98"/>
        <v>1.9214077464632003E-3</v>
      </c>
    </row>
    <row r="600" spans="2:14" x14ac:dyDescent="0.25">
      <c r="B600" s="335" t="s">
        <v>346</v>
      </c>
      <c r="C600" s="34">
        <v>252</v>
      </c>
      <c r="D600" s="34">
        <v>252</v>
      </c>
      <c r="E600" s="320">
        <f t="shared" si="102"/>
        <v>25164</v>
      </c>
      <c r="F600" s="320">
        <f t="shared" si="99"/>
        <v>25199</v>
      </c>
      <c r="G600" s="336">
        <f t="shared" si="100"/>
        <v>36</v>
      </c>
      <c r="H600" s="337" t="s">
        <v>71</v>
      </c>
      <c r="I600" s="342">
        <v>1</v>
      </c>
      <c r="J600" s="338">
        <f t="shared" si="101"/>
        <v>36</v>
      </c>
      <c r="K600" s="319">
        <v>1000000</v>
      </c>
      <c r="L600" s="319">
        <v>36000000</v>
      </c>
      <c r="M600" s="339">
        <f t="shared" si="97"/>
        <v>8.0362524276179209E-4</v>
      </c>
      <c r="N600" s="340">
        <f t="shared" si="98"/>
        <v>2.6706825819565715E-4</v>
      </c>
    </row>
    <row r="601" spans="2:14" x14ac:dyDescent="0.25">
      <c r="B601" s="335" t="s">
        <v>51</v>
      </c>
      <c r="C601" s="34">
        <v>252</v>
      </c>
      <c r="D601" s="34">
        <v>253</v>
      </c>
      <c r="E601" s="320">
        <f t="shared" si="102"/>
        <v>25200</v>
      </c>
      <c r="F601" s="320">
        <f t="shared" si="99"/>
        <v>25206</v>
      </c>
      <c r="G601" s="336">
        <f t="shared" si="100"/>
        <v>7</v>
      </c>
      <c r="H601" s="337" t="s">
        <v>71</v>
      </c>
      <c r="I601" s="342">
        <v>1</v>
      </c>
      <c r="J601" s="338">
        <f t="shared" si="101"/>
        <v>7</v>
      </c>
      <c r="K601" s="319">
        <v>1000000</v>
      </c>
      <c r="L601" s="319">
        <v>7000000</v>
      </c>
      <c r="M601" s="339">
        <f t="shared" si="97"/>
        <v>1.5626046387034846E-4</v>
      </c>
      <c r="N601" s="340">
        <f t="shared" si="98"/>
        <v>5.1929939093600006E-5</v>
      </c>
    </row>
    <row r="602" spans="2:14" x14ac:dyDescent="0.25">
      <c r="B602" s="335" t="s">
        <v>45</v>
      </c>
      <c r="C602" s="34">
        <v>253</v>
      </c>
      <c r="D602" s="34">
        <v>255</v>
      </c>
      <c r="E602" s="320">
        <f t="shared" si="102"/>
        <v>25207</v>
      </c>
      <c r="F602" s="320">
        <f t="shared" si="99"/>
        <v>25405</v>
      </c>
      <c r="G602" s="336">
        <f t="shared" si="100"/>
        <v>199</v>
      </c>
      <c r="H602" s="337" t="s">
        <v>71</v>
      </c>
      <c r="I602" s="342">
        <v>1</v>
      </c>
      <c r="J602" s="338">
        <f t="shared" si="101"/>
        <v>199</v>
      </c>
      <c r="K602" s="319">
        <v>1000000</v>
      </c>
      <c r="L602" s="319">
        <v>199000000</v>
      </c>
      <c r="M602" s="339">
        <f t="shared" si="97"/>
        <v>4.4422617585999063E-3</v>
      </c>
      <c r="N602" s="341">
        <f t="shared" si="98"/>
        <v>1.4762939828037716E-3</v>
      </c>
    </row>
    <row r="603" spans="2:14" x14ac:dyDescent="0.25">
      <c r="B603" s="335" t="s">
        <v>43</v>
      </c>
      <c r="C603" s="34">
        <v>255</v>
      </c>
      <c r="D603" s="34">
        <v>257</v>
      </c>
      <c r="E603" s="320">
        <f t="shared" si="102"/>
        <v>25406</v>
      </c>
      <c r="F603" s="320">
        <f t="shared" si="99"/>
        <v>25603</v>
      </c>
      <c r="G603" s="336">
        <f t="shared" si="100"/>
        <v>198</v>
      </c>
      <c r="H603" s="337" t="s">
        <v>71</v>
      </c>
      <c r="I603" s="342">
        <v>1</v>
      </c>
      <c r="J603" s="338">
        <f t="shared" si="101"/>
        <v>198</v>
      </c>
      <c r="K603" s="319">
        <v>1000000</v>
      </c>
      <c r="L603" s="319">
        <v>198000000</v>
      </c>
      <c r="M603" s="339">
        <f t="shared" si="97"/>
        <v>4.4199388351898565E-3</v>
      </c>
      <c r="N603" s="340">
        <f t="shared" si="98"/>
        <v>1.4688754200761144E-3</v>
      </c>
    </row>
    <row r="604" spans="2:14" x14ac:dyDescent="0.25">
      <c r="B604" s="335" t="s">
        <v>41</v>
      </c>
      <c r="C604" s="34">
        <v>257</v>
      </c>
      <c r="D604" s="34">
        <v>259</v>
      </c>
      <c r="E604" s="320">
        <f t="shared" si="102"/>
        <v>25604</v>
      </c>
      <c r="F604" s="320">
        <f t="shared" si="99"/>
        <v>25802</v>
      </c>
      <c r="G604" s="336">
        <f t="shared" si="100"/>
        <v>199</v>
      </c>
      <c r="H604" s="337" t="s">
        <v>71</v>
      </c>
      <c r="I604" s="342">
        <v>1</v>
      </c>
      <c r="J604" s="338">
        <f t="shared" si="101"/>
        <v>199</v>
      </c>
      <c r="K604" s="319">
        <v>1000000</v>
      </c>
      <c r="L604" s="319">
        <v>199000000</v>
      </c>
      <c r="M604" s="339">
        <f t="shared" si="97"/>
        <v>4.4422617585999063E-3</v>
      </c>
      <c r="N604" s="340">
        <f t="shared" si="98"/>
        <v>1.4762939828037716E-3</v>
      </c>
    </row>
    <row r="605" spans="2:14" x14ac:dyDescent="0.25">
      <c r="B605" s="335" t="s">
        <v>332</v>
      </c>
      <c r="C605" s="34">
        <v>259</v>
      </c>
      <c r="D605" s="34">
        <v>260</v>
      </c>
      <c r="E605" s="320">
        <f t="shared" si="102"/>
        <v>25803</v>
      </c>
      <c r="F605" s="320">
        <f t="shared" si="99"/>
        <v>26000</v>
      </c>
      <c r="G605" s="336">
        <f t="shared" si="100"/>
        <v>198</v>
      </c>
      <c r="H605" s="337" t="s">
        <v>71</v>
      </c>
      <c r="I605" s="342">
        <v>1</v>
      </c>
      <c r="J605" s="338">
        <f t="shared" si="101"/>
        <v>198</v>
      </c>
      <c r="K605" s="319">
        <v>1000000</v>
      </c>
      <c r="L605" s="319">
        <v>198000000</v>
      </c>
      <c r="M605" s="339">
        <f t="shared" si="97"/>
        <v>4.4199388351898565E-3</v>
      </c>
      <c r="N605" s="340">
        <f t="shared" si="98"/>
        <v>1.4688754200761144E-3</v>
      </c>
    </row>
    <row r="606" spans="2:14" x14ac:dyDescent="0.25">
      <c r="B606" s="335" t="s">
        <v>342</v>
      </c>
      <c r="C606" s="34">
        <v>301</v>
      </c>
      <c r="D606" s="34">
        <v>301</v>
      </c>
      <c r="E606" s="320">
        <v>30001</v>
      </c>
      <c r="F606" s="320">
        <f t="shared" si="99"/>
        <v>30703</v>
      </c>
      <c r="G606" s="336">
        <f t="shared" si="100"/>
        <v>703</v>
      </c>
      <c r="H606" s="337" t="s">
        <v>71</v>
      </c>
      <c r="I606" s="342">
        <v>1</v>
      </c>
      <c r="J606" s="338">
        <f t="shared" si="101"/>
        <v>703</v>
      </c>
      <c r="K606" s="319">
        <v>1000000</v>
      </c>
      <c r="L606" s="319">
        <v>703000000</v>
      </c>
      <c r="M606" s="339">
        <f t="shared" si="97"/>
        <v>1.5693015157264994E-2</v>
      </c>
      <c r="N606" s="340">
        <f t="shared" si="98"/>
        <v>5.2152495975429716E-3</v>
      </c>
    </row>
    <row r="607" spans="2:14" x14ac:dyDescent="0.25">
      <c r="B607" s="335" t="s">
        <v>344</v>
      </c>
      <c r="C607" s="34">
        <v>301</v>
      </c>
      <c r="D607" s="34">
        <v>301</v>
      </c>
      <c r="E607" s="320">
        <f t="shared" ref="E607:E631" si="103">+F606+1</f>
        <v>30704</v>
      </c>
      <c r="F607" s="320">
        <f t="shared" si="99"/>
        <v>30738</v>
      </c>
      <c r="G607" s="336">
        <f t="shared" si="100"/>
        <v>35</v>
      </c>
      <c r="H607" s="337" t="s">
        <v>71</v>
      </c>
      <c r="I607" s="342">
        <v>1</v>
      </c>
      <c r="J607" s="338">
        <f t="shared" si="101"/>
        <v>35</v>
      </c>
      <c r="K607" s="319">
        <v>1000000</v>
      </c>
      <c r="L607" s="319">
        <v>35000000</v>
      </c>
      <c r="M607" s="339">
        <f t="shared" si="97"/>
        <v>7.8130231935174231E-4</v>
      </c>
      <c r="N607" s="340">
        <f t="shared" si="98"/>
        <v>2.5964969546800001E-4</v>
      </c>
    </row>
    <row r="608" spans="2:14" x14ac:dyDescent="0.25">
      <c r="B608" s="335" t="s">
        <v>589</v>
      </c>
      <c r="C608" s="34">
        <v>301</v>
      </c>
      <c r="D608" s="34">
        <v>321</v>
      </c>
      <c r="E608" s="320">
        <f t="shared" si="103"/>
        <v>30739</v>
      </c>
      <c r="F608" s="320">
        <f t="shared" si="99"/>
        <v>32077</v>
      </c>
      <c r="G608" s="336">
        <f t="shared" si="100"/>
        <v>1339</v>
      </c>
      <c r="H608" s="337" t="s">
        <v>71</v>
      </c>
      <c r="I608" s="342">
        <v>1</v>
      </c>
      <c r="J608" s="338">
        <f t="shared" si="101"/>
        <v>1339</v>
      </c>
      <c r="K608" s="319">
        <v>1000000</v>
      </c>
      <c r="L608" s="319">
        <v>1339000000</v>
      </c>
      <c r="M608" s="339">
        <f t="shared" si="97"/>
        <v>2.9890394446056654E-2</v>
      </c>
      <c r="N608" s="340">
        <f t="shared" si="98"/>
        <v>9.9334554923329148E-3</v>
      </c>
    </row>
    <row r="609" spans="2:14" x14ac:dyDescent="0.25">
      <c r="B609" s="335" t="s">
        <v>43</v>
      </c>
      <c r="C609" s="34">
        <v>321</v>
      </c>
      <c r="D609" s="34">
        <v>322</v>
      </c>
      <c r="E609" s="320">
        <f t="shared" si="103"/>
        <v>32078</v>
      </c>
      <c r="F609" s="320">
        <f t="shared" si="99"/>
        <v>32121</v>
      </c>
      <c r="G609" s="336">
        <f t="shared" si="100"/>
        <v>44</v>
      </c>
      <c r="H609" s="337" t="s">
        <v>71</v>
      </c>
      <c r="I609" s="342">
        <v>1</v>
      </c>
      <c r="J609" s="338">
        <f t="shared" si="101"/>
        <v>44</v>
      </c>
      <c r="K609" s="319">
        <v>1000000</v>
      </c>
      <c r="L609" s="319">
        <v>44000000</v>
      </c>
      <c r="M609" s="339">
        <f t="shared" si="97"/>
        <v>9.8220863004219033E-4</v>
      </c>
      <c r="N609" s="340">
        <f t="shared" si="98"/>
        <v>3.2641676001691431E-4</v>
      </c>
    </row>
    <row r="610" spans="2:14" x14ac:dyDescent="0.25">
      <c r="B610" s="335" t="s">
        <v>555</v>
      </c>
      <c r="C610" s="34">
        <v>322</v>
      </c>
      <c r="D610" s="34">
        <v>322</v>
      </c>
      <c r="E610" s="320">
        <f t="shared" si="103"/>
        <v>32122</v>
      </c>
      <c r="F610" s="320">
        <f t="shared" si="99"/>
        <v>32124</v>
      </c>
      <c r="G610" s="336">
        <f t="shared" si="100"/>
        <v>3</v>
      </c>
      <c r="H610" s="337" t="s">
        <v>71</v>
      </c>
      <c r="I610" s="342">
        <v>1</v>
      </c>
      <c r="J610" s="338">
        <f t="shared" si="101"/>
        <v>3</v>
      </c>
      <c r="K610" s="319">
        <v>1000000</v>
      </c>
      <c r="L610" s="319">
        <v>3000000</v>
      </c>
      <c r="M610" s="339">
        <f t="shared" si="97"/>
        <v>6.6968770230149341E-5</v>
      </c>
      <c r="N610" s="340">
        <f t="shared" si="98"/>
        <v>2.2255688182971431E-5</v>
      </c>
    </row>
    <row r="611" spans="2:14" x14ac:dyDescent="0.25">
      <c r="B611" s="335" t="s">
        <v>41</v>
      </c>
      <c r="C611" s="34">
        <v>322</v>
      </c>
      <c r="D611" s="34">
        <v>322</v>
      </c>
      <c r="E611" s="320">
        <f t="shared" si="103"/>
        <v>32125</v>
      </c>
      <c r="F611" s="320">
        <f t="shared" si="99"/>
        <v>32167</v>
      </c>
      <c r="G611" s="336">
        <f t="shared" si="100"/>
        <v>43</v>
      </c>
      <c r="H611" s="337" t="s">
        <v>71</v>
      </c>
      <c r="I611" s="342">
        <v>1</v>
      </c>
      <c r="J611" s="338">
        <f t="shared" si="101"/>
        <v>43</v>
      </c>
      <c r="K611" s="319">
        <v>1000000</v>
      </c>
      <c r="L611" s="319">
        <v>43000000</v>
      </c>
      <c r="M611" s="339">
        <f t="shared" si="97"/>
        <v>9.5988570663214055E-4</v>
      </c>
      <c r="N611" s="340">
        <f t="shared" si="98"/>
        <v>3.1899819728925717E-4</v>
      </c>
    </row>
    <row r="612" spans="2:14" x14ac:dyDescent="0.25">
      <c r="B612" s="335" t="s">
        <v>337</v>
      </c>
      <c r="C612" s="34">
        <v>322</v>
      </c>
      <c r="D612" s="34">
        <v>325</v>
      </c>
      <c r="E612" s="320">
        <f t="shared" si="103"/>
        <v>32168</v>
      </c>
      <c r="F612" s="320">
        <f t="shared" si="99"/>
        <v>32429</v>
      </c>
      <c r="G612" s="336">
        <f t="shared" si="100"/>
        <v>262</v>
      </c>
      <c r="H612" s="337" t="s">
        <v>71</v>
      </c>
      <c r="I612" s="342">
        <v>1</v>
      </c>
      <c r="J612" s="338">
        <f t="shared" si="101"/>
        <v>262</v>
      </c>
      <c r="K612" s="319">
        <v>1000000</v>
      </c>
      <c r="L612" s="319">
        <v>262000000</v>
      </c>
      <c r="M612" s="339">
        <f t="shared" si="97"/>
        <v>5.8486059334330424E-3</v>
      </c>
      <c r="N612" s="340">
        <f t="shared" si="98"/>
        <v>1.9436634346461717E-3</v>
      </c>
    </row>
    <row r="613" spans="2:14" x14ac:dyDescent="0.25">
      <c r="B613" s="335" t="s">
        <v>348</v>
      </c>
      <c r="C613" s="34">
        <v>325</v>
      </c>
      <c r="D613" s="34">
        <v>326</v>
      </c>
      <c r="E613" s="320">
        <f t="shared" si="103"/>
        <v>32430</v>
      </c>
      <c r="F613" s="320">
        <f t="shared" si="99"/>
        <v>32504</v>
      </c>
      <c r="G613" s="336">
        <f t="shared" si="100"/>
        <v>75</v>
      </c>
      <c r="H613" s="337" t="s">
        <v>71</v>
      </c>
      <c r="I613" s="342">
        <v>1</v>
      </c>
      <c r="J613" s="338">
        <f t="shared" si="101"/>
        <v>75</v>
      </c>
      <c r="K613" s="319">
        <v>1000000</v>
      </c>
      <c r="L613" s="319">
        <v>75000000</v>
      </c>
      <c r="M613" s="339">
        <f t="shared" si="97"/>
        <v>1.6742192557537335E-3</v>
      </c>
      <c r="N613" s="340">
        <f t="shared" si="98"/>
        <v>5.5639220457428574E-4</v>
      </c>
    </row>
    <row r="614" spans="2:14" x14ac:dyDescent="0.25">
      <c r="B614" s="335" t="s">
        <v>340</v>
      </c>
      <c r="C614" s="34">
        <v>326</v>
      </c>
      <c r="D614" s="34">
        <v>327</v>
      </c>
      <c r="E614" s="320">
        <f t="shared" si="103"/>
        <v>32505</v>
      </c>
      <c r="F614" s="320">
        <f t="shared" si="99"/>
        <v>32658</v>
      </c>
      <c r="G614" s="336">
        <f t="shared" si="100"/>
        <v>154</v>
      </c>
      <c r="H614" s="337" t="s">
        <v>71</v>
      </c>
      <c r="I614" s="342">
        <v>1</v>
      </c>
      <c r="J614" s="338">
        <f t="shared" si="101"/>
        <v>154</v>
      </c>
      <c r="K614" s="319">
        <v>1000000</v>
      </c>
      <c r="L614" s="319">
        <v>154000000</v>
      </c>
      <c r="M614" s="339">
        <f t="shared" si="97"/>
        <v>3.4377302051476662E-3</v>
      </c>
      <c r="N614" s="340">
        <f t="shared" si="98"/>
        <v>1.1424586600592001E-3</v>
      </c>
    </row>
    <row r="615" spans="2:14" x14ac:dyDescent="0.25">
      <c r="B615" s="335" t="s">
        <v>45</v>
      </c>
      <c r="C615" s="34">
        <v>327</v>
      </c>
      <c r="D615" s="34">
        <v>328</v>
      </c>
      <c r="E615" s="320">
        <f t="shared" si="103"/>
        <v>32659</v>
      </c>
      <c r="F615" s="320">
        <f t="shared" si="99"/>
        <v>32701</v>
      </c>
      <c r="G615" s="336">
        <f t="shared" si="100"/>
        <v>43</v>
      </c>
      <c r="H615" s="337" t="s">
        <v>71</v>
      </c>
      <c r="I615" s="342">
        <v>1</v>
      </c>
      <c r="J615" s="338">
        <f t="shared" si="101"/>
        <v>43</v>
      </c>
      <c r="K615" s="319">
        <v>1000000</v>
      </c>
      <c r="L615" s="319">
        <v>43000000</v>
      </c>
      <c r="M615" s="339">
        <f t="shared" si="97"/>
        <v>9.5988570663214055E-4</v>
      </c>
      <c r="N615" s="341">
        <f t="shared" si="98"/>
        <v>3.1899819728925717E-4</v>
      </c>
    </row>
    <row r="616" spans="2:14" x14ac:dyDescent="0.25">
      <c r="B616" s="335" t="s">
        <v>338</v>
      </c>
      <c r="C616" s="34">
        <v>328</v>
      </c>
      <c r="D616" s="34">
        <v>329</v>
      </c>
      <c r="E616" s="320">
        <f t="shared" si="103"/>
        <v>32702</v>
      </c>
      <c r="F616" s="320">
        <f t="shared" si="99"/>
        <v>32870</v>
      </c>
      <c r="G616" s="336">
        <f t="shared" si="100"/>
        <v>169</v>
      </c>
      <c r="H616" s="337" t="s">
        <v>71</v>
      </c>
      <c r="I616" s="342">
        <v>1</v>
      </c>
      <c r="J616" s="338">
        <f t="shared" si="101"/>
        <v>169</v>
      </c>
      <c r="K616" s="319">
        <v>1000000</v>
      </c>
      <c r="L616" s="319">
        <v>169000000</v>
      </c>
      <c r="M616" s="339">
        <f t="shared" si="97"/>
        <v>3.7725740562984129E-3</v>
      </c>
      <c r="N616" s="340">
        <f t="shared" si="98"/>
        <v>1.2537371009740572E-3</v>
      </c>
    </row>
    <row r="617" spans="2:14" x14ac:dyDescent="0.25">
      <c r="B617" s="335" t="s">
        <v>333</v>
      </c>
      <c r="C617" s="34">
        <v>329</v>
      </c>
      <c r="D617" s="34">
        <v>331</v>
      </c>
      <c r="E617" s="320">
        <f t="shared" si="103"/>
        <v>32871</v>
      </c>
      <c r="F617" s="320">
        <f t="shared" si="99"/>
        <v>33052</v>
      </c>
      <c r="G617" s="336">
        <f t="shared" si="100"/>
        <v>182</v>
      </c>
      <c r="H617" s="337" t="s">
        <v>71</v>
      </c>
      <c r="I617" s="342">
        <v>1</v>
      </c>
      <c r="J617" s="338">
        <f t="shared" si="101"/>
        <v>182</v>
      </c>
      <c r="K617" s="319">
        <v>1000000</v>
      </c>
      <c r="L617" s="319">
        <v>182000000</v>
      </c>
      <c r="M617" s="339">
        <f t="shared" si="97"/>
        <v>4.06277206062906E-3</v>
      </c>
      <c r="N617" s="340">
        <f t="shared" si="98"/>
        <v>1.3501784164336001E-3</v>
      </c>
    </row>
    <row r="618" spans="2:14" x14ac:dyDescent="0.25">
      <c r="B618" s="335" t="s">
        <v>336</v>
      </c>
      <c r="C618" s="34">
        <v>331</v>
      </c>
      <c r="D618" s="34">
        <v>333</v>
      </c>
      <c r="E618" s="320">
        <f t="shared" si="103"/>
        <v>33053</v>
      </c>
      <c r="F618" s="320">
        <f t="shared" ref="F618:F639" si="104">+((E618)+(L618/K618))-1</f>
        <v>33214</v>
      </c>
      <c r="G618" s="336">
        <f t="shared" ref="G618:G639" si="105">+F618-E618+1</f>
        <v>162</v>
      </c>
      <c r="H618" s="337" t="s">
        <v>71</v>
      </c>
      <c r="I618" s="342">
        <v>1</v>
      </c>
      <c r="J618" s="338">
        <f t="shared" ref="J618:J639" si="106">+I618*G618</f>
        <v>162</v>
      </c>
      <c r="K618" s="319">
        <v>1000000</v>
      </c>
      <c r="L618" s="319">
        <v>162000000</v>
      </c>
      <c r="M618" s="339">
        <f t="shared" si="97"/>
        <v>3.6163135924280644E-3</v>
      </c>
      <c r="N618" s="340">
        <f t="shared" si="98"/>
        <v>1.2018071618804572E-3</v>
      </c>
    </row>
    <row r="619" spans="2:14" x14ac:dyDescent="0.25">
      <c r="B619" s="335" t="s">
        <v>343</v>
      </c>
      <c r="C619" s="34">
        <v>333</v>
      </c>
      <c r="D619" s="34">
        <v>335</v>
      </c>
      <c r="E619" s="320">
        <f t="shared" si="103"/>
        <v>33215</v>
      </c>
      <c r="F619" s="320">
        <f t="shared" si="104"/>
        <v>33460</v>
      </c>
      <c r="G619" s="336">
        <f t="shared" si="105"/>
        <v>246</v>
      </c>
      <c r="H619" s="337" t="s">
        <v>71</v>
      </c>
      <c r="I619" s="342">
        <v>1</v>
      </c>
      <c r="J619" s="338">
        <f t="shared" si="106"/>
        <v>246</v>
      </c>
      <c r="K619" s="319">
        <v>1000000</v>
      </c>
      <c r="L619" s="319">
        <v>246000000</v>
      </c>
      <c r="M619" s="339">
        <f t="shared" si="97"/>
        <v>5.491439158872246E-3</v>
      </c>
      <c r="N619" s="340">
        <f t="shared" si="98"/>
        <v>1.8249664310036574E-3</v>
      </c>
    </row>
    <row r="620" spans="2:14" x14ac:dyDescent="0.25">
      <c r="B620" s="335" t="s">
        <v>332</v>
      </c>
      <c r="C620" s="34">
        <v>335</v>
      </c>
      <c r="D620" s="34">
        <v>335</v>
      </c>
      <c r="E620" s="320">
        <f t="shared" si="103"/>
        <v>33461</v>
      </c>
      <c r="F620" s="320">
        <f t="shared" si="104"/>
        <v>33489</v>
      </c>
      <c r="G620" s="336">
        <f t="shared" si="105"/>
        <v>29</v>
      </c>
      <c r="H620" s="337" t="s">
        <v>71</v>
      </c>
      <c r="I620" s="342">
        <v>1</v>
      </c>
      <c r="J620" s="338">
        <f t="shared" si="106"/>
        <v>29</v>
      </c>
      <c r="K620" s="319">
        <v>1000000</v>
      </c>
      <c r="L620" s="319">
        <v>29000000</v>
      </c>
      <c r="M620" s="339">
        <f t="shared" si="97"/>
        <v>6.4736477889144363E-4</v>
      </c>
      <c r="N620" s="340">
        <f t="shared" si="98"/>
        <v>2.1513831910205717E-4</v>
      </c>
    </row>
    <row r="621" spans="2:14" x14ac:dyDescent="0.25">
      <c r="B621" s="335" t="s">
        <v>334</v>
      </c>
      <c r="C621" s="34">
        <v>335</v>
      </c>
      <c r="D621" s="34">
        <v>336</v>
      </c>
      <c r="E621" s="320">
        <f t="shared" si="103"/>
        <v>33490</v>
      </c>
      <c r="F621" s="320">
        <f t="shared" si="104"/>
        <v>33596</v>
      </c>
      <c r="G621" s="336">
        <f t="shared" si="105"/>
        <v>107</v>
      </c>
      <c r="H621" s="337" t="s">
        <v>71</v>
      </c>
      <c r="I621" s="342">
        <v>1</v>
      </c>
      <c r="J621" s="338">
        <f t="shared" si="106"/>
        <v>107</v>
      </c>
      <c r="K621" s="319">
        <v>1000000</v>
      </c>
      <c r="L621" s="319">
        <v>107000000</v>
      </c>
      <c r="M621" s="339">
        <f t="shared" si="97"/>
        <v>2.3885528048753265E-3</v>
      </c>
      <c r="N621" s="340">
        <f t="shared" si="98"/>
        <v>7.9378621185931437E-4</v>
      </c>
    </row>
    <row r="622" spans="2:14" x14ac:dyDescent="0.25">
      <c r="B622" s="335" t="s">
        <v>335</v>
      </c>
      <c r="C622" s="34">
        <v>336</v>
      </c>
      <c r="D622" s="34">
        <v>338</v>
      </c>
      <c r="E622" s="320">
        <f t="shared" si="103"/>
        <v>33597</v>
      </c>
      <c r="F622" s="320">
        <f t="shared" si="104"/>
        <v>33756</v>
      </c>
      <c r="G622" s="336">
        <f t="shared" si="105"/>
        <v>160</v>
      </c>
      <c r="H622" s="337" t="s">
        <v>71</v>
      </c>
      <c r="I622" s="342">
        <v>1</v>
      </c>
      <c r="J622" s="338">
        <f t="shared" si="106"/>
        <v>160</v>
      </c>
      <c r="K622" s="319">
        <v>1000000</v>
      </c>
      <c r="L622" s="319">
        <v>160000000</v>
      </c>
      <c r="M622" s="339">
        <f t="shared" si="97"/>
        <v>3.5716677456079649E-3</v>
      </c>
      <c r="N622" s="340">
        <f t="shared" si="98"/>
        <v>1.1869700364251429E-3</v>
      </c>
    </row>
    <row r="623" spans="2:14" x14ac:dyDescent="0.25">
      <c r="B623" s="335" t="s">
        <v>345</v>
      </c>
      <c r="C623" s="34">
        <v>338</v>
      </c>
      <c r="D623" s="34">
        <v>338</v>
      </c>
      <c r="E623" s="320">
        <f t="shared" si="103"/>
        <v>33757</v>
      </c>
      <c r="F623" s="320">
        <f t="shared" si="104"/>
        <v>33797</v>
      </c>
      <c r="G623" s="336">
        <f t="shared" si="105"/>
        <v>41</v>
      </c>
      <c r="H623" s="337" t="s">
        <v>71</v>
      </c>
      <c r="I623" s="342">
        <v>1</v>
      </c>
      <c r="J623" s="338">
        <f t="shared" si="106"/>
        <v>41</v>
      </c>
      <c r="K623" s="319">
        <v>1000000</v>
      </c>
      <c r="L623" s="319">
        <v>41000000</v>
      </c>
      <c r="M623" s="339">
        <f t="shared" si="97"/>
        <v>9.1523985981204099E-4</v>
      </c>
      <c r="N623" s="340">
        <f t="shared" si="98"/>
        <v>3.0416107183394288E-4</v>
      </c>
    </row>
    <row r="624" spans="2:14" x14ac:dyDescent="0.25">
      <c r="B624" s="335" t="s">
        <v>248</v>
      </c>
      <c r="C624" s="34">
        <v>338</v>
      </c>
      <c r="D624" s="34">
        <v>339</v>
      </c>
      <c r="E624" s="320">
        <f t="shared" si="103"/>
        <v>33798</v>
      </c>
      <c r="F624" s="320">
        <f t="shared" si="104"/>
        <v>33808</v>
      </c>
      <c r="G624" s="336">
        <f t="shared" si="105"/>
        <v>11</v>
      </c>
      <c r="H624" s="337" t="s">
        <v>71</v>
      </c>
      <c r="I624" s="342">
        <v>1</v>
      </c>
      <c r="J624" s="338">
        <f t="shared" si="106"/>
        <v>11</v>
      </c>
      <c r="K624" s="319">
        <v>1000000</v>
      </c>
      <c r="L624" s="319">
        <v>11000000</v>
      </c>
      <c r="M624" s="339">
        <f t="shared" si="97"/>
        <v>2.4555215751054758E-4</v>
      </c>
      <c r="N624" s="340">
        <f t="shared" si="98"/>
        <v>8.1604190004228578E-5</v>
      </c>
    </row>
    <row r="625" spans="2:14" x14ac:dyDescent="0.25">
      <c r="B625" s="335" t="s">
        <v>50</v>
      </c>
      <c r="C625" s="34">
        <v>339</v>
      </c>
      <c r="D625" s="34">
        <v>340</v>
      </c>
      <c r="E625" s="320">
        <f t="shared" si="103"/>
        <v>33809</v>
      </c>
      <c r="F625" s="320">
        <f t="shared" si="104"/>
        <v>33901</v>
      </c>
      <c r="G625" s="336">
        <f t="shared" si="105"/>
        <v>93</v>
      </c>
      <c r="H625" s="337" t="s">
        <v>71</v>
      </c>
      <c r="I625" s="342">
        <v>1</v>
      </c>
      <c r="J625" s="338">
        <f t="shared" si="106"/>
        <v>93</v>
      </c>
      <c r="K625" s="319">
        <v>1000000</v>
      </c>
      <c r="L625" s="319">
        <v>93000000</v>
      </c>
      <c r="M625" s="339">
        <f t="shared" si="97"/>
        <v>2.0760318771346296E-3</v>
      </c>
      <c r="N625" s="340">
        <f t="shared" si="98"/>
        <v>6.8992633367211435E-4</v>
      </c>
    </row>
    <row r="626" spans="2:14" x14ac:dyDescent="0.25">
      <c r="B626" s="335" t="s">
        <v>341</v>
      </c>
      <c r="C626" s="34">
        <v>340</v>
      </c>
      <c r="D626" s="34">
        <v>344</v>
      </c>
      <c r="E626" s="320">
        <f t="shared" si="103"/>
        <v>33902</v>
      </c>
      <c r="F626" s="320">
        <f t="shared" si="104"/>
        <v>34305</v>
      </c>
      <c r="G626" s="336">
        <f t="shared" si="105"/>
        <v>404</v>
      </c>
      <c r="H626" s="337" t="s">
        <v>71</v>
      </c>
      <c r="I626" s="342">
        <v>1</v>
      </c>
      <c r="J626" s="338">
        <f t="shared" si="106"/>
        <v>404</v>
      </c>
      <c r="K626" s="319">
        <v>1000000</v>
      </c>
      <c r="L626" s="319">
        <v>404000000</v>
      </c>
      <c r="M626" s="339">
        <f t="shared" si="97"/>
        <v>9.0184610576601112E-3</v>
      </c>
      <c r="N626" s="340">
        <f t="shared" si="98"/>
        <v>2.997099341973486E-3</v>
      </c>
    </row>
    <row r="627" spans="2:14" x14ac:dyDescent="0.25">
      <c r="B627" s="335" t="s">
        <v>347</v>
      </c>
      <c r="C627" s="34">
        <v>344</v>
      </c>
      <c r="D627" s="34">
        <v>344</v>
      </c>
      <c r="E627" s="320">
        <f t="shared" si="103"/>
        <v>34306</v>
      </c>
      <c r="F627" s="320">
        <f t="shared" si="104"/>
        <v>34325</v>
      </c>
      <c r="G627" s="336">
        <f t="shared" si="105"/>
        <v>20</v>
      </c>
      <c r="H627" s="337" t="s">
        <v>71</v>
      </c>
      <c r="I627" s="342">
        <v>1</v>
      </c>
      <c r="J627" s="338">
        <f t="shared" si="106"/>
        <v>20</v>
      </c>
      <c r="K627" s="319">
        <v>1000000</v>
      </c>
      <c r="L627" s="319">
        <v>20000000</v>
      </c>
      <c r="M627" s="339">
        <f t="shared" si="97"/>
        <v>4.4645846820099561E-4</v>
      </c>
      <c r="N627" s="340">
        <f t="shared" si="98"/>
        <v>1.4837125455314287E-4</v>
      </c>
    </row>
    <row r="628" spans="2:14" x14ac:dyDescent="0.25">
      <c r="B628" s="335" t="s">
        <v>53</v>
      </c>
      <c r="C628" s="34">
        <v>344</v>
      </c>
      <c r="D628" s="34">
        <v>344</v>
      </c>
      <c r="E628" s="320">
        <f t="shared" si="103"/>
        <v>34326</v>
      </c>
      <c r="F628" s="320">
        <f t="shared" si="104"/>
        <v>34334</v>
      </c>
      <c r="G628" s="336">
        <f t="shared" si="105"/>
        <v>9</v>
      </c>
      <c r="H628" s="337" t="s">
        <v>71</v>
      </c>
      <c r="I628" s="342">
        <v>1</v>
      </c>
      <c r="J628" s="338">
        <f t="shared" si="106"/>
        <v>9</v>
      </c>
      <c r="K628" s="319">
        <v>1000000</v>
      </c>
      <c r="L628" s="319">
        <v>9000000</v>
      </c>
      <c r="M628" s="339">
        <f t="shared" si="97"/>
        <v>2.0090631069044802E-4</v>
      </c>
      <c r="N628" s="340">
        <f t="shared" si="98"/>
        <v>6.6767064548914289E-5</v>
      </c>
    </row>
    <row r="629" spans="2:14" x14ac:dyDescent="0.25">
      <c r="B629" s="335" t="s">
        <v>339</v>
      </c>
      <c r="C629" s="34">
        <v>344</v>
      </c>
      <c r="D629" s="34">
        <v>348</v>
      </c>
      <c r="E629" s="320">
        <f t="shared" si="103"/>
        <v>34335</v>
      </c>
      <c r="F629" s="320">
        <f t="shared" si="104"/>
        <v>34730</v>
      </c>
      <c r="G629" s="336">
        <f t="shared" si="105"/>
        <v>396</v>
      </c>
      <c r="H629" s="337" t="s">
        <v>71</v>
      </c>
      <c r="I629" s="342">
        <v>1</v>
      </c>
      <c r="J629" s="338">
        <f t="shared" si="106"/>
        <v>396</v>
      </c>
      <c r="K629" s="319">
        <v>1000000</v>
      </c>
      <c r="L629" s="319">
        <v>396000000</v>
      </c>
      <c r="M629" s="339">
        <f t="shared" si="97"/>
        <v>8.839877670379713E-3</v>
      </c>
      <c r="N629" s="340">
        <f t="shared" si="98"/>
        <v>2.9377508401522289E-3</v>
      </c>
    </row>
    <row r="630" spans="2:14" x14ac:dyDescent="0.25">
      <c r="B630" s="335" t="s">
        <v>346</v>
      </c>
      <c r="C630" s="34">
        <v>348</v>
      </c>
      <c r="D630" s="34">
        <v>348</v>
      </c>
      <c r="E630" s="320">
        <f t="shared" si="103"/>
        <v>34731</v>
      </c>
      <c r="F630" s="320">
        <f t="shared" si="104"/>
        <v>34786</v>
      </c>
      <c r="G630" s="336">
        <f t="shared" si="105"/>
        <v>56</v>
      </c>
      <c r="H630" s="337" t="s">
        <v>71</v>
      </c>
      <c r="I630" s="342">
        <v>1</v>
      </c>
      <c r="J630" s="338">
        <f t="shared" si="106"/>
        <v>56</v>
      </c>
      <c r="K630" s="319">
        <v>1000000</v>
      </c>
      <c r="L630" s="319">
        <v>56000000</v>
      </c>
      <c r="M630" s="339">
        <f t="shared" si="97"/>
        <v>1.2500837109627877E-3</v>
      </c>
      <c r="N630" s="340">
        <f t="shared" si="98"/>
        <v>4.1543951274880005E-4</v>
      </c>
    </row>
    <row r="631" spans="2:14" x14ac:dyDescent="0.25">
      <c r="B631" s="335" t="s">
        <v>51</v>
      </c>
      <c r="C631" s="34">
        <v>348</v>
      </c>
      <c r="D631" s="34">
        <v>348</v>
      </c>
      <c r="E631" s="320">
        <f t="shared" si="103"/>
        <v>34787</v>
      </c>
      <c r="F631" s="320">
        <f t="shared" si="104"/>
        <v>34797</v>
      </c>
      <c r="G631" s="336">
        <f t="shared" si="105"/>
        <v>11</v>
      </c>
      <c r="H631" s="337" t="s">
        <v>71</v>
      </c>
      <c r="I631" s="342">
        <v>1</v>
      </c>
      <c r="J631" s="338">
        <f t="shared" si="106"/>
        <v>11</v>
      </c>
      <c r="K631" s="319">
        <v>1000000</v>
      </c>
      <c r="L631" s="319">
        <v>11000000</v>
      </c>
      <c r="M631" s="339">
        <f t="shared" si="97"/>
        <v>2.4555215751054758E-4</v>
      </c>
      <c r="N631" s="340">
        <f t="shared" si="98"/>
        <v>8.1604190004228578E-5</v>
      </c>
    </row>
    <row r="632" spans="2:14" x14ac:dyDescent="0.25">
      <c r="B632" s="335" t="s">
        <v>45</v>
      </c>
      <c r="C632" s="34">
        <v>441</v>
      </c>
      <c r="D632" s="34">
        <v>453</v>
      </c>
      <c r="E632" s="320">
        <v>44001</v>
      </c>
      <c r="F632" s="320">
        <f t="shared" si="104"/>
        <v>45208</v>
      </c>
      <c r="G632" s="336">
        <f t="shared" si="105"/>
        <v>1208</v>
      </c>
      <c r="H632" s="337" t="s">
        <v>70</v>
      </c>
      <c r="I632" s="342">
        <v>5</v>
      </c>
      <c r="J632" s="338">
        <f t="shared" si="106"/>
        <v>6040</v>
      </c>
      <c r="K632" s="319">
        <v>1000000</v>
      </c>
      <c r="L632" s="319">
        <v>1208000000</v>
      </c>
      <c r="M632" s="339">
        <f t="shared" si="97"/>
        <v>2.6966091479340135E-2</v>
      </c>
      <c r="N632" s="341">
        <f t="shared" si="98"/>
        <v>4.4808118875049145E-2</v>
      </c>
    </row>
    <row r="633" spans="2:14" x14ac:dyDescent="0.25">
      <c r="B633" s="335" t="s">
        <v>43</v>
      </c>
      <c r="C633" s="34">
        <v>453</v>
      </c>
      <c r="D633" s="34">
        <v>465</v>
      </c>
      <c r="E633" s="320">
        <f t="shared" ref="E633:E639" si="107">+F632+1</f>
        <v>45209</v>
      </c>
      <c r="F633" s="320">
        <f t="shared" si="104"/>
        <v>46416</v>
      </c>
      <c r="G633" s="336">
        <f t="shared" si="105"/>
        <v>1208</v>
      </c>
      <c r="H633" s="337" t="s">
        <v>70</v>
      </c>
      <c r="I633" s="342">
        <v>5</v>
      </c>
      <c r="J633" s="338">
        <f t="shared" si="106"/>
        <v>6040</v>
      </c>
      <c r="K633" s="319">
        <v>1000000</v>
      </c>
      <c r="L633" s="319">
        <v>1208000000</v>
      </c>
      <c r="M633" s="339">
        <f t="shared" si="97"/>
        <v>2.6966091479340135E-2</v>
      </c>
      <c r="N633" s="340">
        <f t="shared" si="98"/>
        <v>4.4808118875049145E-2</v>
      </c>
    </row>
    <row r="634" spans="2:14" x14ac:dyDescent="0.25">
      <c r="B634" s="335" t="s">
        <v>41</v>
      </c>
      <c r="C634" s="34">
        <v>465</v>
      </c>
      <c r="D634" s="34">
        <v>477</v>
      </c>
      <c r="E634" s="320">
        <f t="shared" si="107"/>
        <v>46417</v>
      </c>
      <c r="F634" s="320">
        <f t="shared" si="104"/>
        <v>47624</v>
      </c>
      <c r="G634" s="336">
        <f t="shared" si="105"/>
        <v>1208</v>
      </c>
      <c r="H634" s="337" t="s">
        <v>70</v>
      </c>
      <c r="I634" s="342">
        <v>5</v>
      </c>
      <c r="J634" s="338">
        <f t="shared" si="106"/>
        <v>6040</v>
      </c>
      <c r="K634" s="319">
        <v>1000000</v>
      </c>
      <c r="L634" s="319">
        <v>1208000000</v>
      </c>
      <c r="M634" s="339">
        <f t="shared" si="97"/>
        <v>2.6966091479340135E-2</v>
      </c>
      <c r="N634" s="340">
        <f t="shared" si="98"/>
        <v>4.4808118875049145E-2</v>
      </c>
    </row>
    <row r="635" spans="2:14" x14ac:dyDescent="0.25">
      <c r="B635" s="335" t="s">
        <v>332</v>
      </c>
      <c r="C635" s="34">
        <v>477</v>
      </c>
      <c r="D635" s="34">
        <v>489</v>
      </c>
      <c r="E635" s="320">
        <f t="shared" si="107"/>
        <v>47625</v>
      </c>
      <c r="F635" s="320">
        <f t="shared" si="104"/>
        <v>48832</v>
      </c>
      <c r="G635" s="336">
        <f t="shared" si="105"/>
        <v>1208</v>
      </c>
      <c r="H635" s="337" t="s">
        <v>70</v>
      </c>
      <c r="I635" s="342">
        <v>5</v>
      </c>
      <c r="J635" s="338">
        <f t="shared" si="106"/>
        <v>6040</v>
      </c>
      <c r="K635" s="319">
        <v>1000000</v>
      </c>
      <c r="L635" s="319">
        <v>1208000000</v>
      </c>
      <c r="M635" s="339">
        <f t="shared" si="97"/>
        <v>2.6966091479340135E-2</v>
      </c>
      <c r="N635" s="340">
        <f t="shared" si="98"/>
        <v>4.4808118875049145E-2</v>
      </c>
    </row>
    <row r="636" spans="2:14" x14ac:dyDescent="0.25">
      <c r="B636" s="351" t="s">
        <v>45</v>
      </c>
      <c r="C636" s="35">
        <v>489</v>
      </c>
      <c r="D636" s="35">
        <v>512</v>
      </c>
      <c r="E636" s="352">
        <f t="shared" si="107"/>
        <v>48833</v>
      </c>
      <c r="F636" s="352">
        <f t="shared" si="104"/>
        <v>51124</v>
      </c>
      <c r="G636" s="353">
        <f t="shared" si="105"/>
        <v>2292</v>
      </c>
      <c r="H636" s="80" t="s">
        <v>70</v>
      </c>
      <c r="I636" s="354">
        <v>5</v>
      </c>
      <c r="J636" s="180">
        <f t="shared" si="106"/>
        <v>11460</v>
      </c>
      <c r="K636" s="319">
        <v>1000000</v>
      </c>
      <c r="L636" s="139">
        <v>2292000000</v>
      </c>
      <c r="M636" s="355">
        <f t="shared" si="97"/>
        <v>5.1164140455834096E-2</v>
      </c>
      <c r="N636" s="356">
        <f t="shared" si="98"/>
        <v>8.5016728858950869E-2</v>
      </c>
    </row>
    <row r="637" spans="2:14" x14ac:dyDescent="0.25">
      <c r="B637" s="351" t="s">
        <v>43</v>
      </c>
      <c r="C637" s="35">
        <v>512</v>
      </c>
      <c r="D637" s="35">
        <v>535</v>
      </c>
      <c r="E637" s="352">
        <f t="shared" si="107"/>
        <v>51125</v>
      </c>
      <c r="F637" s="352">
        <f t="shared" si="104"/>
        <v>53416</v>
      </c>
      <c r="G637" s="353">
        <f t="shared" si="105"/>
        <v>2292</v>
      </c>
      <c r="H637" s="80" t="s">
        <v>70</v>
      </c>
      <c r="I637" s="354">
        <v>5</v>
      </c>
      <c r="J637" s="180">
        <f t="shared" si="106"/>
        <v>11460</v>
      </c>
      <c r="K637" s="319">
        <v>1000000</v>
      </c>
      <c r="L637" s="139">
        <v>2292000000</v>
      </c>
      <c r="M637" s="355">
        <f t="shared" si="97"/>
        <v>5.1164140455834096E-2</v>
      </c>
      <c r="N637" s="356">
        <f t="shared" si="98"/>
        <v>8.5016728858950869E-2</v>
      </c>
    </row>
    <row r="638" spans="2:14" x14ac:dyDescent="0.25">
      <c r="B638" s="351" t="s">
        <v>41</v>
      </c>
      <c r="C638" s="35">
        <v>535</v>
      </c>
      <c r="D638" s="35">
        <v>558</v>
      </c>
      <c r="E638" s="352">
        <f t="shared" si="107"/>
        <v>53417</v>
      </c>
      <c r="F638" s="352">
        <f t="shared" si="104"/>
        <v>55708</v>
      </c>
      <c r="G638" s="353">
        <f t="shared" si="105"/>
        <v>2292</v>
      </c>
      <c r="H638" s="80" t="s">
        <v>70</v>
      </c>
      <c r="I638" s="354">
        <v>5</v>
      </c>
      <c r="J638" s="180">
        <f t="shared" si="106"/>
        <v>11460</v>
      </c>
      <c r="K638" s="319">
        <v>1000000</v>
      </c>
      <c r="L638" s="139">
        <v>2292000000</v>
      </c>
      <c r="M638" s="355">
        <f t="shared" si="97"/>
        <v>5.1164140455834096E-2</v>
      </c>
      <c r="N638" s="356">
        <f t="shared" si="98"/>
        <v>8.5016728858950869E-2</v>
      </c>
    </row>
    <row r="639" spans="2:14" x14ac:dyDescent="0.25">
      <c r="B639" s="351" t="s">
        <v>332</v>
      </c>
      <c r="C639" s="35">
        <v>558</v>
      </c>
      <c r="D639" s="35">
        <v>558</v>
      </c>
      <c r="E639" s="352">
        <f t="shared" si="107"/>
        <v>55709</v>
      </c>
      <c r="F639" s="352">
        <f t="shared" si="104"/>
        <v>58000</v>
      </c>
      <c r="G639" s="353">
        <f t="shared" si="105"/>
        <v>2292</v>
      </c>
      <c r="H639" s="80" t="s">
        <v>70</v>
      </c>
      <c r="I639" s="354">
        <v>5</v>
      </c>
      <c r="J639" s="180">
        <f t="shared" si="106"/>
        <v>11460</v>
      </c>
      <c r="K639" s="319">
        <v>1000000</v>
      </c>
      <c r="L639" s="139">
        <v>2292000000</v>
      </c>
      <c r="M639" s="355">
        <f t="shared" si="97"/>
        <v>5.1164140455834096E-2</v>
      </c>
      <c r="N639" s="356">
        <f t="shared" si="98"/>
        <v>8.5016728858950869E-2</v>
      </c>
    </row>
    <row r="640" spans="2:14" ht="15.75" thickBot="1" x14ac:dyDescent="0.3">
      <c r="B640" s="323"/>
      <c r="C640" s="324"/>
      <c r="D640" s="324"/>
      <c r="E640" s="347"/>
      <c r="F640" s="347"/>
      <c r="G640" s="326"/>
      <c r="H640" s="327"/>
      <c r="I640" s="328"/>
      <c r="J640" s="329"/>
      <c r="K640" s="330"/>
      <c r="L640" s="330"/>
      <c r="M640" s="331"/>
      <c r="N640" s="332"/>
    </row>
    <row r="641" spans="2:14" ht="15.75" thickBot="1" x14ac:dyDescent="0.3">
      <c r="B641" s="528" t="s">
        <v>75</v>
      </c>
      <c r="C641" s="529"/>
      <c r="D641" s="529"/>
      <c r="E641" s="529"/>
      <c r="F641" s="530"/>
      <c r="G641" s="333">
        <f>SUM(G326:G640)</f>
        <v>44797</v>
      </c>
      <c r="H641" s="333"/>
      <c r="I641" s="333"/>
      <c r="J641" s="333">
        <f>SUM(J326:J640)</f>
        <v>134797</v>
      </c>
      <c r="K641" s="333"/>
      <c r="L641" s="333">
        <f>SUM(L326:L640)</f>
        <v>44797000000</v>
      </c>
      <c r="M641" s="334">
        <f>SUM(M326:M640)</f>
        <v>0.99999999999999956</v>
      </c>
      <c r="N641" s="334">
        <f>SUM(N326:N640)</f>
        <v>0.99999999999999944</v>
      </c>
    </row>
  </sheetData>
  <mergeCells count="29">
    <mergeCell ref="B4:N4"/>
    <mergeCell ref="B2:N2"/>
    <mergeCell ref="B3:N3"/>
    <mergeCell ref="B6:N6"/>
    <mergeCell ref="B7:B8"/>
    <mergeCell ref="C7:D7"/>
    <mergeCell ref="E7:F7"/>
    <mergeCell ref="G7:G8"/>
    <mergeCell ref="H7:H8"/>
    <mergeCell ref="I7:I8"/>
    <mergeCell ref="J7:J8"/>
    <mergeCell ref="K7:K8"/>
    <mergeCell ref="L7:L8"/>
    <mergeCell ref="M7:M8"/>
    <mergeCell ref="N7:N8"/>
    <mergeCell ref="B641:F641"/>
    <mergeCell ref="B320:F320"/>
    <mergeCell ref="B323:N323"/>
    <mergeCell ref="B324:B325"/>
    <mergeCell ref="C324:D324"/>
    <mergeCell ref="E324:F324"/>
    <mergeCell ref="G324:G325"/>
    <mergeCell ref="H324:H325"/>
    <mergeCell ref="I324:I325"/>
    <mergeCell ref="J324:J325"/>
    <mergeCell ref="K324:K325"/>
    <mergeCell ref="L324:L325"/>
    <mergeCell ref="M324:M325"/>
    <mergeCell ref="N324:N325"/>
  </mergeCells>
  <hyperlinks>
    <hyperlink ref="A1" location="ÍNDICE!A1" display="Indice" xr:uid="{0AE18FD8-87CE-4959-9BBD-193BDB70F061}"/>
  </hyperlinks>
  <pageMargins left="0.25" right="0.25" top="0.75" bottom="0.75" header="0.3" footer="0.3"/>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FD7C2-84D8-443D-ADED-6DC70F9496E7}">
  <sheetPr>
    <pageSetUpPr fitToPage="1"/>
  </sheetPr>
  <dimension ref="B2:C17"/>
  <sheetViews>
    <sheetView showGridLines="0" zoomScaleNormal="100" workbookViewId="0">
      <selection activeCell="B10" sqref="B10"/>
    </sheetView>
  </sheetViews>
  <sheetFormatPr baseColWidth="10" defaultColWidth="11.42578125" defaultRowHeight="15" x14ac:dyDescent="0.25"/>
  <cols>
    <col min="1" max="1" width="2.85546875" style="124" customWidth="1"/>
    <col min="2" max="2" width="68.85546875" style="124" customWidth="1"/>
    <col min="3" max="3" width="11.42578125" style="124"/>
    <col min="4" max="4" width="2.85546875" style="124" customWidth="1"/>
    <col min="5" max="16384" width="11.42578125" style="124"/>
  </cols>
  <sheetData>
    <row r="2" spans="2:3" x14ac:dyDescent="0.25">
      <c r="B2" s="465" t="s">
        <v>0</v>
      </c>
      <c r="C2" s="465"/>
    </row>
    <row r="3" spans="2:3" x14ac:dyDescent="0.25">
      <c r="B3" s="2"/>
    </row>
    <row r="4" spans="2:3" x14ac:dyDescent="0.25">
      <c r="B4" s="1" t="s">
        <v>1</v>
      </c>
      <c r="C4" s="122" t="s">
        <v>2</v>
      </c>
    </row>
    <row r="5" spans="2:3" x14ac:dyDescent="0.25">
      <c r="B5" s="1" t="s">
        <v>3</v>
      </c>
      <c r="C5" s="122" t="s">
        <v>4</v>
      </c>
    </row>
    <row r="6" spans="2:3" x14ac:dyDescent="0.25">
      <c r="B6" s="1" t="s">
        <v>5</v>
      </c>
      <c r="C6" s="122" t="s">
        <v>6</v>
      </c>
    </row>
    <row r="7" spans="2:3" x14ac:dyDescent="0.25">
      <c r="B7" s="1" t="s">
        <v>514</v>
      </c>
      <c r="C7" s="122" t="s">
        <v>7</v>
      </c>
    </row>
    <row r="8" spans="2:3" x14ac:dyDescent="0.25">
      <c r="B8" s="1" t="s">
        <v>8</v>
      </c>
      <c r="C8" s="122" t="s">
        <v>9</v>
      </c>
    </row>
    <row r="9" spans="2:3" x14ac:dyDescent="0.25">
      <c r="B9" s="123" t="s">
        <v>367</v>
      </c>
      <c r="C9" s="122" t="s">
        <v>10</v>
      </c>
    </row>
    <row r="10" spans="2:3" x14ac:dyDescent="0.25">
      <c r="B10" s="123" t="s">
        <v>365</v>
      </c>
      <c r="C10" s="122" t="s">
        <v>11</v>
      </c>
    </row>
    <row r="11" spans="2:3" x14ac:dyDescent="0.25">
      <c r="B11" s="123" t="s">
        <v>12</v>
      </c>
      <c r="C11" s="122" t="s">
        <v>13</v>
      </c>
    </row>
    <row r="12" spans="2:3" x14ac:dyDescent="0.25">
      <c r="B12" s="123" t="s">
        <v>366</v>
      </c>
      <c r="C12" s="122" t="s">
        <v>14</v>
      </c>
    </row>
    <row r="13" spans="2:3" x14ac:dyDescent="0.25">
      <c r="B13" s="123" t="s">
        <v>512</v>
      </c>
      <c r="C13" s="122" t="s">
        <v>15</v>
      </c>
    </row>
    <row r="14" spans="2:3" x14ac:dyDescent="0.25">
      <c r="B14" s="123" t="s">
        <v>383</v>
      </c>
      <c r="C14" s="122" t="s">
        <v>16</v>
      </c>
    </row>
    <row r="15" spans="2:3" x14ac:dyDescent="0.25">
      <c r="B15" s="123" t="s">
        <v>382</v>
      </c>
      <c r="C15" s="122" t="s">
        <v>17</v>
      </c>
    </row>
    <row r="16" spans="2:3" x14ac:dyDescent="0.25">
      <c r="B16" s="123" t="s">
        <v>517</v>
      </c>
      <c r="C16" s="122" t="s">
        <v>18</v>
      </c>
    </row>
    <row r="17" spans="2:3" x14ac:dyDescent="0.25">
      <c r="B17" s="123" t="s">
        <v>381</v>
      </c>
      <c r="C17" s="122" t="s">
        <v>516</v>
      </c>
    </row>
  </sheetData>
  <mergeCells count="1">
    <mergeCell ref="B2:C2"/>
  </mergeCells>
  <hyperlinks>
    <hyperlink ref="B4" location="'01'!A1" display="INFORMACIÓN GENERAL DE LA ENTIDAD" xr:uid="{26B9E2BD-767D-4606-9BF1-F5E8F2CE311C}"/>
    <hyperlink ref="B5" location="'02'!A1" display="BALANCE GENERAL" xr:uid="{D3020F31-60B1-4DB6-BF4E-0B987120D268}"/>
    <hyperlink ref="B6" location="'03'!A1" display="ESTADO DE RESULTADO" xr:uid="{402EA977-F9FD-4263-ACC4-6696DE36DE1D}"/>
    <hyperlink ref="B7" location="'04'!A1" display="FLUJO DE CAJA" xr:uid="{D206098C-A661-474F-8C3E-3629BE7D8A99}"/>
    <hyperlink ref="B8" location="'05'!A1" display="EVOLUCIÓN DEL PATRIMONIO NETO" xr:uid="{5ADDA97C-DB5E-4AA3-BA18-DD17EE1CBEC0}"/>
    <hyperlink ref="B9" location="'06'!A1" display="NOTAS A LOS ESTADOS CONRABLES (NOTA 1 A NOTA 4)" xr:uid="{0D3166B4-A42C-4CF7-9E6F-817BD1FC07AF}"/>
    <hyperlink ref="B10" location="'07'!A1" display="NOTAS A LOS ESTADOS CONRABLES NOTA 5 (INCISO A A I)" xr:uid="{AAE48104-1575-4D8B-89F6-451AA6ADBC3A}"/>
    <hyperlink ref="B11" location="'08'!A1" display="NOTAS A LOS ESTADOS CONRABLES NOTA 5 (INCISO J)" xr:uid="{76B7F85D-6E98-4A40-AD2C-AC560975EB36}"/>
    <hyperlink ref="B12" location="'09'!A1" display="NOTAS A LOS ESTADOS CONRABLES NOTA 5 (INCISO K A W)" xr:uid="{89E94D3F-F68E-4EA0-93D9-43C3FC8B7CA0}"/>
    <hyperlink ref="B13" location="'10'!A1" display="NOTAS A LOS ESTADOS CONRABLES (NOTA 6 A NOTA 13)" xr:uid="{EE5E2D2D-A13E-4DBD-B60F-91AB3E0AEF75}"/>
    <hyperlink ref="B14" location="'11'!A1" display="CARTERA DE INVERSIONES - ANEXO I" xr:uid="{28E56AC8-4DC2-406D-9B4E-4ADF11FCB415}"/>
    <hyperlink ref="B15" location="'12'!A1" display="BIENES DE USO - ANEXO II" xr:uid="{E3CB6384-E84F-4249-8B26-E0C0040999A3}"/>
    <hyperlink ref="B17" location="'13'!A1" display="COMPOSICIÓN ACCIONARIA - ANEXO DE CAPITAL" xr:uid="{26C64653-22D6-4F6A-A507-E02858869B25}"/>
    <hyperlink ref="B16" location="'13'!A1" display="INTAGIBLES - ANEXO III" xr:uid="{89BB330E-76B0-4F90-B73F-C9611B8AA26D}"/>
  </hyperlinks>
  <pageMargins left="0.25" right="0.25" top="0.75" bottom="0.75" header="0.3" footer="0.3"/>
  <pageSetup paperSize="9" orientation="portrait" r:id="rId1"/>
  <ignoredErrors>
    <ignoredError sqref="C4:C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A059F-0E00-4A15-9F03-7D9E0B7FE5D7}">
  <sheetPr>
    <pageSetUpPr fitToPage="1"/>
  </sheetPr>
  <dimension ref="A1:M93"/>
  <sheetViews>
    <sheetView showGridLines="0" topLeftCell="A84" zoomScaleNormal="100" workbookViewId="0">
      <selection activeCell="B100" sqref="B100"/>
    </sheetView>
  </sheetViews>
  <sheetFormatPr baseColWidth="10" defaultColWidth="11.42578125" defaultRowHeight="15" x14ac:dyDescent="0.25"/>
  <cols>
    <col min="1" max="1" width="2.85546875" style="124" customWidth="1"/>
    <col min="2" max="2" width="6.140625" style="124" customWidth="1"/>
    <col min="3" max="3" width="23.140625" style="124" customWidth="1"/>
    <col min="4" max="8" width="22.5703125" style="124" customWidth="1"/>
    <col min="9" max="9" width="2.7109375" style="124" customWidth="1"/>
    <col min="10" max="16384" width="11.42578125" style="124"/>
  </cols>
  <sheetData>
    <row r="1" spans="1:8" x14ac:dyDescent="0.25">
      <c r="A1" s="1" t="s">
        <v>508</v>
      </c>
    </row>
    <row r="2" spans="1:8" x14ac:dyDescent="0.25">
      <c r="B2" s="477" t="s">
        <v>1</v>
      </c>
      <c r="C2" s="477"/>
      <c r="D2" s="477"/>
      <c r="E2" s="477"/>
      <c r="F2" s="477"/>
    </row>
    <row r="3" spans="1:8" x14ac:dyDescent="0.25">
      <c r="B3" s="478" t="s">
        <v>604</v>
      </c>
      <c r="C3" s="478"/>
      <c r="D3" s="478"/>
      <c r="E3" s="478"/>
      <c r="F3" s="478"/>
    </row>
    <row r="4" spans="1:8" x14ac:dyDescent="0.25">
      <c r="B4" s="468" t="s">
        <v>19</v>
      </c>
      <c r="C4" s="468"/>
      <c r="D4" s="468"/>
      <c r="E4" s="468"/>
      <c r="F4" s="468"/>
    </row>
    <row r="5" spans="1:8" x14ac:dyDescent="0.25">
      <c r="B5" s="202"/>
      <c r="C5" s="202"/>
      <c r="D5" s="202"/>
      <c r="E5" s="202"/>
      <c r="F5" s="202"/>
    </row>
    <row r="6" spans="1:8" x14ac:dyDescent="0.25">
      <c r="B6" s="2" t="s">
        <v>20</v>
      </c>
      <c r="E6" s="172" t="s">
        <v>374</v>
      </c>
      <c r="F6" s="172"/>
      <c r="G6" s="172"/>
      <c r="H6" s="172"/>
    </row>
    <row r="7" spans="1:8" x14ac:dyDescent="0.25">
      <c r="B7" s="2" t="s">
        <v>21</v>
      </c>
      <c r="C7" s="2"/>
      <c r="D7" s="2"/>
      <c r="E7" s="124" t="s">
        <v>22</v>
      </c>
    </row>
    <row r="8" spans="1:8" x14ac:dyDescent="0.25">
      <c r="B8" s="2" t="s">
        <v>23</v>
      </c>
      <c r="C8" s="2"/>
      <c r="D8" s="2"/>
      <c r="E8" s="124" t="s">
        <v>24</v>
      </c>
    </row>
    <row r="9" spans="1:8" x14ac:dyDescent="0.25">
      <c r="B9" s="2" t="s">
        <v>25</v>
      </c>
      <c r="C9" s="2"/>
      <c r="D9" s="2"/>
      <c r="E9" s="124" t="s">
        <v>26</v>
      </c>
    </row>
    <row r="10" spans="1:8" x14ac:dyDescent="0.25">
      <c r="B10" s="2" t="s">
        <v>27</v>
      </c>
      <c r="C10" s="2"/>
      <c r="D10" s="2"/>
      <c r="E10" s="124" t="s">
        <v>28</v>
      </c>
    </row>
    <row r="11" spans="1:8" x14ac:dyDescent="0.25">
      <c r="B11" s="2" t="s">
        <v>29</v>
      </c>
      <c r="C11" s="2"/>
      <c r="D11" s="2"/>
      <c r="E11" s="124" t="s">
        <v>30</v>
      </c>
    </row>
    <row r="12" spans="1:8" x14ac:dyDescent="0.25">
      <c r="B12" s="2" t="s">
        <v>31</v>
      </c>
      <c r="C12" s="2"/>
      <c r="D12" s="2"/>
      <c r="E12" s="124" t="s">
        <v>32</v>
      </c>
    </row>
    <row r="13" spans="1:8" x14ac:dyDescent="0.25">
      <c r="B13" s="2" t="s">
        <v>33</v>
      </c>
      <c r="C13" s="2"/>
      <c r="D13" s="2"/>
      <c r="E13" s="124" t="s">
        <v>26</v>
      </c>
    </row>
    <row r="15" spans="1:8" x14ac:dyDescent="0.25">
      <c r="B15" s="468" t="s">
        <v>34</v>
      </c>
      <c r="C15" s="468"/>
      <c r="D15" s="468"/>
      <c r="E15" s="468"/>
      <c r="F15" s="468"/>
    </row>
    <row r="17" spans="2:8" ht="16.5" customHeight="1" x14ac:dyDescent="0.25">
      <c r="B17" s="475" t="s">
        <v>35</v>
      </c>
      <c r="C17" s="475"/>
      <c r="D17" s="475"/>
      <c r="E17" s="475"/>
      <c r="F17" s="475"/>
      <c r="G17" s="475"/>
      <c r="H17" s="475"/>
    </row>
    <row r="18" spans="2:8" x14ac:dyDescent="0.25">
      <c r="B18" s="475"/>
      <c r="C18" s="475"/>
      <c r="D18" s="475"/>
      <c r="E18" s="475"/>
      <c r="F18" s="475"/>
      <c r="G18" s="475"/>
      <c r="H18" s="475"/>
    </row>
    <row r="19" spans="2:8" x14ac:dyDescent="0.25">
      <c r="B19" s="475"/>
      <c r="C19" s="475"/>
      <c r="D19" s="475"/>
      <c r="E19" s="475"/>
      <c r="F19" s="475"/>
      <c r="G19" s="475"/>
      <c r="H19" s="475"/>
    </row>
    <row r="20" spans="2:8" x14ac:dyDescent="0.25">
      <c r="B20" s="475"/>
      <c r="C20" s="475"/>
      <c r="D20" s="475"/>
      <c r="E20" s="475"/>
      <c r="F20" s="475"/>
      <c r="G20" s="475"/>
      <c r="H20" s="475"/>
    </row>
    <row r="21" spans="2:8" x14ac:dyDescent="0.25">
      <c r="B21" s="475"/>
      <c r="C21" s="475"/>
      <c r="D21" s="475"/>
      <c r="E21" s="475"/>
      <c r="F21" s="475"/>
      <c r="G21" s="475"/>
      <c r="H21" s="475"/>
    </row>
    <row r="23" spans="2:8" x14ac:dyDescent="0.25">
      <c r="B23" s="467" t="s">
        <v>36</v>
      </c>
      <c r="C23" s="467"/>
      <c r="D23" s="467"/>
      <c r="E23" s="467"/>
      <c r="F23" s="467"/>
      <c r="G23" s="467"/>
      <c r="H23" s="467"/>
    </row>
    <row r="25" spans="2:8" x14ac:dyDescent="0.25">
      <c r="B25" s="476" t="s">
        <v>37</v>
      </c>
      <c r="C25" s="476"/>
      <c r="D25" s="204"/>
      <c r="E25" s="479" t="s">
        <v>38</v>
      </c>
      <c r="F25" s="479"/>
    </row>
    <row r="26" spans="2:8" x14ac:dyDescent="0.25">
      <c r="B26" s="479" t="s">
        <v>39</v>
      </c>
      <c r="C26" s="479"/>
      <c r="D26" s="205"/>
    </row>
    <row r="27" spans="2:8" x14ac:dyDescent="0.25">
      <c r="B27" s="466" t="s">
        <v>40</v>
      </c>
      <c r="C27" s="466"/>
      <c r="D27" s="172"/>
      <c r="E27" s="475" t="s">
        <v>41</v>
      </c>
      <c r="F27" s="475"/>
    </row>
    <row r="28" spans="2:8" x14ac:dyDescent="0.25">
      <c r="B28" s="466" t="s">
        <v>42</v>
      </c>
      <c r="C28" s="466"/>
      <c r="D28" s="172"/>
      <c r="E28" s="475" t="s">
        <v>43</v>
      </c>
      <c r="F28" s="475"/>
    </row>
    <row r="29" spans="2:8" x14ac:dyDescent="0.25">
      <c r="B29" s="466" t="s">
        <v>44</v>
      </c>
      <c r="C29" s="466"/>
      <c r="D29" s="172"/>
      <c r="E29" s="475" t="s">
        <v>45</v>
      </c>
      <c r="F29" s="475"/>
    </row>
    <row r="30" spans="2:8" x14ac:dyDescent="0.25">
      <c r="B30" s="466" t="s">
        <v>376</v>
      </c>
      <c r="C30" s="466"/>
      <c r="D30" s="172"/>
      <c r="E30" s="203" t="s">
        <v>252</v>
      </c>
      <c r="F30" s="203"/>
    </row>
    <row r="31" spans="2:8" x14ac:dyDescent="0.25">
      <c r="B31" s="480" t="s">
        <v>46</v>
      </c>
      <c r="C31" s="480"/>
      <c r="D31" s="206"/>
      <c r="E31" s="203"/>
      <c r="F31" s="203"/>
    </row>
    <row r="32" spans="2:8" x14ac:dyDescent="0.25">
      <c r="B32" s="466" t="s">
        <v>47</v>
      </c>
      <c r="C32" s="466"/>
      <c r="D32" s="172"/>
      <c r="E32" s="475" t="s">
        <v>48</v>
      </c>
      <c r="F32" s="475"/>
    </row>
    <row r="33" spans="2:8" x14ac:dyDescent="0.25">
      <c r="B33" s="466" t="s">
        <v>49</v>
      </c>
      <c r="C33" s="466"/>
      <c r="D33" s="172"/>
      <c r="E33" s="475" t="s">
        <v>533</v>
      </c>
      <c r="F33" s="475"/>
    </row>
    <row r="34" spans="2:8" x14ac:dyDescent="0.25">
      <c r="B34" s="466" t="s">
        <v>370</v>
      </c>
      <c r="C34" s="466"/>
      <c r="D34" s="172"/>
      <c r="E34" s="475" t="s">
        <v>534</v>
      </c>
      <c r="F34" s="475"/>
    </row>
    <row r="35" spans="2:8" x14ac:dyDescent="0.25">
      <c r="B35" s="466" t="s">
        <v>52</v>
      </c>
      <c r="C35" s="466"/>
      <c r="D35" s="466"/>
      <c r="E35" s="475" t="s">
        <v>535</v>
      </c>
      <c r="F35" s="475"/>
    </row>
    <row r="36" spans="2:8" x14ac:dyDescent="0.25">
      <c r="B36" s="466" t="s">
        <v>371</v>
      </c>
      <c r="C36" s="466"/>
      <c r="D36" s="172"/>
      <c r="E36" s="475" t="s">
        <v>536</v>
      </c>
      <c r="F36" s="475"/>
    </row>
    <row r="37" spans="2:8" x14ac:dyDescent="0.25">
      <c r="B37" s="466" t="s">
        <v>54</v>
      </c>
      <c r="C37" s="466"/>
      <c r="D37" s="172"/>
      <c r="E37" s="475" t="s">
        <v>537</v>
      </c>
      <c r="F37" s="475"/>
    </row>
    <row r="39" spans="2:8" x14ac:dyDescent="0.25">
      <c r="B39" s="205" t="s">
        <v>55</v>
      </c>
    </row>
    <row r="41" spans="2:8" ht="16.5" customHeight="1" x14ac:dyDescent="0.25">
      <c r="B41" s="475" t="s">
        <v>590</v>
      </c>
      <c r="C41" s="475"/>
      <c r="D41" s="475"/>
      <c r="E41" s="475"/>
      <c r="F41" s="475"/>
      <c r="G41" s="475"/>
      <c r="H41" s="475"/>
    </row>
    <row r="42" spans="2:8" x14ac:dyDescent="0.25">
      <c r="B42" s="475"/>
      <c r="C42" s="475"/>
      <c r="D42" s="475"/>
      <c r="E42" s="475"/>
      <c r="F42" s="475"/>
      <c r="G42" s="475"/>
      <c r="H42" s="475"/>
    </row>
    <row r="43" spans="2:8" x14ac:dyDescent="0.25">
      <c r="B43" s="2" t="s">
        <v>56</v>
      </c>
      <c r="E43" s="124" t="s">
        <v>591</v>
      </c>
    </row>
    <row r="44" spans="2:8" x14ac:dyDescent="0.25">
      <c r="B44" s="2" t="s">
        <v>57</v>
      </c>
      <c r="E44" s="124" t="s">
        <v>592</v>
      </c>
    </row>
    <row r="45" spans="2:8" x14ac:dyDescent="0.25">
      <c r="B45" s="2" t="s">
        <v>58</v>
      </c>
      <c r="E45" s="124" t="s">
        <v>593</v>
      </c>
    </row>
    <row r="46" spans="2:8" x14ac:dyDescent="0.25">
      <c r="B46" s="2" t="s">
        <v>59</v>
      </c>
      <c r="E46" s="124" t="s">
        <v>60</v>
      </c>
    </row>
    <row r="48" spans="2:8" x14ac:dyDescent="0.25">
      <c r="B48" s="470" t="s">
        <v>61</v>
      </c>
      <c r="C48" s="471"/>
      <c r="D48" s="471"/>
      <c r="E48" s="471"/>
      <c r="F48" s="471"/>
      <c r="G48" s="471"/>
      <c r="H48" s="472"/>
    </row>
    <row r="49" spans="2:8" ht="59.25" customHeight="1" x14ac:dyDescent="0.25">
      <c r="B49" s="110" t="s">
        <v>62</v>
      </c>
      <c r="C49" s="110" t="s">
        <v>63</v>
      </c>
      <c r="D49" s="110" t="s">
        <v>64</v>
      </c>
      <c r="E49" s="110" t="s">
        <v>65</v>
      </c>
      <c r="F49" s="110" t="s">
        <v>66</v>
      </c>
      <c r="G49" s="111" t="s">
        <v>67</v>
      </c>
      <c r="H49" s="112" t="s">
        <v>68</v>
      </c>
    </row>
    <row r="50" spans="2:8" x14ac:dyDescent="0.25">
      <c r="B50" s="113">
        <v>1</v>
      </c>
      <c r="C50" s="113" t="s">
        <v>69</v>
      </c>
      <c r="D50" s="39">
        <f>+G50/1000000</f>
        <v>14832</v>
      </c>
      <c r="E50" s="115" t="s">
        <v>70</v>
      </c>
      <c r="F50" s="116">
        <f>5*D50</f>
        <v>74160</v>
      </c>
      <c r="G50" s="39">
        <v>14832000000</v>
      </c>
      <c r="H50" s="117">
        <f>+G50/$G$55</f>
        <v>0.41629010076061634</v>
      </c>
    </row>
    <row r="51" spans="2:8" x14ac:dyDescent="0.25">
      <c r="B51" s="113">
        <v>2</v>
      </c>
      <c r="C51" s="113" t="s">
        <v>69</v>
      </c>
      <c r="D51" s="39">
        <f>+G51/1000000</f>
        <v>14797</v>
      </c>
      <c r="E51" s="115" t="s">
        <v>71</v>
      </c>
      <c r="F51" s="116">
        <f>1*D51</f>
        <v>14797</v>
      </c>
      <c r="G51" s="39">
        <v>14797000000</v>
      </c>
      <c r="H51" s="117">
        <f t="shared" ref="H51:H54" si="0">+G51/$G$55</f>
        <v>0.41530775491874594</v>
      </c>
    </row>
    <row r="52" spans="2:8" x14ac:dyDescent="0.25">
      <c r="B52" s="113">
        <v>3</v>
      </c>
      <c r="C52" s="113" t="s">
        <v>69</v>
      </c>
      <c r="D52" s="39">
        <f>+G52/1000000</f>
        <v>2000</v>
      </c>
      <c r="E52" s="115" t="s">
        <v>72</v>
      </c>
      <c r="F52" s="116">
        <v>0</v>
      </c>
      <c r="G52" s="39">
        <v>2000000000</v>
      </c>
      <c r="H52" s="117">
        <f t="shared" si="0"/>
        <v>5.6134048106879227E-2</v>
      </c>
    </row>
    <row r="53" spans="2:8" x14ac:dyDescent="0.25">
      <c r="B53" s="113">
        <v>4</v>
      </c>
      <c r="C53" s="113" t="s">
        <v>69</v>
      </c>
      <c r="D53" s="39">
        <f>+G53/1000000</f>
        <v>2000</v>
      </c>
      <c r="E53" s="115" t="s">
        <v>73</v>
      </c>
      <c r="F53" s="116">
        <v>0</v>
      </c>
      <c r="G53" s="39">
        <v>2000000000</v>
      </c>
      <c r="H53" s="117">
        <f t="shared" si="0"/>
        <v>5.6134048106879227E-2</v>
      </c>
    </row>
    <row r="54" spans="2:8" x14ac:dyDescent="0.25">
      <c r="B54" s="113">
        <v>5</v>
      </c>
      <c r="C54" s="150" t="s">
        <v>69</v>
      </c>
      <c r="D54" s="39">
        <f>+G54/1000000</f>
        <v>2000</v>
      </c>
      <c r="E54" s="115" t="s">
        <v>74</v>
      </c>
      <c r="F54" s="116">
        <v>0</v>
      </c>
      <c r="G54" s="39">
        <v>2000000000</v>
      </c>
      <c r="H54" s="117">
        <f t="shared" si="0"/>
        <v>5.6134048106879227E-2</v>
      </c>
    </row>
    <row r="55" spans="2:8" x14ac:dyDescent="0.25">
      <c r="B55" s="473" t="s">
        <v>75</v>
      </c>
      <c r="C55" s="474"/>
      <c r="D55" s="29">
        <f>SUM(D50:D54)</f>
        <v>35629</v>
      </c>
      <c r="E55" s="119"/>
      <c r="F55" s="59">
        <f>SUM(F50:F53)</f>
        <v>88957</v>
      </c>
      <c r="G55" s="59">
        <f>SUM(G50:G54)</f>
        <v>35629000000</v>
      </c>
      <c r="H55" s="120">
        <f>SUM(H50:H54)</f>
        <v>1</v>
      </c>
    </row>
    <row r="57" spans="2:8" x14ac:dyDescent="0.25">
      <c r="B57" s="470" t="s">
        <v>76</v>
      </c>
      <c r="C57" s="471"/>
      <c r="D57" s="471"/>
      <c r="E57" s="471"/>
      <c r="F57" s="471"/>
      <c r="G57" s="471"/>
      <c r="H57" s="472"/>
    </row>
    <row r="58" spans="2:8" ht="59.25" customHeight="1" x14ac:dyDescent="0.25">
      <c r="B58" s="110" t="s">
        <v>62</v>
      </c>
      <c r="C58" s="110" t="s">
        <v>63</v>
      </c>
      <c r="D58" s="110" t="s">
        <v>64</v>
      </c>
      <c r="E58" s="110" t="s">
        <v>65</v>
      </c>
      <c r="F58" s="110" t="s">
        <v>66</v>
      </c>
      <c r="G58" s="111" t="s">
        <v>67</v>
      </c>
      <c r="H58" s="112" t="s">
        <v>77</v>
      </c>
    </row>
    <row r="59" spans="2:8" x14ac:dyDescent="0.25">
      <c r="B59" s="113">
        <v>1</v>
      </c>
      <c r="C59" s="114" t="s">
        <v>69</v>
      </c>
      <c r="D59" s="107">
        <f>+G59/1000000</f>
        <v>24000</v>
      </c>
      <c r="E59" s="115" t="s">
        <v>70</v>
      </c>
      <c r="F59" s="116">
        <f>5*D59</f>
        <v>120000</v>
      </c>
      <c r="G59" s="39">
        <v>24000000000</v>
      </c>
      <c r="H59" s="117">
        <f>+G59/$G$64</f>
        <v>0.53575016184119473</v>
      </c>
    </row>
    <row r="60" spans="2:8" x14ac:dyDescent="0.25">
      <c r="B60" s="113">
        <v>2</v>
      </c>
      <c r="C60" s="114" t="s">
        <v>69</v>
      </c>
      <c r="D60" s="107">
        <f>+G60/1000000</f>
        <v>14797</v>
      </c>
      <c r="E60" s="115" t="s">
        <v>71</v>
      </c>
      <c r="F60" s="116">
        <f>1*D60</f>
        <v>14797</v>
      </c>
      <c r="G60" s="39">
        <v>14797000000</v>
      </c>
      <c r="H60" s="117">
        <f t="shared" ref="H60:H63" si="1">+G60/$G$64</f>
        <v>0.33031229769850662</v>
      </c>
    </row>
    <row r="61" spans="2:8" x14ac:dyDescent="0.25">
      <c r="B61" s="113">
        <v>3</v>
      </c>
      <c r="C61" s="114" t="s">
        <v>69</v>
      </c>
      <c r="D61" s="107">
        <f>+G61/1000000</f>
        <v>2000</v>
      </c>
      <c r="E61" s="115" t="s">
        <v>72</v>
      </c>
      <c r="F61" s="116">
        <v>0</v>
      </c>
      <c r="G61" s="39">
        <v>2000000000</v>
      </c>
      <c r="H61" s="117">
        <f t="shared" si="1"/>
        <v>4.4645846820099561E-2</v>
      </c>
    </row>
    <row r="62" spans="2:8" x14ac:dyDescent="0.25">
      <c r="B62" s="113">
        <v>4</v>
      </c>
      <c r="C62" s="114" t="s">
        <v>69</v>
      </c>
      <c r="D62" s="107">
        <f>+G62/1000000</f>
        <v>2000</v>
      </c>
      <c r="E62" s="115" t="s">
        <v>73</v>
      </c>
      <c r="F62" s="116">
        <v>0</v>
      </c>
      <c r="G62" s="39">
        <v>2000000000</v>
      </c>
      <c r="H62" s="117">
        <f t="shared" si="1"/>
        <v>4.4645846820099561E-2</v>
      </c>
    </row>
    <row r="63" spans="2:8" x14ac:dyDescent="0.25">
      <c r="B63" s="113">
        <v>5</v>
      </c>
      <c r="C63" s="118" t="s">
        <v>69</v>
      </c>
      <c r="D63" s="107">
        <f>+G63/1000000</f>
        <v>2000</v>
      </c>
      <c r="E63" s="115" t="s">
        <v>74</v>
      </c>
      <c r="F63" s="116">
        <v>0</v>
      </c>
      <c r="G63" s="39">
        <v>2000000000</v>
      </c>
      <c r="H63" s="117">
        <f t="shared" si="1"/>
        <v>4.4645846820099561E-2</v>
      </c>
    </row>
    <row r="64" spans="2:8" x14ac:dyDescent="0.25">
      <c r="B64" s="473" t="s">
        <v>75</v>
      </c>
      <c r="C64" s="474"/>
      <c r="D64" s="29">
        <f>SUM(D59:D63)</f>
        <v>44797</v>
      </c>
      <c r="E64" s="119"/>
      <c r="F64" s="59">
        <f>SUM(F59:F62)</f>
        <v>134797</v>
      </c>
      <c r="G64" s="59">
        <f>SUM(G59:G63)</f>
        <v>44797000000</v>
      </c>
      <c r="H64" s="120">
        <f>SUM(H59:H63)</f>
        <v>0.99999999999999989</v>
      </c>
    </row>
    <row r="65" spans="2:8" x14ac:dyDescent="0.25">
      <c r="B65" s="469" t="s">
        <v>372</v>
      </c>
      <c r="C65" s="469"/>
      <c r="D65" s="469"/>
      <c r="E65" s="469"/>
    </row>
    <row r="67" spans="2:8" x14ac:dyDescent="0.25">
      <c r="B67" s="467" t="s">
        <v>78</v>
      </c>
      <c r="C67" s="467"/>
      <c r="D67" s="467"/>
      <c r="E67" s="467"/>
      <c r="F67" s="467"/>
      <c r="G67" s="467"/>
      <c r="H67" s="467"/>
    </row>
    <row r="69" spans="2:8" x14ac:dyDescent="0.25">
      <c r="B69" s="2" t="s">
        <v>79</v>
      </c>
      <c r="D69" s="124" t="s">
        <v>80</v>
      </c>
    </row>
    <row r="70" spans="2:8" x14ac:dyDescent="0.25">
      <c r="B70" s="2" t="s">
        <v>21</v>
      </c>
      <c r="D70" s="124" t="s">
        <v>81</v>
      </c>
    </row>
    <row r="71" spans="2:8" x14ac:dyDescent="0.25">
      <c r="B71" s="2" t="s">
        <v>82</v>
      </c>
      <c r="D71" s="124" t="s">
        <v>83</v>
      </c>
    </row>
    <row r="72" spans="2:8" x14ac:dyDescent="0.25">
      <c r="B72" s="2" t="s">
        <v>27</v>
      </c>
      <c r="D72" s="124" t="s">
        <v>84</v>
      </c>
    </row>
    <row r="74" spans="2:8" x14ac:dyDescent="0.25">
      <c r="B74" s="468" t="s">
        <v>85</v>
      </c>
      <c r="C74" s="468"/>
      <c r="D74" s="468"/>
      <c r="E74" s="468"/>
      <c r="F74" s="468"/>
      <c r="G74" s="468"/>
      <c r="H74" s="468"/>
    </row>
    <row r="76" spans="2:8" x14ac:dyDescent="0.25">
      <c r="B76" s="468" t="s">
        <v>401</v>
      </c>
      <c r="C76" s="468"/>
      <c r="D76" s="468"/>
      <c r="E76" s="468"/>
      <c r="F76" s="468"/>
      <c r="G76" s="468"/>
      <c r="H76" s="468"/>
    </row>
    <row r="77" spans="2:8" x14ac:dyDescent="0.25">
      <c r="B77" s="2" t="s">
        <v>86</v>
      </c>
      <c r="E77" s="124" t="s">
        <v>87</v>
      </c>
    </row>
    <row r="78" spans="2:8" x14ac:dyDescent="0.25">
      <c r="B78" s="2" t="s">
        <v>82</v>
      </c>
      <c r="E78" s="124" t="s">
        <v>26</v>
      </c>
    </row>
    <row r="79" spans="2:8" x14ac:dyDescent="0.25">
      <c r="B79" s="2" t="s">
        <v>88</v>
      </c>
      <c r="E79" s="124" t="s">
        <v>89</v>
      </c>
    </row>
    <row r="80" spans="2:8" x14ac:dyDescent="0.25">
      <c r="B80" s="2" t="s">
        <v>90</v>
      </c>
      <c r="E80" s="121">
        <v>0.81899999999999995</v>
      </c>
    </row>
    <row r="81" spans="2:13" x14ac:dyDescent="0.25">
      <c r="B81" s="2" t="s">
        <v>91</v>
      </c>
      <c r="E81" s="121">
        <v>0.81899999999999995</v>
      </c>
    </row>
    <row r="82" spans="2:13" x14ac:dyDescent="0.25">
      <c r="B82" s="468" t="s">
        <v>402</v>
      </c>
      <c r="C82" s="468"/>
      <c r="D82" s="468"/>
      <c r="E82" s="468"/>
      <c r="F82" s="468"/>
      <c r="G82" s="468"/>
      <c r="H82" s="468"/>
    </row>
    <row r="83" spans="2:13" x14ac:dyDescent="0.25">
      <c r="B83" s="2" t="s">
        <v>92</v>
      </c>
      <c r="D83" s="466" t="s">
        <v>577</v>
      </c>
      <c r="E83" s="466"/>
      <c r="F83" s="466"/>
      <c r="G83" s="466"/>
      <c r="H83" s="466"/>
      <c r="L83" s="227"/>
      <c r="M83" s="227"/>
    </row>
    <row r="84" spans="2:13" x14ac:dyDescent="0.25">
      <c r="B84" s="2" t="s">
        <v>93</v>
      </c>
      <c r="D84" s="466" t="s">
        <v>578</v>
      </c>
      <c r="E84" s="466"/>
      <c r="F84" s="466"/>
      <c r="G84" s="466"/>
      <c r="H84" s="466"/>
      <c r="L84" s="227"/>
      <c r="M84" s="227"/>
    </row>
    <row r="85" spans="2:13" x14ac:dyDescent="0.25">
      <c r="B85" s="2" t="s">
        <v>94</v>
      </c>
      <c r="D85" s="466" t="s">
        <v>579</v>
      </c>
      <c r="E85" s="466"/>
      <c r="F85" s="466"/>
      <c r="G85" s="466"/>
      <c r="H85" s="466"/>
      <c r="L85" s="227"/>
      <c r="M85" s="227"/>
    </row>
    <row r="86" spans="2:13" x14ac:dyDescent="0.25">
      <c r="B86" s="2" t="s">
        <v>542</v>
      </c>
      <c r="D86" s="466" t="s">
        <v>615</v>
      </c>
      <c r="E86" s="466"/>
      <c r="F86" s="466"/>
      <c r="G86" s="466"/>
      <c r="H86" s="466"/>
      <c r="L86" s="227"/>
      <c r="M86" s="227"/>
    </row>
    <row r="87" spans="2:13" x14ac:dyDescent="0.25">
      <c r="B87" s="2" t="s">
        <v>95</v>
      </c>
      <c r="D87" s="124" t="s">
        <v>96</v>
      </c>
    </row>
    <row r="88" spans="2:13" x14ac:dyDescent="0.25">
      <c r="B88" s="2" t="s">
        <v>97</v>
      </c>
      <c r="D88" s="124" t="s">
        <v>98</v>
      </c>
    </row>
    <row r="89" spans="2:13" x14ac:dyDescent="0.25">
      <c r="B89" s="2" t="s">
        <v>543</v>
      </c>
      <c r="D89" s="124" t="s">
        <v>99</v>
      </c>
    </row>
    <row r="90" spans="2:13" x14ac:dyDescent="0.25">
      <c r="B90" s="2" t="s">
        <v>544</v>
      </c>
      <c r="D90" s="124" t="s">
        <v>100</v>
      </c>
    </row>
    <row r="91" spans="2:13" x14ac:dyDescent="0.25">
      <c r="B91" s="2" t="s">
        <v>545</v>
      </c>
      <c r="D91" s="124" t="s">
        <v>101</v>
      </c>
    </row>
    <row r="92" spans="2:13" x14ac:dyDescent="0.25">
      <c r="B92" s="2" t="s">
        <v>537</v>
      </c>
      <c r="D92" s="124" t="s">
        <v>54</v>
      </c>
    </row>
    <row r="93" spans="2:13" x14ac:dyDescent="0.25">
      <c r="B93" s="2" t="s">
        <v>102</v>
      </c>
      <c r="D93" s="124" t="s">
        <v>103</v>
      </c>
    </row>
  </sheetData>
  <mergeCells count="43">
    <mergeCell ref="B2:F2"/>
    <mergeCell ref="B3:F3"/>
    <mergeCell ref="B4:F4"/>
    <mergeCell ref="B15:F15"/>
    <mergeCell ref="B35:D35"/>
    <mergeCell ref="B32:C32"/>
    <mergeCell ref="E33:F33"/>
    <mergeCell ref="E34:F34"/>
    <mergeCell ref="E35:F35"/>
    <mergeCell ref="E25:F25"/>
    <mergeCell ref="B26:C26"/>
    <mergeCell ref="B31:C31"/>
    <mergeCell ref="E27:F27"/>
    <mergeCell ref="E28:F28"/>
    <mergeCell ref="E29:F29"/>
    <mergeCell ref="B27:C27"/>
    <mergeCell ref="B28:C28"/>
    <mergeCell ref="B29:C29"/>
    <mergeCell ref="B30:C30"/>
    <mergeCell ref="B64:C64"/>
    <mergeCell ref="B17:H21"/>
    <mergeCell ref="B23:H23"/>
    <mergeCell ref="B41:H42"/>
    <mergeCell ref="B33:C33"/>
    <mergeCell ref="B34:C34"/>
    <mergeCell ref="B36:C36"/>
    <mergeCell ref="E32:F32"/>
    <mergeCell ref="E36:F36"/>
    <mergeCell ref="B25:C25"/>
    <mergeCell ref="B65:E65"/>
    <mergeCell ref="B48:H48"/>
    <mergeCell ref="B55:C55"/>
    <mergeCell ref="B57:H57"/>
    <mergeCell ref="B37:C37"/>
    <mergeCell ref="E37:F37"/>
    <mergeCell ref="D86:H86"/>
    <mergeCell ref="D83:H83"/>
    <mergeCell ref="D84:H84"/>
    <mergeCell ref="D85:H85"/>
    <mergeCell ref="B67:H67"/>
    <mergeCell ref="B74:H74"/>
    <mergeCell ref="B76:H76"/>
    <mergeCell ref="B82:H82"/>
  </mergeCells>
  <hyperlinks>
    <hyperlink ref="B65:E65" location="'14'!A1" display="Cuadro s/ Res. 950/06 expresado en el Anexo de Capital" xr:uid="{6E4C359A-86FC-46E0-99D3-E10723B8E899}"/>
    <hyperlink ref="A1" location="ÍNDICE!A1" display="Indice" xr:uid="{E58AC891-5EA3-4A73-B657-58433CADD0F8}"/>
  </hyperlinks>
  <pageMargins left="0.25" right="0.25" top="0.75" bottom="0.75" header="0.3" footer="0.3"/>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6506-38D7-4615-BD76-655EF24BAB6A}">
  <sheetPr>
    <pageSetUpPr fitToPage="1"/>
  </sheetPr>
  <dimension ref="A1:L64"/>
  <sheetViews>
    <sheetView showGridLines="0" topLeftCell="A6" zoomScale="80" zoomScaleNormal="80" workbookViewId="0">
      <selection activeCell="C6" sqref="C1:C1048576"/>
    </sheetView>
  </sheetViews>
  <sheetFormatPr baseColWidth="10" defaultColWidth="11.42578125" defaultRowHeight="15" x14ac:dyDescent="0.25"/>
  <cols>
    <col min="1" max="1" width="2.85546875" style="124" customWidth="1"/>
    <col min="2" max="2" width="81.7109375" style="124" bestFit="1" customWidth="1"/>
    <col min="3" max="3" width="10.5703125" style="124" customWidth="1"/>
    <col min="4" max="5" width="19.85546875" style="124" customWidth="1"/>
    <col min="6" max="6" width="59.140625" style="124" bestFit="1" customWidth="1"/>
    <col min="7" max="7" width="9" style="124" customWidth="1"/>
    <col min="8" max="9" width="19.85546875" style="124" customWidth="1"/>
    <col min="10" max="10" width="2.85546875" style="124" customWidth="1"/>
    <col min="11" max="11" width="16" style="124" bestFit="1" customWidth="1"/>
    <col min="12" max="12" width="15.85546875" style="124" bestFit="1" customWidth="1"/>
    <col min="13" max="16384" width="11.42578125" style="124"/>
  </cols>
  <sheetData>
    <row r="1" spans="1:9" x14ac:dyDescent="0.25">
      <c r="A1" s="1" t="s">
        <v>508</v>
      </c>
    </row>
    <row r="2" spans="1:9" x14ac:dyDescent="0.25">
      <c r="B2" s="481" t="s">
        <v>104</v>
      </c>
      <c r="C2" s="481"/>
      <c r="D2" s="481"/>
      <c r="E2" s="481"/>
      <c r="F2" s="481"/>
      <c r="G2" s="481"/>
      <c r="H2" s="481"/>
      <c r="I2" s="481"/>
    </row>
    <row r="3" spans="1:9" x14ac:dyDescent="0.25">
      <c r="B3" s="482" t="s">
        <v>3</v>
      </c>
      <c r="C3" s="482"/>
      <c r="D3" s="482"/>
      <c r="E3" s="482"/>
      <c r="F3" s="482"/>
      <c r="G3" s="482"/>
      <c r="H3" s="482"/>
      <c r="I3" s="482"/>
    </row>
    <row r="4" spans="1:9" x14ac:dyDescent="0.25">
      <c r="B4" s="482" t="s">
        <v>605</v>
      </c>
      <c r="C4" s="482"/>
      <c r="D4" s="482"/>
      <c r="E4" s="482"/>
      <c r="F4" s="482"/>
      <c r="G4" s="482"/>
      <c r="H4" s="482"/>
      <c r="I4" s="482"/>
    </row>
    <row r="5" spans="1:9" x14ac:dyDescent="0.25">
      <c r="B5" s="482" t="s">
        <v>105</v>
      </c>
      <c r="C5" s="482"/>
      <c r="D5" s="482"/>
      <c r="E5" s="482"/>
      <c r="F5" s="482"/>
      <c r="G5" s="482"/>
      <c r="H5" s="482"/>
      <c r="I5" s="482"/>
    </row>
    <row r="6" spans="1:9" x14ac:dyDescent="0.25">
      <c r="B6" s="140"/>
      <c r="C6" s="140"/>
      <c r="D6" s="140"/>
      <c r="E6" s="135"/>
      <c r="F6" s="140"/>
      <c r="G6" s="140"/>
      <c r="H6" s="140"/>
      <c r="I6" s="140"/>
    </row>
    <row r="7" spans="1:9" x14ac:dyDescent="0.25">
      <c r="B7" s="183" t="s">
        <v>106</v>
      </c>
      <c r="C7" s="134" t="s">
        <v>107</v>
      </c>
      <c r="D7" s="238">
        <v>44834</v>
      </c>
      <c r="E7" s="184">
        <v>44561</v>
      </c>
      <c r="F7" s="183" t="s">
        <v>108</v>
      </c>
      <c r="G7" s="134" t="s">
        <v>107</v>
      </c>
      <c r="H7" s="184">
        <f>+D7</f>
        <v>44834</v>
      </c>
      <c r="I7" s="184">
        <f>+E7</f>
        <v>44561</v>
      </c>
    </row>
    <row r="8" spans="1:9" x14ac:dyDescent="0.25">
      <c r="B8" s="185" t="s">
        <v>109</v>
      </c>
      <c r="C8" s="186"/>
      <c r="D8" s="186"/>
      <c r="E8" s="187"/>
      <c r="F8" s="188" t="s">
        <v>110</v>
      </c>
      <c r="G8" s="189"/>
      <c r="H8" s="189"/>
      <c r="I8" s="190"/>
    </row>
    <row r="9" spans="1:9" x14ac:dyDescent="0.25">
      <c r="B9" s="188" t="s">
        <v>111</v>
      </c>
      <c r="C9" s="239"/>
      <c r="D9" s="240">
        <f>SUM(D10:D12)</f>
        <v>5215999409</v>
      </c>
      <c r="E9" s="240">
        <f>SUM(E10:E12)</f>
        <v>3546141121</v>
      </c>
      <c r="F9" s="435" t="s">
        <v>113</v>
      </c>
      <c r="G9" s="189"/>
      <c r="H9" s="442">
        <f>SUM(H10:H12)</f>
        <v>5204221738</v>
      </c>
      <c r="I9" s="190">
        <f>SUM(I10:I12)</f>
        <v>1971786950</v>
      </c>
    </row>
    <row r="10" spans="1:9" x14ac:dyDescent="0.25">
      <c r="B10" s="191" t="s">
        <v>114</v>
      </c>
      <c r="C10" s="239"/>
      <c r="D10" s="448">
        <v>2500000</v>
      </c>
      <c r="E10" s="449">
        <v>2000000</v>
      </c>
      <c r="F10" s="436" t="s">
        <v>115</v>
      </c>
      <c r="G10" s="440" t="s">
        <v>116</v>
      </c>
      <c r="H10" s="453">
        <v>4056773051</v>
      </c>
      <c r="I10" s="192">
        <v>1571495209</v>
      </c>
    </row>
    <row r="11" spans="1:9" x14ac:dyDescent="0.25">
      <c r="B11" s="191" t="s">
        <v>575</v>
      </c>
      <c r="C11" s="239" t="s">
        <v>112</v>
      </c>
      <c r="D11" s="448">
        <v>770106071</v>
      </c>
      <c r="E11" s="449">
        <v>0</v>
      </c>
      <c r="F11" s="436" t="s">
        <v>117</v>
      </c>
      <c r="G11" s="440" t="s">
        <v>689</v>
      </c>
      <c r="H11" s="453">
        <v>246579241</v>
      </c>
      <c r="I11" s="192">
        <v>154230093</v>
      </c>
    </row>
    <row r="12" spans="1:9" x14ac:dyDescent="0.25">
      <c r="B12" s="191" t="s">
        <v>118</v>
      </c>
      <c r="C12" s="239" t="s">
        <v>112</v>
      </c>
      <c r="D12" s="60">
        <v>4443393338</v>
      </c>
      <c r="E12" s="449">
        <v>3544141121</v>
      </c>
      <c r="F12" s="436" t="s">
        <v>119</v>
      </c>
      <c r="G12" s="440" t="s">
        <v>690</v>
      </c>
      <c r="H12" s="453">
        <v>900869446</v>
      </c>
      <c r="I12" s="192">
        <v>246061648</v>
      </c>
    </row>
    <row r="13" spans="1:9" x14ac:dyDescent="0.25">
      <c r="B13" s="193" t="s">
        <v>120</v>
      </c>
      <c r="C13" s="239" t="s">
        <v>380</v>
      </c>
      <c r="D13" s="141">
        <f>SUM(D14:D16)</f>
        <v>174046755331</v>
      </c>
      <c r="E13" s="141">
        <f>SUM(E14:E16)</f>
        <v>46813233135</v>
      </c>
      <c r="F13" s="436"/>
      <c r="G13" s="440"/>
      <c r="H13" s="453"/>
      <c r="I13" s="192"/>
    </row>
    <row r="14" spans="1:9" x14ac:dyDescent="0.25">
      <c r="B14" s="191" t="s">
        <v>121</v>
      </c>
      <c r="C14" s="239"/>
      <c r="D14" s="448">
        <v>102669136692</v>
      </c>
      <c r="E14" s="449">
        <v>22632166412</v>
      </c>
      <c r="F14" s="437" t="s">
        <v>122</v>
      </c>
      <c r="G14" s="440"/>
      <c r="H14" s="439">
        <f>SUM(H15:H17)</f>
        <v>159391497334</v>
      </c>
      <c r="I14" s="194">
        <f>SUM(I15:I17)</f>
        <v>35598040239</v>
      </c>
    </row>
    <row r="15" spans="1:9" x14ac:dyDescent="0.25">
      <c r="B15" s="24" t="s">
        <v>123</v>
      </c>
      <c r="D15" s="448">
        <v>64880625187</v>
      </c>
      <c r="E15" s="449">
        <v>24181066723</v>
      </c>
      <c r="F15" s="436" t="s">
        <v>124</v>
      </c>
      <c r="G15" s="440" t="s">
        <v>476</v>
      </c>
      <c r="H15" s="217">
        <v>60464586302</v>
      </c>
      <c r="I15" s="192">
        <v>17033828825</v>
      </c>
    </row>
    <row r="16" spans="1:9" x14ac:dyDescent="0.25">
      <c r="B16" s="24" t="s">
        <v>601</v>
      </c>
      <c r="D16" s="448">
        <v>6496993452</v>
      </c>
      <c r="E16" s="449">
        <v>0</v>
      </c>
      <c r="F16" s="436" t="s">
        <v>627</v>
      </c>
      <c r="G16" s="440" t="s">
        <v>476</v>
      </c>
      <c r="H16" s="217">
        <v>13095555575</v>
      </c>
      <c r="I16" s="192">
        <v>0</v>
      </c>
    </row>
    <row r="17" spans="2:9" x14ac:dyDescent="0.25">
      <c r="B17" s="193" t="s">
        <v>125</v>
      </c>
      <c r="C17" s="239"/>
      <c r="D17" s="141">
        <f>SUM(D18:D21)</f>
        <v>2910346119</v>
      </c>
      <c r="E17" s="141">
        <f>SUM(E18:E21)</f>
        <v>5065044789</v>
      </c>
      <c r="F17" s="436" t="s">
        <v>128</v>
      </c>
      <c r="G17" s="440" t="s">
        <v>129</v>
      </c>
      <c r="H17" s="217">
        <v>85831355457</v>
      </c>
      <c r="I17" s="192">
        <v>18564211414</v>
      </c>
    </row>
    <row r="18" spans="2:9" x14ac:dyDescent="0.25">
      <c r="B18" s="191" t="s">
        <v>126</v>
      </c>
      <c r="C18" s="239" t="s">
        <v>127</v>
      </c>
      <c r="D18" s="448">
        <v>883775018</v>
      </c>
      <c r="E18" s="449">
        <v>50053495</v>
      </c>
      <c r="F18" s="436"/>
      <c r="G18" s="440"/>
      <c r="H18" s="217"/>
      <c r="I18" s="192"/>
    </row>
    <row r="19" spans="2:9" x14ac:dyDescent="0.25">
      <c r="B19" s="191" t="s">
        <v>130</v>
      </c>
      <c r="C19" s="239" t="s">
        <v>127</v>
      </c>
      <c r="D19" s="448">
        <v>552426168</v>
      </c>
      <c r="E19" s="449">
        <v>21805000</v>
      </c>
      <c r="F19" s="437" t="s">
        <v>132</v>
      </c>
      <c r="G19" s="440"/>
      <c r="H19" s="439">
        <f>SUM(H20:H23)</f>
        <v>248937989</v>
      </c>
      <c r="I19" s="194">
        <f>SUM(I20:I23)</f>
        <v>588831757</v>
      </c>
    </row>
    <row r="20" spans="2:9" x14ac:dyDescent="0.25">
      <c r="B20" s="191" t="s">
        <v>131</v>
      </c>
      <c r="C20" s="239" t="s">
        <v>127</v>
      </c>
      <c r="D20" s="448">
        <v>5602711</v>
      </c>
      <c r="E20" s="449">
        <v>10849009</v>
      </c>
      <c r="F20" s="436" t="s">
        <v>502</v>
      </c>
      <c r="G20" s="440"/>
      <c r="H20" s="217"/>
      <c r="I20" s="192">
        <v>48851580</v>
      </c>
    </row>
    <row r="21" spans="2:9" x14ac:dyDescent="0.25">
      <c r="B21" s="191" t="s">
        <v>133</v>
      </c>
      <c r="C21" s="239" t="s">
        <v>127</v>
      </c>
      <c r="D21" s="448">
        <v>1468542222</v>
      </c>
      <c r="E21" s="449">
        <v>4982337285</v>
      </c>
      <c r="F21" s="436" t="s">
        <v>574</v>
      </c>
      <c r="G21" s="440"/>
      <c r="H21" s="217"/>
      <c r="I21" s="192">
        <v>394964587</v>
      </c>
    </row>
    <row r="22" spans="2:9" x14ac:dyDescent="0.25">
      <c r="B22" s="191"/>
      <c r="C22" s="239"/>
      <c r="D22" s="450"/>
      <c r="E22" s="449"/>
      <c r="F22" s="436" t="s">
        <v>134</v>
      </c>
      <c r="G22" s="440"/>
      <c r="H22" s="217">
        <v>721655</v>
      </c>
      <c r="I22" s="192">
        <v>721655</v>
      </c>
    </row>
    <row r="23" spans="2:9" x14ac:dyDescent="0.25">
      <c r="B23" s="193" t="s">
        <v>136</v>
      </c>
      <c r="C23" s="239"/>
      <c r="D23" s="141">
        <f>SUM(D24)</f>
        <v>811916813</v>
      </c>
      <c r="E23" s="141">
        <f>SUM(E24)</f>
        <v>2636137169</v>
      </c>
      <c r="F23" s="436" t="s">
        <v>503</v>
      </c>
      <c r="G23" s="440"/>
      <c r="H23" s="217">
        <v>248216334</v>
      </c>
      <c r="I23" s="192">
        <v>144293935</v>
      </c>
    </row>
    <row r="24" spans="2:9" x14ac:dyDescent="0.25">
      <c r="B24" s="191" t="s">
        <v>137</v>
      </c>
      <c r="C24" s="239" t="s">
        <v>688</v>
      </c>
      <c r="D24" s="448">
        <v>811916813</v>
      </c>
      <c r="E24" s="448">
        <v>2636137169</v>
      </c>
      <c r="F24" s="437" t="s">
        <v>135</v>
      </c>
      <c r="G24" s="440"/>
      <c r="H24" s="439">
        <f>SUM(H25:H26)</f>
        <v>1548747258</v>
      </c>
      <c r="I24" s="194">
        <f>SUM(I25:I26)</f>
        <v>1079662304</v>
      </c>
    </row>
    <row r="25" spans="2:9" x14ac:dyDescent="0.25">
      <c r="B25" s="191"/>
      <c r="C25" s="239"/>
      <c r="D25" s="451"/>
      <c r="E25" s="449"/>
      <c r="F25" s="436" t="s">
        <v>576</v>
      </c>
      <c r="G25" s="440"/>
      <c r="H25" s="217">
        <v>0</v>
      </c>
      <c r="I25" s="192">
        <v>0</v>
      </c>
    </row>
    <row r="26" spans="2:9" x14ac:dyDescent="0.25">
      <c r="B26" s="191"/>
      <c r="C26" s="239"/>
      <c r="D26" s="451"/>
      <c r="E26" s="449"/>
      <c r="F26" s="436" t="s">
        <v>138</v>
      </c>
      <c r="G26" s="440" t="s">
        <v>691</v>
      </c>
      <c r="H26" s="217">
        <v>1548747258</v>
      </c>
      <c r="I26" s="192">
        <v>1079662304</v>
      </c>
    </row>
    <row r="27" spans="2:9" x14ac:dyDescent="0.25">
      <c r="B27" s="193" t="s">
        <v>139</v>
      </c>
      <c r="C27" s="239"/>
      <c r="D27" s="141">
        <f>+D9+D13+D17+D23</f>
        <v>182985017672</v>
      </c>
      <c r="E27" s="141">
        <f>+E9+E13+E17+E23</f>
        <v>58060556214</v>
      </c>
      <c r="G27" s="24"/>
      <c r="I27" s="24"/>
    </row>
    <row r="28" spans="2:9" x14ac:dyDescent="0.25">
      <c r="B28" s="193"/>
      <c r="C28" s="239"/>
      <c r="D28" s="451"/>
      <c r="E28" s="452"/>
      <c r="F28" s="437" t="s">
        <v>140</v>
      </c>
      <c r="G28" s="440"/>
      <c r="H28" s="439">
        <f>+H9+H14+H19+H24</f>
        <v>166393404319</v>
      </c>
      <c r="I28" s="194">
        <f>+I9+I14+I19+I24</f>
        <v>39238321250</v>
      </c>
    </row>
    <row r="29" spans="2:9" x14ac:dyDescent="0.25">
      <c r="B29" s="193" t="s">
        <v>141</v>
      </c>
      <c r="C29" s="239"/>
      <c r="D29" s="451"/>
      <c r="E29" s="452"/>
      <c r="F29" s="437"/>
      <c r="G29" s="440"/>
      <c r="H29" s="239"/>
      <c r="I29" s="194"/>
    </row>
    <row r="30" spans="2:9" x14ac:dyDescent="0.25">
      <c r="B30" s="193" t="s">
        <v>142</v>
      </c>
      <c r="C30" s="239" t="s">
        <v>380</v>
      </c>
      <c r="D30" s="141">
        <f>SUM(D31:D32)</f>
        <v>27974401549</v>
      </c>
      <c r="E30" s="141">
        <f>SUM(E31:E32)</f>
        <v>19006583031</v>
      </c>
      <c r="F30" s="437"/>
      <c r="G30" s="440"/>
      <c r="H30" s="239"/>
      <c r="I30" s="194"/>
    </row>
    <row r="31" spans="2:9" x14ac:dyDescent="0.25">
      <c r="B31" s="191" t="s">
        <v>143</v>
      </c>
      <c r="C31" s="239"/>
      <c r="D31" s="448">
        <f>27974401549-D32</f>
        <v>27074401549</v>
      </c>
      <c r="E31" s="449">
        <v>18106583031</v>
      </c>
      <c r="F31" s="437" t="s">
        <v>147</v>
      </c>
      <c r="G31" s="440"/>
      <c r="H31" s="439">
        <f>+H28</f>
        <v>166393404319</v>
      </c>
      <c r="I31" s="194">
        <f>+I28</f>
        <v>39238321250</v>
      </c>
    </row>
    <row r="32" spans="2:9" x14ac:dyDescent="0.25">
      <c r="B32" s="191" t="s">
        <v>144</v>
      </c>
      <c r="C32" s="239"/>
      <c r="D32" s="448">
        <v>900000000</v>
      </c>
      <c r="E32" s="449">
        <v>900000000</v>
      </c>
      <c r="F32" s="436"/>
      <c r="G32" s="440"/>
      <c r="H32" s="239"/>
      <c r="I32" s="192"/>
    </row>
    <row r="33" spans="2:12" x14ac:dyDescent="0.25">
      <c r="B33" s="191"/>
      <c r="C33" s="239"/>
      <c r="D33" s="451"/>
      <c r="E33" s="449"/>
      <c r="F33" s="437" t="s">
        <v>150</v>
      </c>
      <c r="G33" s="440"/>
      <c r="H33" s="239"/>
      <c r="I33" s="194"/>
    </row>
    <row r="34" spans="2:12" x14ac:dyDescent="0.25">
      <c r="B34" s="193" t="s">
        <v>145</v>
      </c>
      <c r="C34" s="239" t="s">
        <v>384</v>
      </c>
      <c r="D34" s="141">
        <f>SUM(D35:D36)</f>
        <v>1628684546</v>
      </c>
      <c r="E34" s="141">
        <f>SUM(E35:E36)</f>
        <v>1705782525</v>
      </c>
      <c r="F34" s="436" t="s">
        <v>151</v>
      </c>
      <c r="G34" s="440" t="s">
        <v>692</v>
      </c>
      <c r="H34" s="217">
        <v>35629000000</v>
      </c>
      <c r="I34" s="192">
        <v>24426000000</v>
      </c>
    </row>
    <row r="35" spans="2:12" x14ac:dyDescent="0.25">
      <c r="B35" s="191" t="s">
        <v>573</v>
      </c>
      <c r="C35" s="239"/>
      <c r="D35" s="448">
        <v>3512550957</v>
      </c>
      <c r="E35" s="449">
        <v>3302235601</v>
      </c>
      <c r="F35" s="436" t="s">
        <v>685</v>
      </c>
      <c r="G35" s="440" t="s">
        <v>692</v>
      </c>
      <c r="H35" s="217">
        <v>885500000</v>
      </c>
      <c r="I35" s="192">
        <v>885500000</v>
      </c>
    </row>
    <row r="36" spans="2:12" x14ac:dyDescent="0.25">
      <c r="B36" s="191" t="s">
        <v>146</v>
      </c>
      <c r="C36" s="239"/>
      <c r="D36" s="448">
        <v>-1883866411</v>
      </c>
      <c r="E36" s="449">
        <v>-1596453076</v>
      </c>
      <c r="F36" s="436" t="s">
        <v>153</v>
      </c>
      <c r="G36" s="440" t="s">
        <v>692</v>
      </c>
      <c r="H36" s="217">
        <v>2188225071</v>
      </c>
      <c r="I36" s="192">
        <v>1551435974</v>
      </c>
    </row>
    <row r="37" spans="2:12" x14ac:dyDescent="0.25">
      <c r="B37" s="193" t="s">
        <v>148</v>
      </c>
      <c r="C37" s="239" t="s">
        <v>518</v>
      </c>
      <c r="D37" s="451">
        <f>SUM(D38:D39)</f>
        <v>170511458</v>
      </c>
      <c r="E37" s="452">
        <f>SUM(E38:E39)</f>
        <v>183948705</v>
      </c>
      <c r="F37" s="436" t="s">
        <v>154</v>
      </c>
      <c r="G37" s="440" t="s">
        <v>692</v>
      </c>
      <c r="H37" s="217">
        <v>227468427</v>
      </c>
      <c r="I37" s="192">
        <v>227468427</v>
      </c>
    </row>
    <row r="38" spans="2:12" x14ac:dyDescent="0.25">
      <c r="B38" s="191" t="s">
        <v>149</v>
      </c>
      <c r="C38" s="239"/>
      <c r="D38" s="448">
        <v>283752644</v>
      </c>
      <c r="E38" s="449">
        <v>270840132</v>
      </c>
      <c r="F38" s="436" t="s">
        <v>158</v>
      </c>
      <c r="G38" s="440" t="s">
        <v>692</v>
      </c>
      <c r="H38" s="217">
        <v>7549981430</v>
      </c>
      <c r="I38" s="192">
        <v>12735781948</v>
      </c>
      <c r="K38" s="3"/>
      <c r="L38" s="37"/>
    </row>
    <row r="39" spans="2:12" x14ac:dyDescent="0.25">
      <c r="B39" s="191" t="s">
        <v>152</v>
      </c>
      <c r="C39" s="239"/>
      <c r="D39" s="448">
        <v>-113241186</v>
      </c>
      <c r="E39" s="449">
        <v>-86891427</v>
      </c>
      <c r="F39" s="436"/>
      <c r="G39" s="440"/>
      <c r="H39" s="217"/>
      <c r="I39" s="192"/>
    </row>
    <row r="40" spans="2:12" x14ac:dyDescent="0.25">
      <c r="B40" s="191"/>
      <c r="C40" s="239"/>
      <c r="D40" s="451"/>
      <c r="E40" s="449"/>
      <c r="F40" s="436"/>
      <c r="G40" s="440"/>
      <c r="H40" s="239"/>
      <c r="I40" s="192"/>
    </row>
    <row r="41" spans="2:12" x14ac:dyDescent="0.25">
      <c r="B41" s="193" t="s">
        <v>155</v>
      </c>
      <c r="C41" s="239" t="s">
        <v>688</v>
      </c>
      <c r="D41" s="194">
        <f>SUM(D42)</f>
        <v>114964022</v>
      </c>
      <c r="E41" s="241">
        <f>SUM(E42)</f>
        <v>107637124</v>
      </c>
      <c r="F41" s="437"/>
      <c r="G41" s="440"/>
      <c r="H41" s="439"/>
      <c r="I41" s="194"/>
    </row>
    <row r="42" spans="2:12" x14ac:dyDescent="0.25">
      <c r="B42" s="191" t="s">
        <v>157</v>
      </c>
      <c r="D42" s="192">
        <v>114964022</v>
      </c>
      <c r="E42" s="242">
        <v>107637124</v>
      </c>
      <c r="F42" s="437"/>
      <c r="G42" s="440"/>
      <c r="H42" s="439"/>
      <c r="I42" s="194"/>
    </row>
    <row r="43" spans="2:12" x14ac:dyDescent="0.25">
      <c r="B43" s="191"/>
      <c r="C43" s="239"/>
      <c r="D43" s="195"/>
      <c r="E43" s="242"/>
      <c r="F43" s="437" t="s">
        <v>160</v>
      </c>
      <c r="G43" s="440"/>
      <c r="H43" s="439">
        <f>SUM(H34:H42)</f>
        <v>46480174928</v>
      </c>
      <c r="I43" s="194">
        <f>SUM(I34:I42)</f>
        <v>39826186349</v>
      </c>
    </row>
    <row r="44" spans="2:12" x14ac:dyDescent="0.25">
      <c r="B44" s="193" t="s">
        <v>159</v>
      </c>
      <c r="C44" s="239"/>
      <c r="D44" s="194">
        <f>+D30+D34+D37+D41</f>
        <v>29888561575</v>
      </c>
      <c r="E44" s="241">
        <f>+E30+E34+E37+E41</f>
        <v>21003951385</v>
      </c>
      <c r="F44" s="437"/>
      <c r="G44" s="440"/>
      <c r="H44" s="439"/>
      <c r="I44" s="194"/>
    </row>
    <row r="45" spans="2:12" x14ac:dyDescent="0.25">
      <c r="B45" s="191"/>
      <c r="C45" s="239"/>
      <c r="D45" s="195"/>
      <c r="E45" s="242"/>
      <c r="F45" s="436"/>
      <c r="G45" s="440"/>
      <c r="H45" s="239"/>
      <c r="I45" s="194"/>
    </row>
    <row r="46" spans="2:12" x14ac:dyDescent="0.25">
      <c r="B46" s="193" t="s">
        <v>161</v>
      </c>
      <c r="C46" s="239"/>
      <c r="D46" s="194">
        <f>+D44+D27</f>
        <v>212873579247</v>
      </c>
      <c r="E46" s="241">
        <f>+E44+E27</f>
        <v>79064507599</v>
      </c>
      <c r="F46" s="437" t="s">
        <v>162</v>
      </c>
      <c r="G46" s="440"/>
      <c r="H46" s="439">
        <f>+H31+H43</f>
        <v>212873579247</v>
      </c>
      <c r="I46" s="194">
        <f>+I31+I43</f>
        <v>79064507599</v>
      </c>
    </row>
    <row r="47" spans="2:12" x14ac:dyDescent="0.25">
      <c r="B47" s="196"/>
      <c r="C47" s="243"/>
      <c r="D47" s="309"/>
      <c r="E47" s="244"/>
      <c r="F47" s="438"/>
      <c r="G47" s="441"/>
      <c r="H47" s="243"/>
      <c r="I47" s="197"/>
    </row>
    <row r="48" spans="2:12" x14ac:dyDescent="0.25">
      <c r="F48" s="245"/>
      <c r="G48" s="239"/>
      <c r="H48" s="239"/>
      <c r="I48" s="217"/>
    </row>
    <row r="49" spans="2:9" x14ac:dyDescent="0.25">
      <c r="B49" s="134" t="s">
        <v>368</v>
      </c>
      <c r="C49" s="132" t="s">
        <v>107</v>
      </c>
      <c r="D49" s="231">
        <f>+D7</f>
        <v>44834</v>
      </c>
      <c r="E49" s="133">
        <f>+E7</f>
        <v>44561</v>
      </c>
      <c r="F49" s="134" t="s">
        <v>369</v>
      </c>
      <c r="G49" s="134" t="s">
        <v>107</v>
      </c>
      <c r="H49" s="133">
        <f t="shared" ref="H49:I52" si="0">+D49</f>
        <v>44834</v>
      </c>
      <c r="I49" s="133">
        <f t="shared" si="0"/>
        <v>44561</v>
      </c>
    </row>
    <row r="50" spans="2:9" x14ac:dyDescent="0.25">
      <c r="B50" s="137" t="s">
        <v>410</v>
      </c>
      <c r="C50" s="483">
        <v>12</v>
      </c>
      <c r="D50" s="136">
        <v>558742206122</v>
      </c>
      <c r="E50" s="372">
        <v>676401013521</v>
      </c>
      <c r="F50" s="137" t="s">
        <v>412</v>
      </c>
      <c r="G50" s="486">
        <v>12</v>
      </c>
      <c r="H50" s="136">
        <f t="shared" si="0"/>
        <v>558742206122</v>
      </c>
      <c r="I50" s="147">
        <f t="shared" si="0"/>
        <v>676401013521</v>
      </c>
    </row>
    <row r="51" spans="2:9" x14ac:dyDescent="0.25">
      <c r="B51" s="163" t="s">
        <v>411</v>
      </c>
      <c r="C51" s="484"/>
      <c r="D51" s="380">
        <v>47189592.159999996</v>
      </c>
      <c r="E51" s="433">
        <v>55382299.789999999</v>
      </c>
      <c r="F51" s="163" t="s">
        <v>413</v>
      </c>
      <c r="G51" s="487"/>
      <c r="H51" s="164">
        <f t="shared" si="0"/>
        <v>47189592.159999996</v>
      </c>
      <c r="I51" s="165">
        <f t="shared" si="0"/>
        <v>55382299.789999999</v>
      </c>
    </row>
    <row r="52" spans="2:9" x14ac:dyDescent="0.25">
      <c r="B52" s="146" t="s">
        <v>501</v>
      </c>
      <c r="C52" s="485"/>
      <c r="D52" s="138">
        <v>2100000</v>
      </c>
      <c r="E52" s="434">
        <v>1500000</v>
      </c>
      <c r="F52" s="146" t="s">
        <v>413</v>
      </c>
      <c r="G52" s="488"/>
      <c r="H52" s="138">
        <f t="shared" si="0"/>
        <v>2100000</v>
      </c>
      <c r="I52" s="148">
        <f t="shared" si="0"/>
        <v>1500000</v>
      </c>
    </row>
    <row r="54" spans="2:9" x14ac:dyDescent="0.25">
      <c r="B54" s="208" t="s">
        <v>519</v>
      </c>
      <c r="C54" s="208"/>
      <c r="D54" s="208"/>
      <c r="E54" s="208"/>
      <c r="F54" s="208"/>
      <c r="G54" s="208"/>
      <c r="H54" s="208"/>
      <c r="I54" s="208"/>
    </row>
    <row r="58" spans="2:9" x14ac:dyDescent="0.25">
      <c r="D58" s="37"/>
    </row>
    <row r="59" spans="2:9" x14ac:dyDescent="0.25">
      <c r="D59" s="37"/>
    </row>
    <row r="60" spans="2:9" x14ac:dyDescent="0.25">
      <c r="D60" s="37"/>
    </row>
    <row r="61" spans="2:9" x14ac:dyDescent="0.25">
      <c r="D61" s="37"/>
    </row>
    <row r="62" spans="2:9" x14ac:dyDescent="0.25">
      <c r="D62" s="37"/>
    </row>
    <row r="63" spans="2:9" x14ac:dyDescent="0.25">
      <c r="D63" s="37"/>
    </row>
    <row r="64" spans="2:9" x14ac:dyDescent="0.25">
      <c r="D64" s="37"/>
    </row>
  </sheetData>
  <mergeCells count="6">
    <mergeCell ref="B2:I2"/>
    <mergeCell ref="B3:I3"/>
    <mergeCell ref="B4:I4"/>
    <mergeCell ref="B5:I5"/>
    <mergeCell ref="C50:C52"/>
    <mergeCell ref="G50:G52"/>
  </mergeCells>
  <hyperlinks>
    <hyperlink ref="A1" location="ÍNDICE!A1" display="Indice" xr:uid="{0EB71D50-0B54-478A-8667-514F6BB43E98}"/>
    <hyperlink ref="C50" location="'10'!A35" display="'10'!A35" xr:uid="{BA0F2327-1ABF-4F3C-96D4-E40D0798CE05}"/>
    <hyperlink ref="G50" location="'10'!A35" display="'10'!A35" xr:uid="{EB5EB9DA-DCB7-4534-80F4-F06B59C144EA}"/>
  </hyperlinks>
  <pageMargins left="0.25" right="0.25" top="0.75" bottom="0.75" header="0.3" footer="0.3"/>
  <pageSetup paperSize="9" scale="41" orientation="portrait" r:id="rId1"/>
  <ignoredErrors>
    <ignoredError sqref="E3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98E2E-9668-446E-9907-5FBB9C2F347D}">
  <sheetPr>
    <pageSetUpPr fitToPage="1"/>
  </sheetPr>
  <dimension ref="A1:G84"/>
  <sheetViews>
    <sheetView showGridLines="0" tabSelected="1" topLeftCell="A13" zoomScaleNormal="100" workbookViewId="0">
      <selection activeCell="C27" sqref="C27"/>
    </sheetView>
  </sheetViews>
  <sheetFormatPr baseColWidth="10" defaultColWidth="11.42578125" defaultRowHeight="15" x14ac:dyDescent="0.25"/>
  <cols>
    <col min="1" max="1" width="2.85546875" style="124" customWidth="1"/>
    <col min="2" max="2" width="80.85546875" style="124" bestFit="1" customWidth="1"/>
    <col min="3" max="3" width="10.5703125" style="124" customWidth="1"/>
    <col min="4" max="4" width="20" style="124" customWidth="1"/>
    <col min="5" max="5" width="18.5703125" style="124" customWidth="1"/>
    <col min="6" max="6" width="5" style="124" customWidth="1"/>
    <col min="7" max="7" width="2.85546875" style="124" customWidth="1"/>
    <col min="8" max="16384" width="11.42578125" style="124"/>
  </cols>
  <sheetData>
    <row r="1" spans="1:5" x14ac:dyDescent="0.25">
      <c r="A1" s="1" t="s">
        <v>508</v>
      </c>
    </row>
    <row r="2" spans="1:5" x14ac:dyDescent="0.25">
      <c r="B2" s="489" t="s">
        <v>104</v>
      </c>
      <c r="C2" s="489"/>
      <c r="D2" s="489"/>
      <c r="E2" s="489"/>
    </row>
    <row r="3" spans="1:5" x14ac:dyDescent="0.25">
      <c r="B3" s="490" t="s">
        <v>5</v>
      </c>
      <c r="C3" s="490"/>
      <c r="D3" s="490"/>
      <c r="E3" s="490"/>
    </row>
    <row r="4" spans="1:5" x14ac:dyDescent="0.25">
      <c r="B4" s="491" t="s">
        <v>606</v>
      </c>
      <c r="C4" s="491"/>
      <c r="D4" s="491"/>
      <c r="E4" s="491"/>
    </row>
    <row r="5" spans="1:5" x14ac:dyDescent="0.25">
      <c r="B5" s="491" t="s">
        <v>105</v>
      </c>
      <c r="C5" s="491"/>
      <c r="D5" s="491"/>
      <c r="E5" s="491"/>
    </row>
    <row r="6" spans="1:5" x14ac:dyDescent="0.25">
      <c r="B6" s="154"/>
      <c r="C6" s="154"/>
      <c r="D6" s="154"/>
      <c r="E6" s="155"/>
    </row>
    <row r="7" spans="1:5" x14ac:dyDescent="0.25">
      <c r="B7" s="297" t="s">
        <v>163</v>
      </c>
      <c r="C7" s="134" t="s">
        <v>107</v>
      </c>
      <c r="D7" s="305">
        <v>44834</v>
      </c>
      <c r="E7" s="156">
        <v>44469</v>
      </c>
    </row>
    <row r="8" spans="1:5" x14ac:dyDescent="0.25">
      <c r="B8" s="298"/>
      <c r="C8" s="160"/>
      <c r="D8" s="306"/>
      <c r="E8" s="161"/>
    </row>
    <row r="9" spans="1:5" x14ac:dyDescent="0.25">
      <c r="B9" s="299" t="s">
        <v>438</v>
      </c>
      <c r="C9" s="157"/>
      <c r="D9" s="307"/>
      <c r="E9" s="158"/>
    </row>
    <row r="10" spans="1:5" s="2" customFormat="1" x14ac:dyDescent="0.25">
      <c r="B10" s="300" t="s">
        <v>439</v>
      </c>
      <c r="C10" s="157"/>
      <c r="D10" s="307">
        <f>SUM(D11:D12)</f>
        <v>2899433942</v>
      </c>
      <c r="E10" s="307">
        <f>SUM(E11:E12)</f>
        <v>2900199958</v>
      </c>
    </row>
    <row r="11" spans="1:5" x14ac:dyDescent="0.25">
      <c r="B11" s="66" t="s">
        <v>440</v>
      </c>
      <c r="C11" s="157"/>
      <c r="D11" s="49">
        <v>33026244</v>
      </c>
      <c r="E11" s="162">
        <v>84975384</v>
      </c>
    </row>
    <row r="12" spans="1:5" x14ac:dyDescent="0.25">
      <c r="B12" s="66" t="s">
        <v>441</v>
      </c>
      <c r="C12" s="157"/>
      <c r="D12" s="49">
        <v>2866407698</v>
      </c>
      <c r="E12" s="162">
        <v>2815224574</v>
      </c>
    </row>
    <row r="13" spans="1:5" x14ac:dyDescent="0.25">
      <c r="B13" s="66"/>
      <c r="C13" s="157"/>
      <c r="D13" s="307"/>
      <c r="E13" s="157"/>
    </row>
    <row r="14" spans="1:5" x14ac:dyDescent="0.25">
      <c r="B14" s="301" t="s">
        <v>477</v>
      </c>
      <c r="C14" s="157"/>
      <c r="D14" s="296"/>
      <c r="E14" s="159">
        <v>0</v>
      </c>
    </row>
    <row r="15" spans="1:5" x14ac:dyDescent="0.25">
      <c r="B15" s="66" t="s">
        <v>478</v>
      </c>
      <c r="C15" s="157"/>
      <c r="D15" s="296"/>
      <c r="E15" s="162">
        <v>0</v>
      </c>
    </row>
    <row r="16" spans="1:5" x14ac:dyDescent="0.25">
      <c r="B16" s="66" t="s">
        <v>479</v>
      </c>
      <c r="C16" s="157"/>
      <c r="D16" s="308"/>
      <c r="E16" s="162">
        <v>0</v>
      </c>
    </row>
    <row r="17" spans="2:5" x14ac:dyDescent="0.25">
      <c r="B17" s="302"/>
      <c r="C17" s="157"/>
      <c r="D17" s="307"/>
      <c r="E17" s="157"/>
    </row>
    <row r="18" spans="2:5" s="2" customFormat="1" x14ac:dyDescent="0.25">
      <c r="B18" s="303" t="s">
        <v>442</v>
      </c>
      <c r="C18" s="157"/>
      <c r="D18" s="307">
        <f>SUM(D19:D31)</f>
        <v>19713526884</v>
      </c>
      <c r="E18" s="307">
        <f>SUM(E19:E31)</f>
        <v>23030042116</v>
      </c>
    </row>
    <row r="19" spans="2:5" x14ac:dyDescent="0.25">
      <c r="B19" s="302" t="s">
        <v>480</v>
      </c>
      <c r="C19" s="157"/>
      <c r="D19" s="296"/>
      <c r="E19" s="162">
        <v>0</v>
      </c>
    </row>
    <row r="20" spans="2:5" x14ac:dyDescent="0.25">
      <c r="B20" s="302" t="s">
        <v>481</v>
      </c>
      <c r="C20" s="157"/>
      <c r="D20" s="296"/>
      <c r="E20" s="162">
        <v>0</v>
      </c>
    </row>
    <row r="21" spans="2:5" x14ac:dyDescent="0.25">
      <c r="B21" s="302"/>
      <c r="C21" s="157"/>
      <c r="D21" s="296"/>
      <c r="E21" s="162"/>
    </row>
    <row r="22" spans="2:5" x14ac:dyDescent="0.25">
      <c r="B22" s="302" t="s">
        <v>482</v>
      </c>
      <c r="C22" s="157"/>
      <c r="D22" s="296"/>
      <c r="E22" s="162">
        <v>0</v>
      </c>
    </row>
    <row r="23" spans="2:5" x14ac:dyDescent="0.25">
      <c r="B23" s="66" t="s">
        <v>483</v>
      </c>
      <c r="C23" s="157"/>
      <c r="D23" s="296"/>
      <c r="E23" s="162">
        <v>0</v>
      </c>
    </row>
    <row r="24" spans="2:5" x14ac:dyDescent="0.25">
      <c r="B24" s="66" t="s">
        <v>443</v>
      </c>
      <c r="C24" s="157"/>
      <c r="D24" s="296">
        <v>786546830</v>
      </c>
      <c r="E24" s="162">
        <v>1124107588</v>
      </c>
    </row>
    <row r="25" spans="2:5" x14ac:dyDescent="0.25">
      <c r="B25" s="66" t="s">
        <v>444</v>
      </c>
      <c r="C25" s="157"/>
      <c r="D25" s="296">
        <v>3401304984</v>
      </c>
      <c r="E25" s="162">
        <v>4723322719</v>
      </c>
    </row>
    <row r="26" spans="2:5" x14ac:dyDescent="0.25">
      <c r="B26" s="66" t="s">
        <v>445</v>
      </c>
      <c r="C26" s="157"/>
      <c r="D26" s="296">
        <v>-4941243548</v>
      </c>
      <c r="E26" s="162">
        <v>1660877417</v>
      </c>
    </row>
    <row r="27" spans="2:5" x14ac:dyDescent="0.25">
      <c r="B27" s="66" t="s">
        <v>484</v>
      </c>
      <c r="C27" s="455" t="s">
        <v>693</v>
      </c>
      <c r="D27" s="296">
        <v>868786931</v>
      </c>
      <c r="E27" s="162">
        <v>0</v>
      </c>
    </row>
    <row r="28" spans="2:5" x14ac:dyDescent="0.25">
      <c r="B28" s="454" t="s">
        <v>164</v>
      </c>
      <c r="C28" s="455" t="s">
        <v>693</v>
      </c>
      <c r="D28" s="296">
        <v>19196005738</v>
      </c>
      <c r="E28" s="162">
        <v>14972669097</v>
      </c>
    </row>
    <row r="29" spans="2:5" x14ac:dyDescent="0.25">
      <c r="B29" s="66" t="s">
        <v>485</v>
      </c>
      <c r="C29" s="157"/>
      <c r="D29" s="296"/>
      <c r="E29" s="162">
        <v>0</v>
      </c>
    </row>
    <row r="30" spans="2:5" x14ac:dyDescent="0.25">
      <c r="B30" s="304"/>
      <c r="C30" s="157"/>
      <c r="D30" s="296"/>
      <c r="E30" s="162"/>
    </row>
    <row r="31" spans="2:5" x14ac:dyDescent="0.25">
      <c r="B31" s="66" t="s">
        <v>165</v>
      </c>
      <c r="C31" s="157" t="s">
        <v>556</v>
      </c>
      <c r="D31" s="201">
        <v>402125949</v>
      </c>
      <c r="E31" s="162">
        <v>549065295</v>
      </c>
    </row>
    <row r="32" spans="2:5" x14ac:dyDescent="0.25">
      <c r="B32" s="66"/>
      <c r="C32" s="157"/>
      <c r="D32" s="307"/>
      <c r="E32" s="157"/>
    </row>
    <row r="33" spans="2:5" x14ac:dyDescent="0.25">
      <c r="B33" s="304" t="s">
        <v>446</v>
      </c>
      <c r="C33" s="157"/>
      <c r="D33" s="307">
        <f>SUM(D34:D36)</f>
        <v>5337918342</v>
      </c>
      <c r="E33" s="159">
        <f>SUM(E34:E36)</f>
        <v>8161086769</v>
      </c>
    </row>
    <row r="34" spans="2:5" x14ac:dyDescent="0.25">
      <c r="B34" s="66" t="s">
        <v>447</v>
      </c>
      <c r="C34" s="157"/>
      <c r="D34" s="296">
        <v>3152195271</v>
      </c>
      <c r="E34" s="162">
        <v>3559859213</v>
      </c>
    </row>
    <row r="35" spans="2:5" x14ac:dyDescent="0.25">
      <c r="B35" s="66" t="s">
        <v>448</v>
      </c>
      <c r="C35" s="157"/>
      <c r="D35" s="296">
        <v>241818993</v>
      </c>
      <c r="E35" s="162">
        <v>209306580</v>
      </c>
    </row>
    <row r="36" spans="2:5" x14ac:dyDescent="0.25">
      <c r="B36" s="66" t="s">
        <v>166</v>
      </c>
      <c r="C36" s="157" t="s">
        <v>449</v>
      </c>
      <c r="D36" s="296">
        <v>1943904078</v>
      </c>
      <c r="E36" s="162">
        <v>4391920976</v>
      </c>
    </row>
    <row r="37" spans="2:5" x14ac:dyDescent="0.25">
      <c r="B37" s="304" t="s">
        <v>450</v>
      </c>
      <c r="C37" s="157"/>
      <c r="D37" s="307">
        <f>+D10+D18-D33</f>
        <v>17275042484</v>
      </c>
      <c r="E37" s="159">
        <f>+E10+E18-E33</f>
        <v>17769155305</v>
      </c>
    </row>
    <row r="38" spans="2:5" x14ac:dyDescent="0.25">
      <c r="B38" s="304"/>
      <c r="C38" s="157"/>
      <c r="D38" s="307"/>
      <c r="E38" s="157"/>
    </row>
    <row r="39" spans="2:5" x14ac:dyDescent="0.25">
      <c r="B39" s="304" t="s">
        <v>451</v>
      </c>
      <c r="C39" s="157"/>
      <c r="D39" s="307">
        <f>SUM(D40:D42)</f>
        <v>626596960</v>
      </c>
      <c r="E39" s="159">
        <f>SUM(E40:E42)</f>
        <v>554734333</v>
      </c>
    </row>
    <row r="40" spans="2:5" x14ac:dyDescent="0.25">
      <c r="B40" s="66" t="s">
        <v>452</v>
      </c>
      <c r="C40" s="157"/>
      <c r="D40" s="296">
        <v>42783506</v>
      </c>
      <c r="E40" s="162">
        <v>331241544</v>
      </c>
    </row>
    <row r="41" spans="2:5" x14ac:dyDescent="0.25">
      <c r="B41" s="66" t="s">
        <v>486</v>
      </c>
      <c r="C41" s="157"/>
      <c r="D41" s="296">
        <v>0</v>
      </c>
      <c r="E41" s="162">
        <v>0</v>
      </c>
    </row>
    <row r="42" spans="2:5" x14ac:dyDescent="0.25">
      <c r="B42" s="66" t="s">
        <v>167</v>
      </c>
      <c r="C42" s="157" t="s">
        <v>449</v>
      </c>
      <c r="D42" s="296">
        <v>583813454</v>
      </c>
      <c r="E42" s="162">
        <v>223492789</v>
      </c>
    </row>
    <row r="43" spans="2:5" x14ac:dyDescent="0.25">
      <c r="B43" s="304"/>
      <c r="C43" s="157"/>
      <c r="D43" s="307"/>
      <c r="E43" s="157"/>
    </row>
    <row r="44" spans="2:5" x14ac:dyDescent="0.25">
      <c r="B44" s="304" t="s">
        <v>453</v>
      </c>
      <c r="C44" s="157"/>
      <c r="D44" s="307">
        <f>SUM(D45:D53)</f>
        <v>7742352401</v>
      </c>
      <c r="E44" s="159">
        <f>SUM(E45:E53)</f>
        <v>7290314293</v>
      </c>
    </row>
    <row r="45" spans="2:5" x14ac:dyDescent="0.25">
      <c r="B45" s="66" t="s">
        <v>454</v>
      </c>
      <c r="C45" s="157"/>
      <c r="D45" s="296">
        <v>4973312140</v>
      </c>
      <c r="E45" s="162">
        <v>5196567848</v>
      </c>
    </row>
    <row r="46" spans="2:5" x14ac:dyDescent="0.25">
      <c r="B46" s="66" t="s">
        <v>455</v>
      </c>
      <c r="C46" s="157"/>
      <c r="D46" s="296">
        <v>313763094</v>
      </c>
      <c r="E46" s="162">
        <v>287209746</v>
      </c>
    </row>
    <row r="47" spans="2:5" x14ac:dyDescent="0.25">
      <c r="B47" s="66" t="s">
        <v>456</v>
      </c>
      <c r="C47" s="157"/>
      <c r="D47" s="296">
        <v>52465473</v>
      </c>
      <c r="E47" s="162">
        <v>31551631</v>
      </c>
    </row>
    <row r="48" spans="2:5" x14ac:dyDescent="0.25">
      <c r="B48" s="66" t="s">
        <v>457</v>
      </c>
      <c r="C48" s="157"/>
      <c r="D48" s="296">
        <v>634537300</v>
      </c>
      <c r="E48" s="162">
        <v>462232491</v>
      </c>
    </row>
    <row r="49" spans="2:5" x14ac:dyDescent="0.25">
      <c r="B49" s="66" t="s">
        <v>458</v>
      </c>
      <c r="C49" s="157"/>
      <c r="D49" s="296">
        <v>256822502</v>
      </c>
      <c r="E49" s="162">
        <v>241703175</v>
      </c>
    </row>
    <row r="50" spans="2:5" x14ac:dyDescent="0.25">
      <c r="B50" s="66" t="s">
        <v>459</v>
      </c>
      <c r="C50" s="157"/>
      <c r="D50" s="296">
        <v>11064262</v>
      </c>
      <c r="E50" s="162">
        <v>10770845</v>
      </c>
    </row>
    <row r="51" spans="2:5" x14ac:dyDescent="0.25">
      <c r="B51" s="66" t="s">
        <v>460</v>
      </c>
      <c r="C51" s="157"/>
      <c r="D51" s="296">
        <v>231870</v>
      </c>
      <c r="E51" s="162">
        <v>2013567</v>
      </c>
    </row>
    <row r="52" spans="2:5" x14ac:dyDescent="0.25">
      <c r="B52" s="66" t="s">
        <v>461</v>
      </c>
      <c r="C52" s="157"/>
      <c r="D52" s="296">
        <v>71729443</v>
      </c>
      <c r="E52" s="162">
        <v>45495788</v>
      </c>
    </row>
    <row r="53" spans="2:5" x14ac:dyDescent="0.25">
      <c r="B53" s="66" t="s">
        <v>168</v>
      </c>
      <c r="C53" s="157" t="s">
        <v>449</v>
      </c>
      <c r="D53" s="296">
        <v>1428426317</v>
      </c>
      <c r="E53" s="162">
        <v>1012769202</v>
      </c>
    </row>
    <row r="54" spans="2:5" x14ac:dyDescent="0.25">
      <c r="B54" s="304" t="s">
        <v>462</v>
      </c>
      <c r="C54" s="157"/>
      <c r="D54" s="159">
        <f>+D37-D39-D44</f>
        <v>8906093123</v>
      </c>
      <c r="E54" s="159">
        <f>+E37-E39-E44</f>
        <v>9924106679</v>
      </c>
    </row>
    <row r="55" spans="2:5" x14ac:dyDescent="0.25">
      <c r="B55" s="304"/>
      <c r="C55" s="157"/>
      <c r="D55" s="307"/>
      <c r="E55" s="157"/>
    </row>
    <row r="56" spans="2:5" x14ac:dyDescent="0.25">
      <c r="B56" s="304" t="s">
        <v>463</v>
      </c>
      <c r="C56" s="157" t="s">
        <v>464</v>
      </c>
      <c r="D56" s="307">
        <f>SUM(D57)</f>
        <v>74291265</v>
      </c>
      <c r="E56" s="159">
        <f>SUM(E57)</f>
        <v>118202379</v>
      </c>
    </row>
    <row r="57" spans="2:5" x14ac:dyDescent="0.25">
      <c r="B57" s="66" t="s">
        <v>169</v>
      </c>
      <c r="C57" s="157"/>
      <c r="D57" s="296">
        <v>74291265</v>
      </c>
      <c r="E57" s="162">
        <v>118202379</v>
      </c>
    </row>
    <row r="58" spans="2:5" x14ac:dyDescent="0.25">
      <c r="B58" s="66" t="s">
        <v>170</v>
      </c>
      <c r="C58" s="157"/>
      <c r="D58" s="308"/>
      <c r="E58" s="162">
        <v>0</v>
      </c>
    </row>
    <row r="59" spans="2:5" x14ac:dyDescent="0.25">
      <c r="B59" s="66"/>
      <c r="C59" s="157"/>
      <c r="D59" s="307"/>
      <c r="E59" s="157"/>
    </row>
    <row r="60" spans="2:5" x14ac:dyDescent="0.25">
      <c r="B60" s="304" t="s">
        <v>465</v>
      </c>
      <c r="C60" s="157"/>
      <c r="D60" s="307">
        <f>+D61-D64</f>
        <v>-1430402958</v>
      </c>
      <c r="E60" s="159">
        <f>+E61+E64</f>
        <v>18481423</v>
      </c>
    </row>
    <row r="61" spans="2:5" x14ac:dyDescent="0.25">
      <c r="B61" s="304" t="s">
        <v>466</v>
      </c>
      <c r="C61" s="157"/>
      <c r="D61" s="307">
        <f>SUM(D62:D63)</f>
        <v>390172075</v>
      </c>
      <c r="E61" s="159">
        <f>SUM(E62:E63)</f>
        <v>-271986389</v>
      </c>
    </row>
    <row r="62" spans="2:5" x14ac:dyDescent="0.25">
      <c r="B62" s="66" t="s">
        <v>171</v>
      </c>
      <c r="C62" s="157"/>
      <c r="D62" s="296"/>
      <c r="E62" s="162">
        <v>0</v>
      </c>
    </row>
    <row r="63" spans="2:5" x14ac:dyDescent="0.25">
      <c r="B63" s="66" t="s">
        <v>467</v>
      </c>
      <c r="C63" s="157"/>
      <c r="D63" s="296">
        <v>390172075</v>
      </c>
      <c r="E63" s="162">
        <v>-271986389</v>
      </c>
    </row>
    <row r="64" spans="2:5" x14ac:dyDescent="0.25">
      <c r="B64" s="304" t="s">
        <v>468</v>
      </c>
      <c r="C64" s="157"/>
      <c r="D64" s="307">
        <f>SUM(D65:D66)</f>
        <v>1820575033</v>
      </c>
      <c r="E64" s="159">
        <f>SUM(E65:E66)</f>
        <v>290467812</v>
      </c>
    </row>
    <row r="65" spans="2:7" x14ac:dyDescent="0.25">
      <c r="B65" s="66" t="s">
        <v>432</v>
      </c>
      <c r="C65" s="157"/>
      <c r="D65" s="296">
        <v>1516266268</v>
      </c>
      <c r="E65" s="162">
        <v>0</v>
      </c>
    </row>
    <row r="66" spans="2:7" x14ac:dyDescent="0.25">
      <c r="B66" s="66" t="s">
        <v>469</v>
      </c>
      <c r="C66" s="157"/>
      <c r="D66" s="201">
        <v>304308765</v>
      </c>
      <c r="E66" s="162">
        <v>290467812</v>
      </c>
    </row>
    <row r="67" spans="2:7" x14ac:dyDescent="0.25">
      <c r="B67" s="66"/>
      <c r="C67" s="157"/>
      <c r="D67" s="307"/>
      <c r="E67" s="157"/>
    </row>
    <row r="68" spans="2:7" x14ac:dyDescent="0.25">
      <c r="B68" s="304" t="s">
        <v>487</v>
      </c>
      <c r="C68" s="157"/>
      <c r="D68" s="296">
        <v>0</v>
      </c>
      <c r="E68" s="159">
        <v>0</v>
      </c>
    </row>
    <row r="69" spans="2:7" x14ac:dyDescent="0.25">
      <c r="B69" s="66" t="s">
        <v>488</v>
      </c>
      <c r="C69" s="157"/>
      <c r="D69" s="296">
        <v>0</v>
      </c>
      <c r="E69" s="162">
        <v>0</v>
      </c>
    </row>
    <row r="70" spans="2:7" x14ac:dyDescent="0.25">
      <c r="B70" s="66" t="s">
        <v>489</v>
      </c>
      <c r="C70" s="157"/>
      <c r="D70" s="296">
        <v>0</v>
      </c>
      <c r="E70" s="162">
        <v>0</v>
      </c>
    </row>
    <row r="71" spans="2:7" x14ac:dyDescent="0.25">
      <c r="B71" s="66"/>
      <c r="C71" s="157"/>
      <c r="D71" s="296"/>
      <c r="E71" s="157"/>
    </row>
    <row r="72" spans="2:7" x14ac:dyDescent="0.25">
      <c r="B72" s="304" t="s">
        <v>470</v>
      </c>
      <c r="C72" s="157"/>
      <c r="D72" s="296">
        <v>0</v>
      </c>
      <c r="E72" s="159">
        <v>0</v>
      </c>
    </row>
    <row r="73" spans="2:7" x14ac:dyDescent="0.25">
      <c r="B73" s="66" t="s">
        <v>471</v>
      </c>
      <c r="C73" s="157"/>
      <c r="D73" s="296">
        <v>0</v>
      </c>
      <c r="E73" s="162">
        <v>0</v>
      </c>
    </row>
    <row r="74" spans="2:7" x14ac:dyDescent="0.25">
      <c r="B74" s="66" t="s">
        <v>472</v>
      </c>
      <c r="C74" s="157"/>
      <c r="D74" s="296">
        <v>0</v>
      </c>
      <c r="E74" s="162">
        <v>0</v>
      </c>
    </row>
    <row r="75" spans="2:7" x14ac:dyDescent="0.25">
      <c r="B75" s="66"/>
      <c r="C75" s="157"/>
      <c r="D75" s="158"/>
      <c r="E75" s="157"/>
    </row>
    <row r="76" spans="2:7" x14ac:dyDescent="0.25">
      <c r="B76" s="68" t="s">
        <v>473</v>
      </c>
      <c r="C76" s="246"/>
      <c r="D76" s="247">
        <f>+D54+D56+D60</f>
        <v>7549981430</v>
      </c>
      <c r="E76" s="247">
        <f>+E54+E56+E60</f>
        <v>10060790481</v>
      </c>
    </row>
    <row r="77" spans="2:7" x14ac:dyDescent="0.25">
      <c r="B77" s="68" t="s">
        <v>474</v>
      </c>
      <c r="C77" s="246"/>
      <c r="D77" s="247">
        <v>0</v>
      </c>
      <c r="E77" s="290">
        <v>0</v>
      </c>
    </row>
    <row r="78" spans="2:7" ht="15.75" thickBot="1" x14ac:dyDescent="0.3">
      <c r="B78" s="295" t="s">
        <v>475</v>
      </c>
      <c r="C78" s="246"/>
      <c r="D78" s="248">
        <f>+D76-D77</f>
        <v>7549981430</v>
      </c>
      <c r="E78" s="375">
        <f>+E76-E77</f>
        <v>10060790481</v>
      </c>
    </row>
    <row r="79" spans="2:7" ht="15.75" thickTop="1" x14ac:dyDescent="0.25">
      <c r="B79" s="208" t="s">
        <v>520</v>
      </c>
      <c r="C79" s="208"/>
      <c r="D79" s="208"/>
      <c r="E79" s="208"/>
      <c r="F79" s="208"/>
      <c r="G79" s="208"/>
    </row>
    <row r="81" spans="4:5" x14ac:dyDescent="0.25">
      <c r="E81" s="3"/>
    </row>
    <row r="82" spans="4:5" x14ac:dyDescent="0.25">
      <c r="D82" s="3"/>
      <c r="E82" s="37"/>
    </row>
    <row r="83" spans="4:5" x14ac:dyDescent="0.25">
      <c r="D83" s="3"/>
      <c r="E83" s="3"/>
    </row>
    <row r="84" spans="4:5" x14ac:dyDescent="0.25">
      <c r="D84" s="37"/>
    </row>
  </sheetData>
  <mergeCells count="4">
    <mergeCell ref="B2:E2"/>
    <mergeCell ref="B3:E3"/>
    <mergeCell ref="B4:E4"/>
    <mergeCell ref="B5:E5"/>
  </mergeCells>
  <hyperlinks>
    <hyperlink ref="A1" location="ÍNDICE!A1" display="Indice" xr:uid="{AF95ED49-9A71-4304-999B-0021030C25E3}"/>
  </hyperlinks>
  <pageMargins left="0.25" right="0.25" top="0.75" bottom="0.75" header="0.3" footer="0.3"/>
  <pageSetup paperSize="9" scale="59" orientation="portrait" r:id="rId1"/>
  <ignoredErrors>
    <ignoredError sqref="E33 E44 E6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CBB84-B9CD-4D5D-9AE2-72957592747A}">
  <sheetPr>
    <pageSetUpPr fitToPage="1"/>
  </sheetPr>
  <dimension ref="A1:G44"/>
  <sheetViews>
    <sheetView showGridLines="0" topLeftCell="A31" zoomScaleNormal="100" workbookViewId="0">
      <selection activeCell="F47" sqref="F47"/>
    </sheetView>
  </sheetViews>
  <sheetFormatPr baseColWidth="10" defaultColWidth="11.42578125" defaultRowHeight="15" x14ac:dyDescent="0.25"/>
  <cols>
    <col min="1" max="1" width="2.85546875" style="124" customWidth="1"/>
    <col min="2" max="2" width="2.7109375" style="124" customWidth="1"/>
    <col min="3" max="3" width="101.140625" style="124" bestFit="1" customWidth="1"/>
    <col min="4" max="4" width="4.28515625" style="124" customWidth="1"/>
    <col min="5" max="6" width="20.42578125" style="124" customWidth="1"/>
    <col min="7" max="7" width="2.85546875" style="124" customWidth="1"/>
    <col min="8" max="16384" width="11.42578125" style="124"/>
  </cols>
  <sheetData>
    <row r="1" spans="1:7" x14ac:dyDescent="0.25">
      <c r="A1" s="1" t="s">
        <v>508</v>
      </c>
    </row>
    <row r="2" spans="1:7" x14ac:dyDescent="0.25">
      <c r="B2" s="489" t="s">
        <v>104</v>
      </c>
      <c r="C2" s="489"/>
      <c r="D2" s="489"/>
      <c r="E2" s="489"/>
      <c r="F2" s="489"/>
      <c r="G2" s="489"/>
    </row>
    <row r="3" spans="1:7" x14ac:dyDescent="0.25">
      <c r="B3" s="490" t="s">
        <v>415</v>
      </c>
      <c r="C3" s="490"/>
      <c r="D3" s="490"/>
      <c r="E3" s="490"/>
      <c r="F3" s="490"/>
      <c r="G3" s="490"/>
    </row>
    <row r="4" spans="1:7" x14ac:dyDescent="0.25">
      <c r="B4" s="491" t="s">
        <v>606</v>
      </c>
      <c r="C4" s="491"/>
      <c r="D4" s="491"/>
      <c r="E4" s="491"/>
      <c r="F4" s="491"/>
      <c r="G4" s="491"/>
    </row>
    <row r="5" spans="1:7" x14ac:dyDescent="0.25">
      <c r="B5" s="207"/>
      <c r="C5" s="207"/>
      <c r="D5" s="207"/>
      <c r="E5" s="207"/>
      <c r="F5" s="207"/>
      <c r="G5" s="207"/>
    </row>
    <row r="6" spans="1:7" x14ac:dyDescent="0.25">
      <c r="E6" s="249">
        <v>44834</v>
      </c>
      <c r="F6" s="249">
        <f>+'03'!E7</f>
        <v>44469</v>
      </c>
      <c r="G6" s="40"/>
    </row>
    <row r="7" spans="1:7" x14ac:dyDescent="0.25">
      <c r="B7" s="2" t="s">
        <v>416</v>
      </c>
      <c r="C7" s="204" t="s">
        <v>417</v>
      </c>
      <c r="D7" s="2"/>
      <c r="E7" s="2"/>
      <c r="F7" s="152"/>
      <c r="G7" s="152"/>
    </row>
    <row r="8" spans="1:7" x14ac:dyDescent="0.25">
      <c r="B8" s="153"/>
      <c r="C8" s="124" t="s">
        <v>418</v>
      </c>
      <c r="E8" s="108">
        <v>16850359684</v>
      </c>
      <c r="F8" s="108">
        <v>17895591945</v>
      </c>
      <c r="G8" s="108"/>
    </row>
    <row r="9" spans="1:7" x14ac:dyDescent="0.25">
      <c r="C9" s="124" t="s">
        <v>419</v>
      </c>
      <c r="E9" s="108">
        <v>-6673404352</v>
      </c>
      <c r="F9" s="108">
        <v>-4992076078</v>
      </c>
      <c r="G9" s="108"/>
    </row>
    <row r="10" spans="1:7" x14ac:dyDescent="0.25">
      <c r="C10" s="124" t="s">
        <v>490</v>
      </c>
      <c r="E10" s="108">
        <v>33558523</v>
      </c>
      <c r="F10" s="108">
        <v>0</v>
      </c>
      <c r="G10" s="108"/>
    </row>
    <row r="11" spans="1:7" x14ac:dyDescent="0.25">
      <c r="B11" s="79"/>
      <c r="C11" s="237" t="s">
        <v>420</v>
      </c>
      <c r="D11" s="79"/>
      <c r="E11" s="176">
        <f>SUM(E8:E10)</f>
        <v>10210513855</v>
      </c>
      <c r="F11" s="176">
        <f>SUM(F8:F10)</f>
        <v>12903515867</v>
      </c>
      <c r="G11" s="176"/>
    </row>
    <row r="12" spans="1:7" x14ac:dyDescent="0.25">
      <c r="B12" s="2"/>
      <c r="C12" s="2" t="s">
        <v>491</v>
      </c>
      <c r="D12" s="2"/>
      <c r="E12" s="177">
        <v>0</v>
      </c>
      <c r="F12" s="177">
        <v>0</v>
      </c>
      <c r="G12" s="177"/>
    </row>
    <row r="13" spans="1:7" x14ac:dyDescent="0.25">
      <c r="C13" s="124" t="s">
        <v>492</v>
      </c>
      <c r="E13" s="108">
        <v>0</v>
      </c>
      <c r="F13" s="108">
        <v>0</v>
      </c>
      <c r="G13" s="108"/>
    </row>
    <row r="14" spans="1:7" x14ac:dyDescent="0.25">
      <c r="B14" s="153"/>
      <c r="C14" s="2" t="s">
        <v>421</v>
      </c>
      <c r="D14" s="2"/>
      <c r="E14" s="176">
        <f>SUM(E15)</f>
        <v>-3756874724</v>
      </c>
      <c r="F14" s="177">
        <f>SUM(F15)</f>
        <v>-8701882443</v>
      </c>
      <c r="G14" s="177"/>
    </row>
    <row r="15" spans="1:7" x14ac:dyDescent="0.25">
      <c r="C15" s="124" t="s">
        <v>422</v>
      </c>
      <c r="E15" s="108">
        <v>-3756874724</v>
      </c>
      <c r="F15" s="108">
        <v>-8701882443</v>
      </c>
      <c r="G15" s="108"/>
    </row>
    <row r="16" spans="1:7" x14ac:dyDescent="0.25">
      <c r="B16" s="2"/>
      <c r="C16" s="2" t="s">
        <v>493</v>
      </c>
      <c r="D16" s="2"/>
      <c r="E16" s="177">
        <f>+E11+E14</f>
        <v>6453639131</v>
      </c>
      <c r="F16" s="177">
        <f>+F11+F14</f>
        <v>4201633424</v>
      </c>
      <c r="G16" s="177"/>
    </row>
    <row r="17" spans="2:7" x14ac:dyDescent="0.25">
      <c r="C17" s="124" t="s">
        <v>494</v>
      </c>
      <c r="E17" s="108">
        <v>-328089428</v>
      </c>
      <c r="F17" s="108">
        <v>-191068134</v>
      </c>
      <c r="G17" s="108"/>
    </row>
    <row r="18" spans="2:7" x14ac:dyDescent="0.25">
      <c r="C18" s="2" t="s">
        <v>423</v>
      </c>
      <c r="E18" s="177">
        <f>+E16+E17</f>
        <v>6125549703</v>
      </c>
      <c r="F18" s="177">
        <f>+F16+F17</f>
        <v>4010565290</v>
      </c>
      <c r="G18" s="177"/>
    </row>
    <row r="19" spans="2:7" x14ac:dyDescent="0.25">
      <c r="C19" s="2"/>
      <c r="E19" s="108"/>
      <c r="F19" s="108"/>
      <c r="G19" s="177"/>
    </row>
    <row r="20" spans="2:7" x14ac:dyDescent="0.25">
      <c r="B20" s="2" t="s">
        <v>424</v>
      </c>
      <c r="C20" s="204" t="s">
        <v>425</v>
      </c>
      <c r="D20" s="2"/>
      <c r="E20" s="177"/>
      <c r="F20" s="177"/>
      <c r="G20" s="177"/>
    </row>
    <row r="21" spans="2:7" x14ac:dyDescent="0.25">
      <c r="C21" s="124" t="s">
        <v>495</v>
      </c>
      <c r="E21" s="108"/>
      <c r="F21" s="108">
        <v>-258592500</v>
      </c>
      <c r="G21" s="108"/>
    </row>
    <row r="22" spans="2:7" x14ac:dyDescent="0.25">
      <c r="C22" s="124" t="s">
        <v>120</v>
      </c>
      <c r="E22" s="108">
        <v>-127233522196</v>
      </c>
      <c r="F22" s="108">
        <v>-123963803217</v>
      </c>
      <c r="G22" s="108"/>
    </row>
    <row r="23" spans="2:7" x14ac:dyDescent="0.25">
      <c r="C23" s="124" t="s">
        <v>496</v>
      </c>
      <c r="E23" s="108"/>
      <c r="F23" s="108">
        <v>0</v>
      </c>
      <c r="G23" s="108"/>
    </row>
    <row r="24" spans="2:7" x14ac:dyDescent="0.25">
      <c r="C24" s="124" t="s">
        <v>426</v>
      </c>
      <c r="E24" s="108">
        <v>-223227868</v>
      </c>
      <c r="F24" s="108">
        <v>-234870449</v>
      </c>
      <c r="G24" s="108"/>
    </row>
    <row r="25" spans="2:7" x14ac:dyDescent="0.25">
      <c r="C25" s="124" t="s">
        <v>497</v>
      </c>
      <c r="E25" s="108"/>
      <c r="F25" s="108">
        <v>0</v>
      </c>
      <c r="G25" s="108"/>
    </row>
    <row r="26" spans="2:7" x14ac:dyDescent="0.25">
      <c r="B26" s="493"/>
      <c r="C26" s="124" t="s">
        <v>498</v>
      </c>
      <c r="E26" s="108"/>
      <c r="F26" s="108">
        <v>0</v>
      </c>
      <c r="G26" s="108"/>
    </row>
    <row r="27" spans="2:7" x14ac:dyDescent="0.25">
      <c r="B27" s="493"/>
      <c r="C27" s="124" t="s">
        <v>427</v>
      </c>
      <c r="E27" s="108"/>
      <c r="F27" s="108">
        <v>239769699</v>
      </c>
      <c r="G27" s="108"/>
    </row>
    <row r="28" spans="2:7" x14ac:dyDescent="0.25">
      <c r="C28" s="2" t="s">
        <v>428</v>
      </c>
      <c r="D28" s="198"/>
      <c r="E28" s="177">
        <f>SUM(E21:E27)</f>
        <v>-127456750064</v>
      </c>
      <c r="F28" s="177">
        <f>SUM(F21:F27)</f>
        <v>-124217496467</v>
      </c>
      <c r="G28" s="177"/>
    </row>
    <row r="29" spans="2:7" x14ac:dyDescent="0.25">
      <c r="B29" s="153"/>
      <c r="E29" s="108"/>
      <c r="F29" s="108"/>
      <c r="G29" s="108"/>
    </row>
    <row r="30" spans="2:7" x14ac:dyDescent="0.25">
      <c r="B30" s="2" t="s">
        <v>429</v>
      </c>
      <c r="C30" s="204" t="s">
        <v>557</v>
      </c>
      <c r="D30" s="2"/>
      <c r="E30" s="177"/>
      <c r="F30" s="177"/>
      <c r="G30" s="177"/>
    </row>
    <row r="31" spans="2:7" x14ac:dyDescent="0.25">
      <c r="B31" s="153"/>
      <c r="C31" s="124" t="s">
        <v>499</v>
      </c>
      <c r="E31" s="108"/>
      <c r="F31" s="108">
        <v>0</v>
      </c>
      <c r="G31" s="108"/>
    </row>
    <row r="32" spans="2:7" x14ac:dyDescent="0.25">
      <c r="C32" s="124" t="s">
        <v>430</v>
      </c>
      <c r="E32" s="108">
        <v>126998343306</v>
      </c>
      <c r="F32" s="108">
        <v>132295533764</v>
      </c>
      <c r="G32" s="108"/>
    </row>
    <row r="33" spans="2:7" x14ac:dyDescent="0.25">
      <c r="B33" s="153"/>
      <c r="C33" s="124" t="s">
        <v>431</v>
      </c>
      <c r="E33" s="108">
        <v>-895992851</v>
      </c>
      <c r="F33" s="108">
        <v>-833242227</v>
      </c>
      <c r="G33" s="108"/>
    </row>
    <row r="34" spans="2:7" x14ac:dyDescent="0.25">
      <c r="C34" s="124" t="s">
        <v>432</v>
      </c>
      <c r="E34" s="108">
        <v>-3176325343</v>
      </c>
      <c r="F34" s="108">
        <v>-2973676151</v>
      </c>
      <c r="G34" s="108"/>
    </row>
    <row r="35" spans="2:7" x14ac:dyDescent="0.25">
      <c r="C35" s="124" t="s">
        <v>433</v>
      </c>
      <c r="E35" s="108">
        <v>75033537</v>
      </c>
      <c r="F35" s="108">
        <v>18481423</v>
      </c>
      <c r="G35" s="108"/>
    </row>
    <row r="36" spans="2:7" x14ac:dyDescent="0.25">
      <c r="C36" s="2" t="s">
        <v>434</v>
      </c>
      <c r="E36" s="177">
        <f>SUM(E32:E35)</f>
        <v>123001058649</v>
      </c>
      <c r="F36" s="177">
        <f>SUM(F32:F35)</f>
        <v>128507096809</v>
      </c>
      <c r="G36" s="177"/>
    </row>
    <row r="37" spans="2:7" x14ac:dyDescent="0.25">
      <c r="C37" s="2"/>
      <c r="E37" s="108"/>
      <c r="F37" s="108"/>
      <c r="G37" s="177"/>
    </row>
    <row r="38" spans="2:7" x14ac:dyDescent="0.25">
      <c r="B38" s="2"/>
      <c r="C38" s="22" t="s">
        <v>435</v>
      </c>
      <c r="D38" s="29"/>
      <c r="E38" s="29">
        <f>+E28+E36+E18</f>
        <v>1669858288</v>
      </c>
      <c r="F38" s="178">
        <f>+F28+F36+F18</f>
        <v>8300165632</v>
      </c>
      <c r="G38" s="177"/>
    </row>
    <row r="39" spans="2:7" x14ac:dyDescent="0.25">
      <c r="C39" s="22" t="s">
        <v>436</v>
      </c>
      <c r="D39" s="34"/>
      <c r="E39" s="319">
        <v>3546141121</v>
      </c>
      <c r="F39" s="108">
        <v>5439011242</v>
      </c>
      <c r="G39" s="177"/>
    </row>
    <row r="40" spans="2:7" ht="15.75" thickBot="1" x14ac:dyDescent="0.3">
      <c r="C40" s="22" t="s">
        <v>437</v>
      </c>
      <c r="D40" s="34"/>
      <c r="E40" s="179">
        <f>+E38+E39</f>
        <v>5215999409</v>
      </c>
      <c r="F40" s="179">
        <f>+F38+F39</f>
        <v>13739176874</v>
      </c>
      <c r="G40" s="177"/>
    </row>
    <row r="41" spans="2:7" ht="15.75" thickTop="1" x14ac:dyDescent="0.25"/>
    <row r="42" spans="2:7" x14ac:dyDescent="0.25">
      <c r="C42" s="492" t="s">
        <v>520</v>
      </c>
      <c r="D42" s="492"/>
      <c r="E42" s="492"/>
      <c r="F42" s="492"/>
      <c r="G42" s="492"/>
    </row>
    <row r="44" spans="2:7" x14ac:dyDescent="0.25">
      <c r="E44" s="3"/>
      <c r="F44" s="3"/>
    </row>
  </sheetData>
  <mergeCells count="5">
    <mergeCell ref="C42:G42"/>
    <mergeCell ref="B2:G2"/>
    <mergeCell ref="B3:G3"/>
    <mergeCell ref="B4:G4"/>
    <mergeCell ref="B26:B27"/>
  </mergeCells>
  <hyperlinks>
    <hyperlink ref="A1" location="ÍNDICE!A1" display="Indice" xr:uid="{28402A13-8E7C-4AA6-B150-D422C8DB4D67}"/>
  </hyperlinks>
  <pageMargins left="0.25" right="0.25"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4E0F0-6BA6-4A38-B1EB-457DF84AC825}">
  <sheetPr>
    <pageSetUpPr fitToPage="1"/>
  </sheetPr>
  <dimension ref="A1:N21"/>
  <sheetViews>
    <sheetView showGridLines="0" topLeftCell="D8" zoomScaleNormal="100" workbookViewId="0">
      <selection activeCell="M9" sqref="M9"/>
    </sheetView>
  </sheetViews>
  <sheetFormatPr baseColWidth="10" defaultColWidth="11.42578125" defaultRowHeight="15" x14ac:dyDescent="0.25"/>
  <cols>
    <col min="1" max="1" width="2.85546875" style="124" customWidth="1"/>
    <col min="2" max="2" width="29.85546875" style="124" bestFit="1" customWidth="1"/>
    <col min="3" max="3" width="19.5703125" style="124" bestFit="1" customWidth="1"/>
    <col min="4" max="4" width="18.85546875" style="124" bestFit="1" customWidth="1"/>
    <col min="5" max="5" width="19.28515625" style="124" bestFit="1" customWidth="1"/>
    <col min="6" max="6" width="16.28515625" style="124" customWidth="1"/>
    <col min="7" max="7" width="17.140625" style="124" bestFit="1" customWidth="1"/>
    <col min="8" max="8" width="12.7109375" style="124" bestFit="1" customWidth="1"/>
    <col min="9" max="9" width="15.28515625" style="124" bestFit="1" customWidth="1"/>
    <col min="10" max="10" width="18.28515625" style="124" bestFit="1" customWidth="1"/>
    <col min="11" max="13" width="18.7109375" style="124" bestFit="1" customWidth="1"/>
    <col min="14" max="14" width="2.85546875" style="124" customWidth="1"/>
    <col min="15" max="16384" width="11.42578125" style="124"/>
  </cols>
  <sheetData>
    <row r="1" spans="1:13" x14ac:dyDescent="0.25">
      <c r="A1" s="1" t="s">
        <v>508</v>
      </c>
    </row>
    <row r="2" spans="1:13" x14ac:dyDescent="0.25">
      <c r="B2" s="476" t="s">
        <v>104</v>
      </c>
      <c r="C2" s="476"/>
      <c r="D2" s="476"/>
      <c r="E2" s="476"/>
      <c r="F2" s="476"/>
      <c r="G2" s="476"/>
      <c r="H2" s="476"/>
      <c r="I2" s="476"/>
      <c r="J2" s="476"/>
      <c r="K2" s="476"/>
      <c r="L2" s="476"/>
      <c r="M2" s="476"/>
    </row>
    <row r="3" spans="1:13" x14ac:dyDescent="0.25">
      <c r="B3" s="476" t="s">
        <v>172</v>
      </c>
      <c r="C3" s="476"/>
      <c r="D3" s="476"/>
      <c r="E3" s="476"/>
      <c r="F3" s="476"/>
      <c r="G3" s="476"/>
      <c r="H3" s="476"/>
      <c r="I3" s="476"/>
      <c r="J3" s="476"/>
      <c r="K3" s="476"/>
      <c r="L3" s="476"/>
      <c r="M3" s="476"/>
    </row>
    <row r="4" spans="1:13" x14ac:dyDescent="0.25">
      <c r="B4" s="476" t="s">
        <v>607</v>
      </c>
      <c r="C4" s="476"/>
      <c r="D4" s="476"/>
      <c r="E4" s="476"/>
      <c r="F4" s="476"/>
      <c r="G4" s="476"/>
      <c r="H4" s="476"/>
      <c r="I4" s="476"/>
      <c r="J4" s="476"/>
      <c r="K4" s="476"/>
      <c r="L4" s="476"/>
      <c r="M4" s="476"/>
    </row>
    <row r="5" spans="1:13" x14ac:dyDescent="0.25">
      <c r="B5" s="476" t="s">
        <v>105</v>
      </c>
      <c r="C5" s="476"/>
      <c r="D5" s="476"/>
      <c r="E5" s="476"/>
      <c r="F5" s="476"/>
      <c r="G5" s="476"/>
      <c r="H5" s="476"/>
      <c r="I5" s="476"/>
      <c r="J5" s="476"/>
      <c r="K5" s="476"/>
      <c r="L5" s="476"/>
      <c r="M5" s="476"/>
    </row>
    <row r="7" spans="1:13" x14ac:dyDescent="0.25">
      <c r="B7" s="494" t="s">
        <v>173</v>
      </c>
      <c r="C7" s="496" t="s">
        <v>174</v>
      </c>
      <c r="D7" s="497"/>
      <c r="E7" s="497"/>
      <c r="F7" s="498"/>
      <c r="G7" s="496" t="s">
        <v>175</v>
      </c>
      <c r="H7" s="497"/>
      <c r="I7" s="498"/>
      <c r="J7" s="496" t="s">
        <v>176</v>
      </c>
      <c r="K7" s="498"/>
      <c r="L7" s="496" t="s">
        <v>150</v>
      </c>
      <c r="M7" s="498"/>
    </row>
    <row r="8" spans="1:13" ht="45" x14ac:dyDescent="0.25">
      <c r="B8" s="495"/>
      <c r="C8" s="41" t="s">
        <v>177</v>
      </c>
      <c r="D8" s="41" t="s">
        <v>178</v>
      </c>
      <c r="E8" s="41" t="s">
        <v>179</v>
      </c>
      <c r="F8" s="51" t="s">
        <v>509</v>
      </c>
      <c r="G8" s="41" t="s">
        <v>180</v>
      </c>
      <c r="H8" s="41" t="s">
        <v>181</v>
      </c>
      <c r="I8" s="41" t="s">
        <v>182</v>
      </c>
      <c r="J8" s="41" t="s">
        <v>183</v>
      </c>
      <c r="K8" s="41" t="s">
        <v>184</v>
      </c>
      <c r="L8" s="42">
        <v>44834</v>
      </c>
      <c r="M8" s="42">
        <v>44469</v>
      </c>
    </row>
    <row r="9" spans="1:13" x14ac:dyDescent="0.25">
      <c r="B9" s="34" t="s">
        <v>185</v>
      </c>
      <c r="C9" s="29">
        <v>24426000000</v>
      </c>
      <c r="D9" s="29">
        <v>0</v>
      </c>
      <c r="E9" s="29">
        <v>24426000000</v>
      </c>
      <c r="F9" s="29">
        <v>885500000</v>
      </c>
      <c r="G9" s="29">
        <v>1551435974</v>
      </c>
      <c r="H9" s="29">
        <v>0</v>
      </c>
      <c r="I9" s="29">
        <v>227468427</v>
      </c>
      <c r="J9" s="29">
        <v>0</v>
      </c>
      <c r="K9" s="29">
        <v>12735781948</v>
      </c>
      <c r="L9" s="29">
        <v>39826186349</v>
      </c>
      <c r="M9" s="29">
        <v>27921558793</v>
      </c>
    </row>
    <row r="10" spans="1:13" x14ac:dyDescent="0.25">
      <c r="B10" s="22" t="s">
        <v>186</v>
      </c>
      <c r="C10" s="107">
        <v>0</v>
      </c>
      <c r="D10" s="107">
        <v>0</v>
      </c>
      <c r="E10" s="107">
        <v>0</v>
      </c>
      <c r="F10" s="107">
        <v>0</v>
      </c>
      <c r="G10" s="107">
        <v>0</v>
      </c>
      <c r="H10" s="107">
        <v>0</v>
      </c>
      <c r="I10" s="107">
        <v>0</v>
      </c>
      <c r="J10" s="107">
        <v>12735781948</v>
      </c>
      <c r="K10" s="107">
        <v>-12735781948</v>
      </c>
      <c r="L10" s="107">
        <v>0</v>
      </c>
      <c r="M10" s="29">
        <v>0</v>
      </c>
    </row>
    <row r="11" spans="1:13" x14ac:dyDescent="0.25">
      <c r="B11" s="34" t="s">
        <v>522</v>
      </c>
      <c r="C11" s="107">
        <v>11203000000</v>
      </c>
      <c r="D11" s="107">
        <v>0</v>
      </c>
      <c r="E11" s="107">
        <v>11203000000</v>
      </c>
      <c r="F11" s="107">
        <v>0</v>
      </c>
      <c r="G11" s="107">
        <v>0</v>
      </c>
      <c r="H11" s="107">
        <v>0</v>
      </c>
      <c r="I11" s="107">
        <v>0</v>
      </c>
      <c r="J11" s="107">
        <v>-11203000000</v>
      </c>
      <c r="K11" s="107">
        <v>0</v>
      </c>
      <c r="L11" s="107">
        <v>0</v>
      </c>
      <c r="M11" s="29">
        <v>0</v>
      </c>
    </row>
    <row r="12" spans="1:13" x14ac:dyDescent="0.25">
      <c r="B12" s="34" t="s">
        <v>523</v>
      </c>
      <c r="C12" s="107">
        <v>0</v>
      </c>
      <c r="D12" s="107">
        <v>0</v>
      </c>
      <c r="E12" s="107">
        <v>0</v>
      </c>
      <c r="F12" s="107">
        <v>0</v>
      </c>
      <c r="G12" s="107">
        <v>0</v>
      </c>
      <c r="H12" s="107">
        <v>0</v>
      </c>
      <c r="I12" s="107">
        <v>0</v>
      </c>
      <c r="J12" s="107">
        <v>0</v>
      </c>
      <c r="K12" s="107">
        <v>0</v>
      </c>
      <c r="L12" s="107">
        <v>0</v>
      </c>
      <c r="M12" s="107">
        <v>0</v>
      </c>
    </row>
    <row r="13" spans="1:13" x14ac:dyDescent="0.25">
      <c r="B13" s="34" t="s">
        <v>187</v>
      </c>
      <c r="C13" s="107">
        <v>0</v>
      </c>
      <c r="D13" s="107">
        <v>0</v>
      </c>
      <c r="E13" s="107">
        <v>0</v>
      </c>
      <c r="F13" s="107">
        <v>0</v>
      </c>
      <c r="G13" s="107">
        <v>0</v>
      </c>
      <c r="H13" s="107">
        <v>0</v>
      </c>
      <c r="I13" s="107">
        <v>0</v>
      </c>
      <c r="J13" s="107">
        <v>-895992851</v>
      </c>
      <c r="K13" s="107">
        <v>0</v>
      </c>
      <c r="L13" s="107">
        <v>-895992851</v>
      </c>
      <c r="M13" s="107">
        <v>-880154392</v>
      </c>
    </row>
    <row r="14" spans="1:13" x14ac:dyDescent="0.25">
      <c r="B14" s="34" t="s">
        <v>153</v>
      </c>
      <c r="C14" s="107">
        <v>0</v>
      </c>
      <c r="D14" s="107">
        <v>0</v>
      </c>
      <c r="E14" s="107">
        <v>0</v>
      </c>
      <c r="F14" s="107">
        <v>0</v>
      </c>
      <c r="G14" s="107">
        <v>636789097</v>
      </c>
      <c r="H14" s="107">
        <v>0</v>
      </c>
      <c r="I14" s="107">
        <v>0</v>
      </c>
      <c r="J14" s="107">
        <v>-636789097</v>
      </c>
      <c r="K14" s="107">
        <v>0</v>
      </c>
      <c r="L14" s="107">
        <v>0</v>
      </c>
      <c r="M14" s="107">
        <v>0</v>
      </c>
    </row>
    <row r="15" spans="1:13" x14ac:dyDescent="0.25">
      <c r="B15" s="34" t="s">
        <v>188</v>
      </c>
      <c r="C15" s="107">
        <v>0</v>
      </c>
      <c r="D15" s="107">
        <v>0</v>
      </c>
      <c r="E15" s="107">
        <v>0</v>
      </c>
      <c r="F15" s="107">
        <v>0</v>
      </c>
      <c r="G15" s="107">
        <v>0</v>
      </c>
      <c r="H15" s="107">
        <v>0</v>
      </c>
      <c r="I15" s="107">
        <v>0</v>
      </c>
      <c r="J15" s="107">
        <v>0</v>
      </c>
      <c r="K15" s="107">
        <v>0</v>
      </c>
      <c r="L15" s="107">
        <v>0</v>
      </c>
      <c r="M15" s="107">
        <v>49000000</v>
      </c>
    </row>
    <row r="16" spans="1:13" x14ac:dyDescent="0.25">
      <c r="B16" s="34" t="s">
        <v>405</v>
      </c>
      <c r="C16" s="107">
        <v>0</v>
      </c>
      <c r="D16" s="107">
        <v>0</v>
      </c>
      <c r="E16" s="107">
        <v>0</v>
      </c>
      <c r="F16" s="107">
        <v>0</v>
      </c>
      <c r="G16" s="107">
        <v>0</v>
      </c>
      <c r="H16" s="107">
        <v>0</v>
      </c>
      <c r="I16" s="107">
        <v>0</v>
      </c>
      <c r="J16" s="107">
        <v>0</v>
      </c>
      <c r="K16" s="107">
        <v>0</v>
      </c>
      <c r="L16" s="107">
        <v>0</v>
      </c>
      <c r="M16" s="107">
        <v>0</v>
      </c>
    </row>
    <row r="17" spans="2:14" x14ac:dyDescent="0.25">
      <c r="B17" s="34" t="s">
        <v>158</v>
      </c>
      <c r="C17" s="107">
        <v>0</v>
      </c>
      <c r="D17" s="107">
        <v>0</v>
      </c>
      <c r="E17" s="107">
        <v>0</v>
      </c>
      <c r="F17" s="107">
        <v>0</v>
      </c>
      <c r="G17" s="107">
        <v>0</v>
      </c>
      <c r="H17" s="107">
        <v>0</v>
      </c>
      <c r="I17" s="107">
        <v>0</v>
      </c>
      <c r="J17" s="107">
        <v>0</v>
      </c>
      <c r="K17" s="107">
        <v>7549981430</v>
      </c>
      <c r="L17" s="107">
        <v>7549981430</v>
      </c>
      <c r="M17" s="107">
        <v>10060790481</v>
      </c>
    </row>
    <row r="18" spans="2:14" x14ac:dyDescent="0.25">
      <c r="B18" s="42">
        <f>+L8</f>
        <v>44834</v>
      </c>
      <c r="C18" s="29">
        <f>SUM(C9:C17)</f>
        <v>35629000000</v>
      </c>
      <c r="D18" s="29">
        <f t="shared" ref="D18:L18" si="0">SUM(D9:D17)</f>
        <v>0</v>
      </c>
      <c r="E18" s="29">
        <f t="shared" si="0"/>
        <v>35629000000</v>
      </c>
      <c r="F18" s="29">
        <f t="shared" si="0"/>
        <v>885500000</v>
      </c>
      <c r="G18" s="29">
        <f t="shared" si="0"/>
        <v>2188225071</v>
      </c>
      <c r="H18" s="29">
        <f t="shared" si="0"/>
        <v>0</v>
      </c>
      <c r="I18" s="29">
        <f t="shared" si="0"/>
        <v>227468427</v>
      </c>
      <c r="J18" s="29">
        <f t="shared" si="0"/>
        <v>0</v>
      </c>
      <c r="K18" s="29">
        <f t="shared" si="0"/>
        <v>7549981430</v>
      </c>
      <c r="L18" s="29">
        <f t="shared" si="0"/>
        <v>46480174928</v>
      </c>
      <c r="M18" s="107">
        <v>0</v>
      </c>
    </row>
    <row r="19" spans="2:14" x14ac:dyDescent="0.25">
      <c r="B19" s="42">
        <f>+M8</f>
        <v>44469</v>
      </c>
      <c r="C19" s="29">
        <v>24426000000</v>
      </c>
      <c r="D19" s="29">
        <v>0</v>
      </c>
      <c r="E19" s="29">
        <v>24426000000</v>
      </c>
      <c r="F19" s="29">
        <v>885500000</v>
      </c>
      <c r="G19" s="29">
        <v>1551435974</v>
      </c>
      <c r="H19" s="29">
        <v>0</v>
      </c>
      <c r="I19" s="29">
        <v>227468427</v>
      </c>
      <c r="J19" s="29">
        <v>0</v>
      </c>
      <c r="K19" s="29">
        <v>10060790481</v>
      </c>
      <c r="L19" s="29"/>
      <c r="M19" s="29">
        <f>SUM(M9:M18)</f>
        <v>37151194882</v>
      </c>
    </row>
    <row r="20" spans="2:14" x14ac:dyDescent="0.25">
      <c r="C20" s="3"/>
      <c r="D20" s="3"/>
      <c r="E20" s="3"/>
      <c r="F20" s="3"/>
      <c r="G20" s="3"/>
      <c r="H20" s="3"/>
      <c r="I20" s="3"/>
      <c r="J20" s="3"/>
      <c r="K20" s="3"/>
      <c r="L20" s="3"/>
      <c r="M20" s="3"/>
      <c r="N20" s="3"/>
    </row>
    <row r="21" spans="2:14" x14ac:dyDescent="0.25">
      <c r="B21" s="492" t="s">
        <v>520</v>
      </c>
      <c r="C21" s="492"/>
      <c r="D21" s="492"/>
      <c r="E21" s="492"/>
      <c r="F21" s="492"/>
      <c r="G21" s="492"/>
      <c r="H21" s="492"/>
      <c r="I21" s="492"/>
      <c r="J21" s="492"/>
      <c r="K21" s="492"/>
      <c r="L21" s="492"/>
      <c r="M21" s="492"/>
    </row>
  </sheetData>
  <mergeCells count="10">
    <mergeCell ref="B21:M21"/>
    <mergeCell ref="B2:M2"/>
    <mergeCell ref="B3:M3"/>
    <mergeCell ref="B4:M4"/>
    <mergeCell ref="B5:M5"/>
    <mergeCell ref="B7:B8"/>
    <mergeCell ref="C7:F7"/>
    <mergeCell ref="G7:I7"/>
    <mergeCell ref="J7:K7"/>
    <mergeCell ref="L7:M7"/>
  </mergeCells>
  <hyperlinks>
    <hyperlink ref="A1" location="ÍNDICE!A1" display="Indice" xr:uid="{66EE9E98-529F-4337-A065-2472FB672370}"/>
  </hyperlinks>
  <pageMargins left="0.25" right="0.25" top="0.75" bottom="0.75" header="0.3" footer="0.3"/>
  <pageSetup paperSize="9" scale="65" orientation="landscape" r:id="rId1"/>
  <ignoredErrors>
    <ignoredError sqref="L18 M1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E24E6-0C3A-4355-A4A5-355343C737DD}">
  <sheetPr>
    <pageSetUpPr fitToPage="1"/>
  </sheetPr>
  <dimension ref="A1:K93"/>
  <sheetViews>
    <sheetView showGridLines="0" topLeftCell="A81" zoomScaleNormal="100" workbookViewId="0">
      <selection activeCell="F97" sqref="F97"/>
    </sheetView>
  </sheetViews>
  <sheetFormatPr baseColWidth="10" defaultColWidth="11.42578125" defaultRowHeight="15" x14ac:dyDescent="0.25"/>
  <cols>
    <col min="1" max="1" width="7.140625" style="124" bestFit="1" customWidth="1"/>
    <col min="2" max="2" width="38.5703125" style="124" customWidth="1"/>
    <col min="3" max="4" width="15.7109375" style="124" customWidth="1"/>
    <col min="5" max="5" width="19.85546875" style="124" customWidth="1"/>
    <col min="6" max="6" width="14.85546875" style="124" bestFit="1" customWidth="1"/>
    <col min="7" max="7" width="14.5703125" style="124" bestFit="1" customWidth="1"/>
    <col min="8" max="8" width="13.28515625" style="124" bestFit="1" customWidth="1"/>
    <col min="9" max="9" width="2.85546875" style="124" customWidth="1"/>
    <col min="10" max="10" width="14" style="124" customWidth="1"/>
    <col min="11" max="11" width="16.5703125" style="124" bestFit="1" customWidth="1"/>
    <col min="12" max="16384" width="11.42578125" style="124"/>
  </cols>
  <sheetData>
    <row r="1" spans="1:8" x14ac:dyDescent="0.25">
      <c r="A1" s="1" t="s">
        <v>508</v>
      </c>
    </row>
    <row r="2" spans="1:8" x14ac:dyDescent="0.25">
      <c r="B2" s="476" t="s">
        <v>104</v>
      </c>
      <c r="C2" s="476"/>
      <c r="D2" s="476"/>
      <c r="E2" s="476"/>
      <c r="F2" s="476"/>
      <c r="G2" s="476"/>
      <c r="H2" s="476"/>
    </row>
    <row r="3" spans="1:8" x14ac:dyDescent="0.25">
      <c r="B3" s="506" t="s">
        <v>608</v>
      </c>
      <c r="C3" s="506"/>
      <c r="D3" s="506"/>
      <c r="E3" s="506"/>
      <c r="F3" s="506"/>
      <c r="G3" s="506"/>
      <c r="H3" s="506"/>
    </row>
    <row r="5" spans="1:8" x14ac:dyDescent="0.25">
      <c r="B5" s="468" t="s">
        <v>189</v>
      </c>
      <c r="C5" s="468"/>
      <c r="D5" s="468"/>
      <c r="E5" s="468"/>
      <c r="F5" s="468"/>
      <c r="G5" s="468"/>
      <c r="H5" s="468"/>
    </row>
    <row r="7" spans="1:8" ht="15" customHeight="1" x14ac:dyDescent="0.25">
      <c r="B7" s="507" t="s">
        <v>618</v>
      </c>
      <c r="C7" s="507"/>
      <c r="D7" s="507"/>
      <c r="E7" s="507"/>
      <c r="F7" s="507"/>
      <c r="G7" s="507"/>
      <c r="H7" s="507"/>
    </row>
    <row r="8" spans="1:8" x14ac:dyDescent="0.25">
      <c r="B8" s="507"/>
      <c r="C8" s="507"/>
      <c r="D8" s="507"/>
      <c r="E8" s="507"/>
      <c r="F8" s="507"/>
      <c r="G8" s="507"/>
      <c r="H8" s="507"/>
    </row>
    <row r="9" spans="1:8" x14ac:dyDescent="0.25">
      <c r="B9" s="202" t="s">
        <v>190</v>
      </c>
      <c r="C9" s="202"/>
      <c r="D9" s="202"/>
      <c r="E9" s="202"/>
      <c r="F9" s="202"/>
      <c r="G9" s="202"/>
      <c r="H9" s="202"/>
    </row>
    <row r="11" spans="1:8" x14ac:dyDescent="0.25">
      <c r="B11" s="467" t="s">
        <v>191</v>
      </c>
      <c r="C11" s="467"/>
      <c r="D11" s="467"/>
      <c r="E11" s="467"/>
      <c r="F11" s="467"/>
      <c r="G11" s="467"/>
      <c r="H11" s="467"/>
    </row>
    <row r="12" spans="1:8" x14ac:dyDescent="0.25">
      <c r="B12" s="475" t="s">
        <v>538</v>
      </c>
      <c r="C12" s="475"/>
      <c r="D12" s="475"/>
      <c r="E12" s="475"/>
      <c r="F12" s="475"/>
      <c r="G12" s="475"/>
      <c r="H12" s="475"/>
    </row>
    <row r="13" spans="1:8" x14ac:dyDescent="0.25">
      <c r="B13" s="475"/>
      <c r="C13" s="475"/>
      <c r="D13" s="475"/>
      <c r="E13" s="475"/>
      <c r="F13" s="475"/>
      <c r="G13" s="475"/>
      <c r="H13" s="475"/>
    </row>
    <row r="14" spans="1:8" x14ac:dyDescent="0.25">
      <c r="B14" s="475"/>
      <c r="C14" s="475"/>
      <c r="D14" s="475"/>
      <c r="E14" s="475"/>
      <c r="F14" s="475"/>
      <c r="G14" s="475"/>
      <c r="H14" s="475"/>
    </row>
    <row r="15" spans="1:8" x14ac:dyDescent="0.25">
      <c r="B15" s="475"/>
      <c r="C15" s="475"/>
      <c r="D15" s="475"/>
      <c r="E15" s="475"/>
      <c r="F15" s="475"/>
      <c r="G15" s="475"/>
      <c r="H15" s="475"/>
    </row>
    <row r="16" spans="1:8" x14ac:dyDescent="0.25">
      <c r="B16" s="475"/>
      <c r="C16" s="475"/>
      <c r="D16" s="475"/>
      <c r="E16" s="475"/>
      <c r="F16" s="475"/>
      <c r="G16" s="475"/>
      <c r="H16" s="475"/>
    </row>
    <row r="17" spans="2:11" x14ac:dyDescent="0.25">
      <c r="B17" s="475"/>
      <c r="C17" s="475"/>
      <c r="D17" s="475"/>
      <c r="E17" s="475"/>
      <c r="F17" s="475"/>
      <c r="G17" s="475"/>
      <c r="H17" s="475"/>
    </row>
    <row r="18" spans="2:11" x14ac:dyDescent="0.25">
      <c r="B18" s="475"/>
      <c r="C18" s="475"/>
      <c r="D18" s="475"/>
      <c r="E18" s="475"/>
      <c r="F18" s="475"/>
      <c r="G18" s="475"/>
      <c r="H18" s="475"/>
    </row>
    <row r="19" spans="2:11" x14ac:dyDescent="0.25">
      <c r="B19" s="475"/>
      <c r="C19" s="475"/>
      <c r="D19" s="475"/>
      <c r="E19" s="475"/>
      <c r="F19" s="475"/>
      <c r="G19" s="475"/>
      <c r="H19" s="475"/>
    </row>
    <row r="20" spans="2:11" x14ac:dyDescent="0.25">
      <c r="B20" s="475"/>
      <c r="C20" s="475"/>
      <c r="D20" s="475"/>
      <c r="E20" s="475"/>
      <c r="F20" s="475"/>
      <c r="G20" s="475"/>
      <c r="H20" s="475"/>
    </row>
    <row r="21" spans="2:11" x14ac:dyDescent="0.25">
      <c r="B21" s="475"/>
      <c r="C21" s="475"/>
      <c r="D21" s="475"/>
      <c r="E21" s="475"/>
      <c r="F21" s="475"/>
      <c r="G21" s="475"/>
      <c r="H21" s="475"/>
    </row>
    <row r="22" spans="2:11" x14ac:dyDescent="0.25">
      <c r="B22" s="475"/>
      <c r="C22" s="475"/>
      <c r="D22" s="475"/>
      <c r="E22" s="475"/>
      <c r="F22" s="475"/>
      <c r="G22" s="475"/>
      <c r="H22" s="475"/>
    </row>
    <row r="23" spans="2:11" x14ac:dyDescent="0.25">
      <c r="B23" s="475"/>
      <c r="C23" s="475"/>
      <c r="D23" s="475"/>
      <c r="E23" s="475"/>
      <c r="F23" s="475"/>
      <c r="G23" s="475"/>
      <c r="H23" s="475"/>
    </row>
    <row r="24" spans="2:11" x14ac:dyDescent="0.25">
      <c r="B24" s="475"/>
      <c r="C24" s="475"/>
      <c r="D24" s="475"/>
      <c r="E24" s="475"/>
      <c r="F24" s="475"/>
      <c r="G24" s="475"/>
      <c r="H24" s="475"/>
    </row>
    <row r="25" spans="2:11" x14ac:dyDescent="0.25">
      <c r="B25" s="475"/>
      <c r="C25" s="475"/>
      <c r="D25" s="475"/>
      <c r="E25" s="475"/>
      <c r="F25" s="475"/>
      <c r="G25" s="475"/>
      <c r="H25" s="475"/>
    </row>
    <row r="26" spans="2:11" x14ac:dyDescent="0.25">
      <c r="B26" s="475"/>
      <c r="C26" s="475"/>
      <c r="D26" s="475"/>
      <c r="E26" s="475"/>
      <c r="F26" s="475"/>
      <c r="G26" s="475"/>
      <c r="H26" s="475"/>
    </row>
    <row r="28" spans="2:11" x14ac:dyDescent="0.25">
      <c r="B28" s="468" t="s">
        <v>192</v>
      </c>
      <c r="C28" s="468"/>
      <c r="D28" s="468"/>
      <c r="E28" s="468"/>
      <c r="F28" s="468"/>
      <c r="G28" s="468"/>
      <c r="H28" s="468"/>
    </row>
    <row r="30" spans="2:11" ht="75" x14ac:dyDescent="0.25">
      <c r="B30" s="500" t="s">
        <v>193</v>
      </c>
      <c r="C30" s="501"/>
      <c r="D30" s="502"/>
      <c r="E30" s="20" t="s">
        <v>194</v>
      </c>
      <c r="F30" s="20" t="s">
        <v>195</v>
      </c>
      <c r="G30" s="20" t="s">
        <v>414</v>
      </c>
      <c r="H30" s="20" t="s">
        <v>196</v>
      </c>
    </row>
    <row r="31" spans="2:11" x14ac:dyDescent="0.25">
      <c r="B31" s="503" t="s">
        <v>197</v>
      </c>
      <c r="C31" s="504"/>
      <c r="D31" s="505"/>
      <c r="E31" s="105">
        <v>12859600000</v>
      </c>
      <c r="F31" s="106">
        <v>0.81899999999999995</v>
      </c>
      <c r="G31" s="106">
        <v>0.3609</v>
      </c>
      <c r="H31" s="44" t="s">
        <v>198</v>
      </c>
      <c r="K31" s="37"/>
    </row>
    <row r="32" spans="2:11" x14ac:dyDescent="0.25">
      <c r="F32" s="121"/>
    </row>
    <row r="33" spans="2:8" x14ac:dyDescent="0.25">
      <c r="B33" s="468" t="s">
        <v>199</v>
      </c>
      <c r="C33" s="468"/>
      <c r="D33" s="468"/>
      <c r="E33" s="468"/>
      <c r="F33" s="468"/>
      <c r="G33" s="468"/>
      <c r="H33" s="468"/>
    </row>
    <row r="35" spans="2:8" x14ac:dyDescent="0.25">
      <c r="B35" s="468" t="s">
        <v>200</v>
      </c>
      <c r="C35" s="468"/>
      <c r="D35" s="468"/>
      <c r="E35" s="468"/>
      <c r="F35" s="468"/>
      <c r="G35" s="468"/>
      <c r="H35" s="468"/>
    </row>
    <row r="37" spans="2:8" x14ac:dyDescent="0.25">
      <c r="B37" s="475" t="s">
        <v>595</v>
      </c>
      <c r="C37" s="475"/>
      <c r="D37" s="475"/>
      <c r="E37" s="475"/>
      <c r="F37" s="475"/>
      <c r="G37" s="475"/>
      <c r="H37" s="475"/>
    </row>
    <row r="38" spans="2:8" x14ac:dyDescent="0.25">
      <c r="B38" s="475"/>
      <c r="C38" s="475"/>
      <c r="D38" s="475"/>
      <c r="E38" s="475"/>
      <c r="F38" s="475"/>
      <c r="G38" s="475"/>
      <c r="H38" s="475"/>
    </row>
    <row r="39" spans="2:8" x14ac:dyDescent="0.25">
      <c r="B39" s="475"/>
      <c r="C39" s="475"/>
      <c r="D39" s="475"/>
      <c r="E39" s="475"/>
      <c r="F39" s="475"/>
      <c r="G39" s="475"/>
      <c r="H39" s="475"/>
    </row>
    <row r="40" spans="2:8" x14ac:dyDescent="0.25">
      <c r="B40" s="475"/>
      <c r="C40" s="475"/>
      <c r="D40" s="475"/>
      <c r="E40" s="475"/>
      <c r="F40" s="475"/>
      <c r="G40" s="475"/>
      <c r="H40" s="475"/>
    </row>
    <row r="41" spans="2:8" x14ac:dyDescent="0.25">
      <c r="B41" s="475"/>
      <c r="C41" s="475"/>
      <c r="D41" s="475"/>
      <c r="E41" s="475"/>
      <c r="F41" s="475"/>
      <c r="G41" s="475"/>
      <c r="H41" s="475"/>
    </row>
    <row r="42" spans="2:8" x14ac:dyDescent="0.25">
      <c r="B42" s="475"/>
      <c r="C42" s="475"/>
      <c r="D42" s="475"/>
      <c r="E42" s="475"/>
      <c r="F42" s="475"/>
      <c r="G42" s="475"/>
      <c r="H42" s="475"/>
    </row>
    <row r="44" spans="2:8" x14ac:dyDescent="0.25">
      <c r="B44" s="468" t="s">
        <v>201</v>
      </c>
      <c r="C44" s="468"/>
      <c r="D44" s="468"/>
      <c r="E44" s="468"/>
      <c r="F44" s="468"/>
      <c r="G44" s="468"/>
      <c r="H44" s="468"/>
    </row>
    <row r="46" spans="2:8" x14ac:dyDescent="0.25">
      <c r="B46" s="510" t="s">
        <v>202</v>
      </c>
      <c r="C46" s="510"/>
      <c r="D46" s="510"/>
      <c r="E46" s="510"/>
      <c r="F46" s="510"/>
      <c r="G46" s="510"/>
      <c r="H46" s="510"/>
    </row>
    <row r="47" spans="2:8" x14ac:dyDescent="0.25">
      <c r="B47" s="510"/>
      <c r="C47" s="510"/>
      <c r="D47" s="510"/>
      <c r="E47" s="510"/>
      <c r="F47" s="510"/>
      <c r="G47" s="510"/>
      <c r="H47" s="510"/>
    </row>
    <row r="49" spans="2:8" x14ac:dyDescent="0.25">
      <c r="B49" s="205" t="s">
        <v>203</v>
      </c>
      <c r="C49" s="205"/>
      <c r="D49" s="205"/>
      <c r="E49" s="205"/>
      <c r="F49" s="205"/>
      <c r="G49" s="205"/>
      <c r="H49" s="205"/>
    </row>
    <row r="51" spans="2:8" x14ac:dyDescent="0.25">
      <c r="B51" s="475" t="s">
        <v>377</v>
      </c>
      <c r="C51" s="475"/>
      <c r="D51" s="475"/>
      <c r="E51" s="475"/>
      <c r="F51" s="475"/>
      <c r="G51" s="475"/>
      <c r="H51" s="475"/>
    </row>
    <row r="52" spans="2:8" x14ac:dyDescent="0.25">
      <c r="B52" s="475"/>
      <c r="C52" s="475"/>
      <c r="D52" s="475"/>
      <c r="E52" s="475"/>
      <c r="F52" s="475"/>
      <c r="G52" s="475"/>
      <c r="H52" s="475"/>
    </row>
    <row r="54" spans="2:8" x14ac:dyDescent="0.25">
      <c r="B54" s="468" t="s">
        <v>378</v>
      </c>
      <c r="C54" s="468"/>
      <c r="D54" s="468"/>
      <c r="E54" s="468"/>
      <c r="F54" s="468"/>
      <c r="G54" s="468"/>
      <c r="H54" s="468"/>
    </row>
    <row r="56" spans="2:8" x14ac:dyDescent="0.25">
      <c r="B56" s="475" t="s">
        <v>515</v>
      </c>
      <c r="C56" s="475"/>
      <c r="D56" s="475"/>
      <c r="E56" s="475"/>
      <c r="F56" s="475"/>
      <c r="G56" s="475"/>
      <c r="H56" s="475"/>
    </row>
    <row r="57" spans="2:8" x14ac:dyDescent="0.25">
      <c r="B57" s="475"/>
      <c r="C57" s="475"/>
      <c r="D57" s="475"/>
      <c r="E57" s="475"/>
      <c r="F57" s="475"/>
      <c r="G57" s="475"/>
      <c r="H57" s="475"/>
    </row>
    <row r="58" spans="2:8" x14ac:dyDescent="0.25">
      <c r="B58" s="475"/>
      <c r="C58" s="475"/>
      <c r="D58" s="475"/>
      <c r="E58" s="475"/>
      <c r="F58" s="475"/>
      <c r="G58" s="475"/>
      <c r="H58" s="475"/>
    </row>
    <row r="59" spans="2:8" x14ac:dyDescent="0.25">
      <c r="B59" s="475"/>
      <c r="C59" s="475"/>
      <c r="D59" s="475"/>
      <c r="E59" s="475"/>
      <c r="F59" s="475"/>
      <c r="G59" s="475"/>
      <c r="H59" s="475"/>
    </row>
    <row r="60" spans="2:8" x14ac:dyDescent="0.25">
      <c r="B60" s="475"/>
      <c r="C60" s="475"/>
      <c r="D60" s="475"/>
      <c r="E60" s="475"/>
      <c r="F60" s="475"/>
      <c r="G60" s="475"/>
      <c r="H60" s="475"/>
    </row>
    <row r="61" spans="2:8" x14ac:dyDescent="0.25">
      <c r="B61" s="475"/>
      <c r="C61" s="475"/>
      <c r="D61" s="475"/>
      <c r="E61" s="475"/>
      <c r="F61" s="475"/>
      <c r="G61" s="475"/>
      <c r="H61" s="475"/>
    </row>
    <row r="62" spans="2:8" x14ac:dyDescent="0.25">
      <c r="B62" s="475"/>
      <c r="C62" s="475"/>
      <c r="D62" s="475"/>
      <c r="E62" s="475"/>
      <c r="F62" s="475"/>
      <c r="G62" s="475"/>
      <c r="H62" s="475"/>
    </row>
    <row r="63" spans="2:8" x14ac:dyDescent="0.25">
      <c r="B63" s="475"/>
      <c r="C63" s="475"/>
      <c r="D63" s="475"/>
      <c r="E63" s="475"/>
      <c r="F63" s="475"/>
      <c r="G63" s="475"/>
      <c r="H63" s="475"/>
    </row>
    <row r="64" spans="2:8" x14ac:dyDescent="0.25">
      <c r="B64" s="475"/>
      <c r="C64" s="475"/>
      <c r="D64" s="475"/>
      <c r="E64" s="475"/>
      <c r="F64" s="475"/>
      <c r="G64" s="475"/>
      <c r="H64" s="475"/>
    </row>
    <row r="65" spans="2:8" x14ac:dyDescent="0.25">
      <c r="B65" s="475"/>
      <c r="C65" s="475"/>
      <c r="D65" s="475"/>
      <c r="E65" s="475"/>
      <c r="F65" s="475"/>
      <c r="G65" s="475"/>
      <c r="H65" s="475"/>
    </row>
    <row r="66" spans="2:8" x14ac:dyDescent="0.25">
      <c r="B66" s="475"/>
      <c r="C66" s="475"/>
      <c r="D66" s="475"/>
      <c r="E66" s="475"/>
      <c r="F66" s="475"/>
      <c r="G66" s="475"/>
      <c r="H66" s="475"/>
    </row>
    <row r="67" spans="2:8" x14ac:dyDescent="0.25">
      <c r="B67" s="475"/>
      <c r="C67" s="475"/>
      <c r="D67" s="475"/>
      <c r="E67" s="475"/>
      <c r="F67" s="475"/>
      <c r="G67" s="475"/>
      <c r="H67" s="475"/>
    </row>
    <row r="68" spans="2:8" x14ac:dyDescent="0.25">
      <c r="B68" s="475"/>
      <c r="C68" s="475"/>
      <c r="D68" s="475"/>
      <c r="E68" s="475"/>
      <c r="F68" s="475"/>
      <c r="G68" s="475"/>
      <c r="H68" s="475"/>
    </row>
    <row r="69" spans="2:8" x14ac:dyDescent="0.25">
      <c r="B69" s="475"/>
      <c r="C69" s="475"/>
      <c r="D69" s="475"/>
      <c r="E69" s="475"/>
      <c r="F69" s="475"/>
      <c r="G69" s="475"/>
      <c r="H69" s="475"/>
    </row>
    <row r="70" spans="2:8" x14ac:dyDescent="0.25">
      <c r="B70" s="475"/>
      <c r="C70" s="475"/>
      <c r="D70" s="475"/>
      <c r="E70" s="475"/>
      <c r="F70" s="475"/>
      <c r="G70" s="475"/>
      <c r="H70" s="475"/>
    </row>
    <row r="71" spans="2:8" x14ac:dyDescent="0.25">
      <c r="B71" s="475"/>
      <c r="C71" s="475"/>
      <c r="D71" s="475"/>
      <c r="E71" s="475"/>
      <c r="F71" s="475"/>
      <c r="G71" s="475"/>
      <c r="H71" s="475"/>
    </row>
    <row r="73" spans="2:8" x14ac:dyDescent="0.25">
      <c r="B73" s="205" t="s">
        <v>379</v>
      </c>
      <c r="C73" s="205"/>
      <c r="D73" s="205"/>
      <c r="E73" s="205"/>
      <c r="F73" s="205"/>
      <c r="G73" s="205"/>
      <c r="H73" s="205"/>
    </row>
    <row r="75" spans="2:8" x14ac:dyDescent="0.25">
      <c r="B75" s="475" t="s">
        <v>204</v>
      </c>
      <c r="C75" s="475"/>
      <c r="D75" s="475"/>
      <c r="E75" s="475"/>
      <c r="F75" s="475"/>
      <c r="G75" s="475"/>
      <c r="H75" s="475"/>
    </row>
    <row r="76" spans="2:8" x14ac:dyDescent="0.25">
      <c r="B76" s="475"/>
      <c r="C76" s="475"/>
      <c r="D76" s="475"/>
      <c r="E76" s="475"/>
      <c r="F76" s="475"/>
      <c r="G76" s="475"/>
      <c r="H76" s="475"/>
    </row>
    <row r="77" spans="2:8" x14ac:dyDescent="0.25">
      <c r="B77" s="475"/>
      <c r="C77" s="475"/>
      <c r="D77" s="475"/>
      <c r="E77" s="475"/>
      <c r="F77" s="475"/>
      <c r="G77" s="475"/>
      <c r="H77" s="475"/>
    </row>
    <row r="78" spans="2:8" x14ac:dyDescent="0.25">
      <c r="B78" s="475"/>
      <c r="C78" s="475"/>
      <c r="D78" s="475"/>
      <c r="E78" s="475"/>
      <c r="F78" s="475"/>
      <c r="G78" s="475"/>
      <c r="H78" s="475"/>
    </row>
    <row r="80" spans="2:8" x14ac:dyDescent="0.25">
      <c r="B80" s="202" t="s">
        <v>205</v>
      </c>
      <c r="C80" s="202"/>
      <c r="D80" s="202"/>
      <c r="E80" s="202"/>
      <c r="F80" s="202"/>
      <c r="G80" s="202"/>
      <c r="H80" s="202"/>
    </row>
    <row r="82" spans="2:8" x14ac:dyDescent="0.25">
      <c r="B82" s="499" t="s">
        <v>206</v>
      </c>
      <c r="C82" s="499"/>
      <c r="D82" s="499"/>
      <c r="E82" s="499"/>
      <c r="F82" s="499"/>
      <c r="G82" s="499"/>
      <c r="H82" s="499"/>
    </row>
    <row r="84" spans="2:8" x14ac:dyDescent="0.25">
      <c r="B84" s="202" t="s">
        <v>403</v>
      </c>
      <c r="C84" s="202"/>
      <c r="D84" s="202"/>
      <c r="E84" s="202"/>
      <c r="F84" s="202"/>
      <c r="G84" s="202"/>
      <c r="H84" s="202"/>
    </row>
    <row r="86" spans="2:8" x14ac:dyDescent="0.25">
      <c r="B86" s="475" t="s">
        <v>549</v>
      </c>
      <c r="C86" s="475"/>
      <c r="D86" s="475"/>
      <c r="E86" s="475"/>
      <c r="F86" s="475"/>
      <c r="G86" s="475"/>
      <c r="H86" s="475"/>
    </row>
    <row r="87" spans="2:8" x14ac:dyDescent="0.25">
      <c r="B87" s="475"/>
      <c r="C87" s="475"/>
      <c r="D87" s="475"/>
      <c r="E87" s="475"/>
      <c r="F87" s="475"/>
      <c r="G87" s="475"/>
      <c r="H87" s="475"/>
    </row>
    <row r="89" spans="2:8" x14ac:dyDescent="0.25">
      <c r="B89" s="205" t="s">
        <v>207</v>
      </c>
      <c r="C89" s="205"/>
      <c r="D89" s="205"/>
      <c r="E89" s="205"/>
      <c r="F89" s="205"/>
      <c r="G89" s="205"/>
      <c r="H89" s="205"/>
    </row>
    <row r="91" spans="2:8" x14ac:dyDescent="0.25">
      <c r="B91" s="508" t="s">
        <v>594</v>
      </c>
      <c r="C91" s="509"/>
      <c r="D91" s="509"/>
      <c r="E91" s="509"/>
      <c r="F91" s="509"/>
      <c r="G91" s="509"/>
      <c r="H91" s="509"/>
    </row>
    <row r="93" spans="2:8" x14ac:dyDescent="0.25">
      <c r="B93" s="25"/>
    </row>
  </sheetData>
  <mergeCells count="21">
    <mergeCell ref="B91:H91"/>
    <mergeCell ref="B44:H44"/>
    <mergeCell ref="B46:H47"/>
    <mergeCell ref="B51:H52"/>
    <mergeCell ref="B54:H54"/>
    <mergeCell ref="B56:H71"/>
    <mergeCell ref="B86:H87"/>
    <mergeCell ref="B2:H2"/>
    <mergeCell ref="B75:H78"/>
    <mergeCell ref="B82:H82"/>
    <mergeCell ref="B28:H28"/>
    <mergeCell ref="B30:D30"/>
    <mergeCell ref="B31:D31"/>
    <mergeCell ref="B33:H33"/>
    <mergeCell ref="B35:H35"/>
    <mergeCell ref="B37:H42"/>
    <mergeCell ref="B3:H3"/>
    <mergeCell ref="B5:H5"/>
    <mergeCell ref="B11:H11"/>
    <mergeCell ref="B7:H8"/>
    <mergeCell ref="B12:H26"/>
  </mergeCells>
  <hyperlinks>
    <hyperlink ref="A1" location="ÍNDICE!A1" display="Indice" xr:uid="{18B84307-4B0F-4C71-A482-09F81D0A6177}"/>
  </hyperlinks>
  <pageMargins left="0.25" right="0.25" top="0.75" bottom="0.75" header="0.3" footer="0.3"/>
  <pageSetup paperSize="9" scale="5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E39B4-8100-42CA-9902-643A759C16CF}">
  <sheetPr>
    <pageSetUpPr fitToPage="1"/>
  </sheetPr>
  <dimension ref="A1:H164"/>
  <sheetViews>
    <sheetView showGridLines="0" topLeftCell="A153" zoomScaleNormal="100" workbookViewId="0">
      <selection activeCell="D160" sqref="D160"/>
    </sheetView>
  </sheetViews>
  <sheetFormatPr baseColWidth="10" defaultColWidth="11.42578125" defaultRowHeight="15" x14ac:dyDescent="0.25"/>
  <cols>
    <col min="1" max="1" width="7.140625" style="124" bestFit="1" customWidth="1"/>
    <col min="2" max="2" width="39.85546875" style="124" bestFit="1" customWidth="1"/>
    <col min="3" max="4" width="19" style="124" customWidth="1"/>
    <col min="5" max="5" width="14.5703125" style="124" customWidth="1"/>
    <col min="6" max="6" width="17.5703125" style="124" bestFit="1" customWidth="1"/>
    <col min="7" max="7" width="14" style="124" customWidth="1"/>
    <col min="8" max="8" width="18.28515625" style="37" bestFit="1" customWidth="1"/>
    <col min="9" max="9" width="3" style="124" customWidth="1"/>
    <col min="10" max="10" width="18.42578125" style="124" customWidth="1"/>
    <col min="11" max="11" width="15" style="124" customWidth="1"/>
    <col min="12" max="16384" width="11.42578125" style="124"/>
  </cols>
  <sheetData>
    <row r="1" spans="1:8" x14ac:dyDescent="0.25">
      <c r="A1" s="1" t="s">
        <v>508</v>
      </c>
    </row>
    <row r="2" spans="1:8" x14ac:dyDescent="0.25">
      <c r="B2" s="476" t="s">
        <v>104</v>
      </c>
      <c r="C2" s="476"/>
      <c r="D2" s="476"/>
      <c r="E2" s="476"/>
      <c r="F2" s="476"/>
      <c r="G2" s="476"/>
      <c r="H2" s="476"/>
    </row>
    <row r="3" spans="1:8" x14ac:dyDescent="0.25">
      <c r="B3" s="506" t="s">
        <v>608</v>
      </c>
      <c r="C3" s="506"/>
      <c r="D3" s="506"/>
      <c r="E3" s="506"/>
      <c r="F3" s="506"/>
      <c r="G3" s="506"/>
      <c r="H3" s="506"/>
    </row>
    <row r="4" spans="1:8" x14ac:dyDescent="0.25">
      <c r="B4" s="210"/>
      <c r="C4" s="210"/>
      <c r="D4" s="210"/>
      <c r="E4" s="210"/>
      <c r="F4" s="210"/>
      <c r="G4" s="210"/>
      <c r="H4" s="109"/>
    </row>
    <row r="5" spans="1:8" x14ac:dyDescent="0.25">
      <c r="B5" s="479" t="s">
        <v>208</v>
      </c>
      <c r="C5" s="479"/>
      <c r="D5" s="479"/>
      <c r="E5" s="479"/>
      <c r="F5" s="479"/>
      <c r="G5" s="479"/>
      <c r="H5" s="479"/>
    </row>
    <row r="7" spans="1:8" x14ac:dyDescent="0.25">
      <c r="B7" s="468" t="s">
        <v>209</v>
      </c>
      <c r="C7" s="468"/>
      <c r="D7" s="468"/>
      <c r="E7" s="468"/>
      <c r="F7" s="468"/>
      <c r="G7" s="468"/>
      <c r="H7" s="468"/>
    </row>
    <row r="8" spans="1:8" x14ac:dyDescent="0.25">
      <c r="B8" s="209" t="s">
        <v>163</v>
      </c>
      <c r="C8" s="166">
        <v>44834</v>
      </c>
      <c r="D8" s="166">
        <v>44469</v>
      </c>
      <c r="E8" s="166">
        <v>44561</v>
      </c>
    </row>
    <row r="9" spans="1:8" x14ac:dyDescent="0.25">
      <c r="B9" s="48" t="s">
        <v>524</v>
      </c>
      <c r="C9" s="167">
        <v>7078.87</v>
      </c>
      <c r="D9" s="167">
        <v>6895.8</v>
      </c>
      <c r="E9" s="168">
        <v>6870.81</v>
      </c>
      <c r="G9" s="37"/>
    </row>
    <row r="10" spans="1:8" x14ac:dyDescent="0.25">
      <c r="B10" s="130" t="s">
        <v>525</v>
      </c>
      <c r="C10" s="169">
        <v>7090.2</v>
      </c>
      <c r="D10" s="169">
        <v>6918.06</v>
      </c>
      <c r="E10" s="170">
        <v>6887.4</v>
      </c>
    </row>
    <row r="11" spans="1:8" x14ac:dyDescent="0.25">
      <c r="G11" s="37"/>
      <c r="H11" s="199"/>
    </row>
    <row r="12" spans="1:8" x14ac:dyDescent="0.25">
      <c r="B12" s="468" t="s">
        <v>373</v>
      </c>
      <c r="C12" s="468"/>
      <c r="D12" s="468"/>
      <c r="E12" s="468"/>
      <c r="F12" s="468"/>
      <c r="G12" s="468"/>
      <c r="H12" s="468"/>
    </row>
    <row r="14" spans="1:8" ht="42" customHeight="1" x14ac:dyDescent="0.25">
      <c r="B14" s="514" t="s">
        <v>211</v>
      </c>
      <c r="C14" s="514" t="s">
        <v>212</v>
      </c>
      <c r="D14" s="514" t="s">
        <v>213</v>
      </c>
      <c r="E14" s="20" t="s">
        <v>296</v>
      </c>
      <c r="F14" s="20" t="s">
        <v>550</v>
      </c>
      <c r="G14" s="20" t="s">
        <v>296</v>
      </c>
      <c r="H14" s="125" t="s">
        <v>550</v>
      </c>
    </row>
    <row r="15" spans="1:8" x14ac:dyDescent="0.25">
      <c r="B15" s="515"/>
      <c r="C15" s="515"/>
      <c r="D15" s="515"/>
      <c r="E15" s="53">
        <f>+C8</f>
        <v>44834</v>
      </c>
      <c r="F15" s="53">
        <f>+E15</f>
        <v>44834</v>
      </c>
      <c r="G15" s="53">
        <f>+E8</f>
        <v>44561</v>
      </c>
      <c r="H15" s="232">
        <f>+G15</f>
        <v>44561</v>
      </c>
    </row>
    <row r="16" spans="1:8" x14ac:dyDescent="0.25">
      <c r="B16" s="22" t="s">
        <v>106</v>
      </c>
      <c r="C16" s="29"/>
      <c r="D16" s="32"/>
      <c r="E16" s="29"/>
      <c r="F16" s="29"/>
      <c r="G16" s="22"/>
      <c r="H16" s="29"/>
    </row>
    <row r="17" spans="2:8" x14ac:dyDescent="0.25">
      <c r="B17" s="23" t="s">
        <v>109</v>
      </c>
      <c r="C17" s="29"/>
      <c r="D17" s="32"/>
      <c r="E17" s="29"/>
      <c r="F17" s="30"/>
      <c r="G17" s="23"/>
      <c r="H17" s="29"/>
    </row>
    <row r="18" spans="2:8" x14ac:dyDescent="0.25">
      <c r="B18" s="35" t="s">
        <v>111</v>
      </c>
      <c r="C18" s="80" t="s">
        <v>214</v>
      </c>
      <c r="D18" s="38">
        <v>386416.78007930645</v>
      </c>
      <c r="E18" s="87">
        <v>7078.87</v>
      </c>
      <c r="F18" s="27">
        <v>2735394152</v>
      </c>
      <c r="G18" s="88">
        <v>6870.81</v>
      </c>
      <c r="H18" s="27">
        <v>2066966316</v>
      </c>
    </row>
    <row r="19" spans="2:8" x14ac:dyDescent="0.25">
      <c r="B19" s="24" t="s">
        <v>125</v>
      </c>
      <c r="C19" s="81" t="s">
        <v>214</v>
      </c>
      <c r="D19" s="31">
        <v>69151.570095227071</v>
      </c>
      <c r="E19" s="89">
        <v>7078.87</v>
      </c>
      <c r="F19" s="26">
        <v>489514975</v>
      </c>
      <c r="G19" s="90">
        <v>6870.81</v>
      </c>
      <c r="H19" s="26">
        <v>273596823</v>
      </c>
    </row>
    <row r="20" spans="2:8" x14ac:dyDescent="0.25">
      <c r="B20" s="24" t="s">
        <v>215</v>
      </c>
      <c r="C20" s="81" t="s">
        <v>214</v>
      </c>
      <c r="D20" s="31">
        <v>6338293.8100290019</v>
      </c>
      <c r="E20" s="89">
        <v>7078.87</v>
      </c>
      <c r="F20" s="26">
        <v>44867957903</v>
      </c>
      <c r="G20" s="90">
        <v>6870.81</v>
      </c>
      <c r="H20" s="26">
        <v>8387157778</v>
      </c>
    </row>
    <row r="21" spans="2:8" x14ac:dyDescent="0.25">
      <c r="B21" s="36" t="s">
        <v>136</v>
      </c>
      <c r="C21" s="82" t="s">
        <v>214</v>
      </c>
      <c r="D21" s="91">
        <v>14551.199979657771</v>
      </c>
      <c r="E21" s="92">
        <v>7078.87</v>
      </c>
      <c r="F21" s="28">
        <v>103006053</v>
      </c>
      <c r="G21" s="93">
        <v>6870.81</v>
      </c>
      <c r="H21" s="28">
        <v>99978530</v>
      </c>
    </row>
    <row r="22" spans="2:8" s="2" customFormat="1" x14ac:dyDescent="0.25">
      <c r="B22" s="388" t="s">
        <v>630</v>
      </c>
      <c r="C22" s="94"/>
      <c r="D22" s="383">
        <f>SUM(D18:D21)</f>
        <v>6808413.3601831924</v>
      </c>
      <c r="E22" s="383"/>
      <c r="F22" s="383"/>
      <c r="G22" s="383"/>
      <c r="H22" s="384"/>
    </row>
    <row r="23" spans="2:8" x14ac:dyDescent="0.25">
      <c r="B23" s="22" t="s">
        <v>108</v>
      </c>
      <c r="C23" s="22"/>
      <c r="D23" s="32"/>
      <c r="E23" s="83"/>
      <c r="F23" s="29"/>
      <c r="G23" s="83"/>
      <c r="H23" s="178"/>
    </row>
    <row r="24" spans="2:8" x14ac:dyDescent="0.25">
      <c r="B24" s="22" t="s">
        <v>110</v>
      </c>
      <c r="C24" s="22"/>
      <c r="D24" s="32"/>
      <c r="E24" s="83"/>
      <c r="F24" s="29"/>
      <c r="G24" s="83"/>
      <c r="H24" s="178"/>
    </row>
    <row r="25" spans="2:8" x14ac:dyDescent="0.25">
      <c r="B25" s="35" t="s">
        <v>216</v>
      </c>
      <c r="C25" s="80" t="s">
        <v>214</v>
      </c>
      <c r="D25" s="38">
        <v>36565.909988434745</v>
      </c>
      <c r="E25" s="95">
        <v>7090.2</v>
      </c>
      <c r="F25" s="26">
        <v>259259615</v>
      </c>
      <c r="G25" s="97">
        <v>6887.4</v>
      </c>
      <c r="H25" s="26">
        <v>26436045</v>
      </c>
    </row>
    <row r="26" spans="2:8" x14ac:dyDescent="0.25">
      <c r="B26" s="24" t="s">
        <v>115</v>
      </c>
      <c r="C26" s="81" t="s">
        <v>214</v>
      </c>
      <c r="D26" s="31">
        <v>305163.02191757638</v>
      </c>
      <c r="E26" s="98">
        <v>7090.2</v>
      </c>
      <c r="F26" s="26">
        <v>2163666858</v>
      </c>
      <c r="G26" s="99">
        <v>6887.4</v>
      </c>
      <c r="H26" s="26">
        <v>747111087</v>
      </c>
    </row>
    <row r="27" spans="2:8" x14ac:dyDescent="0.25">
      <c r="B27" s="36" t="s">
        <v>217</v>
      </c>
      <c r="C27" s="82" t="s">
        <v>214</v>
      </c>
      <c r="D27" s="91">
        <v>5443596.0398860397</v>
      </c>
      <c r="E27" s="96">
        <v>7090.2</v>
      </c>
      <c r="F27" s="26">
        <v>38596184642</v>
      </c>
      <c r="G27" s="100">
        <v>6887.4</v>
      </c>
      <c r="H27" s="26">
        <v>6937253481</v>
      </c>
    </row>
    <row r="28" spans="2:8" s="2" customFormat="1" x14ac:dyDescent="0.25">
      <c r="B28" s="389" t="s">
        <v>629</v>
      </c>
      <c r="C28" s="83"/>
      <c r="D28" s="382">
        <f>SUM(D25:D27)</f>
        <v>5785324.9717920506</v>
      </c>
      <c r="E28" s="83"/>
      <c r="F28" s="83"/>
      <c r="G28" s="83"/>
      <c r="H28" s="103"/>
    </row>
    <row r="29" spans="2:8" ht="2.25" customHeight="1" x14ac:dyDescent="0.25"/>
    <row r="30" spans="2:8" x14ac:dyDescent="0.25">
      <c r="B30" s="50" t="s">
        <v>628</v>
      </c>
      <c r="C30" s="85"/>
      <c r="D30" s="385">
        <f>+D22-D28</f>
        <v>1023088.3883911418</v>
      </c>
      <c r="E30" s="386"/>
      <c r="F30" s="386"/>
      <c r="G30" s="386"/>
      <c r="H30" s="387"/>
    </row>
    <row r="31" spans="2:8" x14ac:dyDescent="0.25">
      <c r="B31" s="2"/>
      <c r="C31" s="2"/>
      <c r="D31" s="381"/>
    </row>
    <row r="32" spans="2:8" x14ac:dyDescent="0.25">
      <c r="B32" s="479" t="s">
        <v>218</v>
      </c>
      <c r="C32" s="479"/>
      <c r="D32" s="479"/>
      <c r="E32" s="479"/>
      <c r="F32" s="479"/>
      <c r="G32" s="479"/>
      <c r="H32" s="479"/>
    </row>
    <row r="34" spans="2:8" ht="45" x14ac:dyDescent="0.25">
      <c r="B34" s="516" t="s">
        <v>210</v>
      </c>
      <c r="C34" s="20" t="s">
        <v>551</v>
      </c>
      <c r="D34" s="20" t="s">
        <v>552</v>
      </c>
      <c r="E34" s="20" t="s">
        <v>551</v>
      </c>
      <c r="F34" s="20" t="s">
        <v>552</v>
      </c>
      <c r="H34" s="124"/>
    </row>
    <row r="35" spans="2:8" x14ac:dyDescent="0.25">
      <c r="B35" s="516"/>
      <c r="C35" s="53">
        <f>+'04'!E6</f>
        <v>44834</v>
      </c>
      <c r="D35" s="53">
        <f>+C35</f>
        <v>44834</v>
      </c>
      <c r="E35" s="53">
        <f>+'04'!F6</f>
        <v>44469</v>
      </c>
      <c r="F35" s="53">
        <f>+E35</f>
        <v>44469</v>
      </c>
      <c r="H35" s="124"/>
    </row>
    <row r="36" spans="2:8" ht="15" customHeight="1" x14ac:dyDescent="0.25">
      <c r="B36" s="233" t="s">
        <v>219</v>
      </c>
      <c r="C36" s="86">
        <v>7078.87</v>
      </c>
      <c r="D36" s="39">
        <v>2577560049</v>
      </c>
      <c r="E36" s="86">
        <v>6895.8</v>
      </c>
      <c r="F36" s="39">
        <v>1992422220</v>
      </c>
      <c r="H36" s="124"/>
    </row>
    <row r="37" spans="2:8" ht="15" customHeight="1" x14ac:dyDescent="0.25">
      <c r="B37" s="233" t="s">
        <v>220</v>
      </c>
      <c r="C37" s="86">
        <v>7090.2</v>
      </c>
      <c r="D37" s="39">
        <v>216814162</v>
      </c>
      <c r="E37" s="86">
        <v>6918.06</v>
      </c>
      <c r="F37" s="39">
        <v>1071417733</v>
      </c>
      <c r="H37" s="124"/>
    </row>
    <row r="38" spans="2:8" ht="15" customHeight="1" x14ac:dyDescent="0.25">
      <c r="B38" s="233" t="s">
        <v>221</v>
      </c>
      <c r="C38" s="86">
        <v>7078.87</v>
      </c>
      <c r="D38" s="39">
        <v>-2187387974</v>
      </c>
      <c r="E38" s="86">
        <v>6895.8</v>
      </c>
      <c r="F38" s="39">
        <v>-2265393807</v>
      </c>
      <c r="H38" s="124"/>
    </row>
    <row r="39" spans="2:8" ht="15" customHeight="1" x14ac:dyDescent="0.25">
      <c r="B39" s="233" t="s">
        <v>222</v>
      </c>
      <c r="C39" s="86">
        <v>7090.2</v>
      </c>
      <c r="D39" s="39">
        <v>-521122927</v>
      </c>
      <c r="E39" s="86">
        <v>6918.06</v>
      </c>
      <c r="F39" s="39">
        <v>-779964723</v>
      </c>
      <c r="H39" s="124"/>
    </row>
    <row r="40" spans="2:8" ht="2.25" customHeight="1" x14ac:dyDescent="0.25">
      <c r="B40" s="432"/>
      <c r="C40" s="443"/>
      <c r="D40" s="397"/>
      <c r="E40" s="443"/>
      <c r="F40" s="397"/>
      <c r="H40" s="124"/>
    </row>
    <row r="41" spans="2:8" ht="15" customHeight="1" x14ac:dyDescent="0.25">
      <c r="B41" s="446" t="s">
        <v>75</v>
      </c>
      <c r="C41" s="447"/>
      <c r="D41" s="445">
        <f>SUM(D36:D40)</f>
        <v>85863310</v>
      </c>
      <c r="E41" s="444"/>
      <c r="F41" s="59">
        <f>SUM(F36:F40)</f>
        <v>18481423</v>
      </c>
      <c r="H41" s="124"/>
    </row>
    <row r="43" spans="2:8" x14ac:dyDescent="0.25">
      <c r="B43" s="467" t="s">
        <v>530</v>
      </c>
      <c r="C43" s="467"/>
      <c r="D43" s="467"/>
      <c r="E43" s="467"/>
      <c r="F43" s="467"/>
      <c r="G43" s="467"/>
      <c r="H43" s="467"/>
    </row>
    <row r="44" spans="2:8" x14ac:dyDescent="0.25">
      <c r="B44" s="467"/>
      <c r="C44" s="467"/>
      <c r="D44" s="467"/>
      <c r="E44" s="467"/>
      <c r="F44" s="467"/>
      <c r="G44" s="467"/>
      <c r="H44" s="467"/>
    </row>
    <row r="46" spans="2:8" x14ac:dyDescent="0.25">
      <c r="B46" s="389" t="s">
        <v>633</v>
      </c>
      <c r="C46" s="42">
        <v>44834</v>
      </c>
      <c r="D46" s="53">
        <v>44561</v>
      </c>
    </row>
    <row r="47" spans="2:8" x14ac:dyDescent="0.25">
      <c r="B47" s="287" t="s">
        <v>526</v>
      </c>
      <c r="C47" s="58">
        <v>255763527</v>
      </c>
      <c r="D47" s="58">
        <v>93569981</v>
      </c>
      <c r="E47" s="225"/>
      <c r="H47" s="124"/>
    </row>
    <row r="48" spans="2:8" x14ac:dyDescent="0.25">
      <c r="B48" s="287" t="s">
        <v>635</v>
      </c>
      <c r="C48" s="58">
        <v>70630253</v>
      </c>
      <c r="D48" s="58">
        <v>19837888</v>
      </c>
      <c r="E48" s="225"/>
      <c r="H48" s="124"/>
    </row>
    <row r="49" spans="2:8" x14ac:dyDescent="0.25">
      <c r="B49" s="287" t="s">
        <v>223</v>
      </c>
      <c r="C49" s="58">
        <v>51094641</v>
      </c>
      <c r="D49" s="58">
        <v>73201873</v>
      </c>
      <c r="E49" s="225"/>
      <c r="H49" s="124"/>
    </row>
    <row r="50" spans="2:8" x14ac:dyDescent="0.25">
      <c r="B50" s="287" t="s">
        <v>638</v>
      </c>
      <c r="C50" s="58">
        <v>10378947</v>
      </c>
      <c r="D50" s="58">
        <v>5000000</v>
      </c>
      <c r="E50" s="225"/>
      <c r="H50" s="124"/>
    </row>
    <row r="51" spans="2:8" x14ac:dyDescent="0.25">
      <c r="B51" s="287" t="s">
        <v>634</v>
      </c>
      <c r="C51" s="58">
        <v>10000000</v>
      </c>
      <c r="D51" s="58">
        <v>10000000</v>
      </c>
      <c r="E51" s="225"/>
      <c r="H51" s="124"/>
    </row>
    <row r="52" spans="2:8" x14ac:dyDescent="0.25">
      <c r="B52" s="287" t="s">
        <v>639</v>
      </c>
      <c r="C52" s="58">
        <v>10000000</v>
      </c>
      <c r="D52" s="58">
        <v>10000000</v>
      </c>
      <c r="E52" s="225"/>
      <c r="H52" s="124"/>
    </row>
    <row r="53" spans="2:8" x14ac:dyDescent="0.25">
      <c r="B53" s="287" t="s">
        <v>637</v>
      </c>
      <c r="C53" s="58">
        <v>1740</v>
      </c>
      <c r="D53" s="58">
        <v>228253066</v>
      </c>
      <c r="E53" s="225"/>
      <c r="H53" s="124"/>
    </row>
    <row r="54" spans="2:8" ht="15.75" thickBot="1" x14ac:dyDescent="0.3">
      <c r="B54" s="287" t="s">
        <v>636</v>
      </c>
      <c r="C54" s="58">
        <v>0</v>
      </c>
      <c r="D54" s="58">
        <v>5000000</v>
      </c>
      <c r="E54" s="101"/>
      <c r="H54" s="124"/>
    </row>
    <row r="55" spans="2:8" ht="15.75" thickBot="1" x14ac:dyDescent="0.3">
      <c r="B55" s="390" t="s">
        <v>640</v>
      </c>
      <c r="C55" s="391">
        <f>SUM(C47:C54)</f>
        <v>407869108</v>
      </c>
      <c r="D55" s="391">
        <f>SUM(D47:D54)</f>
        <v>444862808</v>
      </c>
      <c r="E55" s="101"/>
      <c r="H55" s="124"/>
    </row>
    <row r="56" spans="2:8" ht="15.75" thickBot="1" x14ac:dyDescent="0.3">
      <c r="B56" s="205"/>
      <c r="C56" s="171"/>
      <c r="D56" s="171"/>
      <c r="E56" s="101"/>
      <c r="H56" s="124"/>
    </row>
    <row r="57" spans="2:8" ht="15.75" thickBot="1" x14ac:dyDescent="0.3">
      <c r="B57" s="392" t="s">
        <v>641</v>
      </c>
      <c r="C57" s="411">
        <v>44834</v>
      </c>
      <c r="D57" s="412">
        <v>44561</v>
      </c>
      <c r="E57" s="101"/>
      <c r="H57" s="124"/>
    </row>
    <row r="58" spans="2:8" x14ac:dyDescent="0.25">
      <c r="B58" s="287" t="s">
        <v>653</v>
      </c>
      <c r="C58" s="58">
        <v>93121473</v>
      </c>
      <c r="D58" s="58">
        <v>34354050</v>
      </c>
      <c r="E58" s="101"/>
      <c r="H58" s="124"/>
    </row>
    <row r="59" spans="2:8" x14ac:dyDescent="0.25">
      <c r="B59" s="287" t="s">
        <v>224</v>
      </c>
      <c r="C59" s="58">
        <v>57477096</v>
      </c>
      <c r="D59" s="58">
        <v>65257030</v>
      </c>
      <c r="E59" s="101"/>
      <c r="H59" s="124"/>
    </row>
    <row r="60" spans="2:8" x14ac:dyDescent="0.25">
      <c r="B60" s="287" t="s">
        <v>642</v>
      </c>
      <c r="C60" s="58">
        <v>35395766</v>
      </c>
      <c r="D60" s="58">
        <v>34354050</v>
      </c>
      <c r="E60" s="101"/>
      <c r="H60" s="124"/>
    </row>
    <row r="61" spans="2:8" x14ac:dyDescent="0.25">
      <c r="B61" s="287" t="s">
        <v>643</v>
      </c>
      <c r="C61" s="58">
        <v>35394350</v>
      </c>
      <c r="D61" s="58">
        <v>34354050</v>
      </c>
      <c r="H61" s="124"/>
    </row>
    <row r="62" spans="2:8" x14ac:dyDescent="0.25">
      <c r="B62" s="287" t="s">
        <v>644</v>
      </c>
      <c r="C62" s="58">
        <v>35394350</v>
      </c>
      <c r="D62" s="58">
        <v>34354050</v>
      </c>
      <c r="E62" s="172"/>
      <c r="F62" s="37"/>
      <c r="H62" s="124"/>
    </row>
    <row r="63" spans="2:8" x14ac:dyDescent="0.25">
      <c r="B63" s="287" t="s">
        <v>648</v>
      </c>
      <c r="C63" s="58">
        <v>35394350</v>
      </c>
      <c r="D63" s="58">
        <v>34354050</v>
      </c>
      <c r="H63" s="124"/>
    </row>
    <row r="64" spans="2:8" x14ac:dyDescent="0.25">
      <c r="B64" s="287" t="s">
        <v>647</v>
      </c>
      <c r="C64" s="58">
        <v>25028549</v>
      </c>
      <c r="D64" s="58">
        <v>6870810</v>
      </c>
      <c r="H64" s="124"/>
    </row>
    <row r="65" spans="2:8" x14ac:dyDescent="0.25">
      <c r="B65" s="287" t="s">
        <v>649</v>
      </c>
      <c r="C65" s="58">
        <v>21236610</v>
      </c>
      <c r="D65" s="58">
        <v>20612430</v>
      </c>
      <c r="H65" s="124"/>
    </row>
    <row r="66" spans="2:8" x14ac:dyDescent="0.25">
      <c r="B66" s="287" t="s">
        <v>651</v>
      </c>
      <c r="C66" s="58">
        <v>20093019</v>
      </c>
      <c r="D66" s="58">
        <v>24944201</v>
      </c>
      <c r="H66" s="124"/>
    </row>
    <row r="67" spans="2:8" x14ac:dyDescent="0.25">
      <c r="B67" s="287" t="s">
        <v>645</v>
      </c>
      <c r="C67" s="58">
        <v>3695170</v>
      </c>
      <c r="D67" s="58">
        <v>1713030</v>
      </c>
      <c r="H67" s="124"/>
    </row>
    <row r="68" spans="2:8" x14ac:dyDescent="0.25">
      <c r="B68" s="287" t="s">
        <v>646</v>
      </c>
      <c r="C68" s="58">
        <v>6159</v>
      </c>
      <c r="D68" s="58">
        <v>163228596</v>
      </c>
      <c r="E68" s="171"/>
      <c r="H68" s="124"/>
    </row>
    <row r="69" spans="2:8" x14ac:dyDescent="0.25">
      <c r="B69" s="287" t="s">
        <v>652</v>
      </c>
      <c r="C69" s="58">
        <v>71</v>
      </c>
      <c r="D69" s="58">
        <v>6870879</v>
      </c>
      <c r="E69" s="172"/>
      <c r="F69" s="37"/>
      <c r="H69" s="124"/>
    </row>
    <row r="70" spans="2:8" x14ac:dyDescent="0.25">
      <c r="B70" s="288" t="s">
        <v>650</v>
      </c>
      <c r="C70" s="102">
        <v>0</v>
      </c>
      <c r="D70" s="102">
        <v>166474092</v>
      </c>
      <c r="E70" s="173"/>
      <c r="F70" s="37"/>
      <c r="G70" s="37"/>
      <c r="H70" s="124"/>
    </row>
    <row r="71" spans="2:8" x14ac:dyDescent="0.25">
      <c r="B71" s="389" t="s">
        <v>640</v>
      </c>
      <c r="C71" s="103">
        <f>SUM(C58:C70)</f>
        <v>362236963</v>
      </c>
      <c r="D71" s="103">
        <f>SUM(D58:D70)</f>
        <v>627741318</v>
      </c>
      <c r="E71" s="173"/>
      <c r="F71" s="37"/>
      <c r="G71" s="37"/>
      <c r="H71" s="124"/>
    </row>
    <row r="72" spans="2:8" x14ac:dyDescent="0.25">
      <c r="B72" s="172"/>
      <c r="C72" s="172"/>
      <c r="D72" s="172"/>
      <c r="E72" s="173"/>
      <c r="F72" s="37"/>
      <c r="G72" s="37"/>
      <c r="H72" s="124"/>
    </row>
    <row r="73" spans="2:8" x14ac:dyDescent="0.25">
      <c r="B73" s="389" t="s">
        <v>654</v>
      </c>
      <c r="C73" s="42">
        <v>44834</v>
      </c>
      <c r="D73" s="53">
        <v>44561</v>
      </c>
      <c r="E73" s="173"/>
      <c r="F73" s="37"/>
      <c r="G73" s="37"/>
      <c r="H73" s="124"/>
    </row>
    <row r="74" spans="2:8" x14ac:dyDescent="0.25">
      <c r="B74" s="286" t="s">
        <v>632</v>
      </c>
      <c r="C74" s="58">
        <v>2373157189</v>
      </c>
      <c r="D74" s="58">
        <v>1439224998</v>
      </c>
      <c r="E74" s="173"/>
      <c r="F74" s="37"/>
      <c r="G74" s="37"/>
      <c r="H74" s="124"/>
    </row>
    <row r="75" spans="2:8" x14ac:dyDescent="0.25">
      <c r="B75" s="287" t="s">
        <v>631</v>
      </c>
      <c r="C75" s="58">
        <v>2070236149</v>
      </c>
      <c r="D75" s="58">
        <v>1032311997</v>
      </c>
      <c r="E75" s="173"/>
      <c r="F75" s="37"/>
      <c r="G75" s="37"/>
      <c r="H75" s="124"/>
    </row>
    <row r="76" spans="2:8" x14ac:dyDescent="0.25">
      <c r="B76" s="389" t="s">
        <v>640</v>
      </c>
      <c r="C76" s="103">
        <f>SUM(C74:C75)</f>
        <v>4443393338</v>
      </c>
      <c r="D76" s="103">
        <f>SUM(D74:D75)</f>
        <v>2471536995</v>
      </c>
      <c r="E76" s="173"/>
      <c r="F76" s="37"/>
      <c r="G76" s="37"/>
      <c r="H76" s="124"/>
    </row>
    <row r="77" spans="2:8" x14ac:dyDescent="0.25">
      <c r="B77" s="172"/>
      <c r="C77" s="172"/>
      <c r="D77" s="172"/>
      <c r="E77" s="173"/>
      <c r="F77" s="37"/>
      <c r="G77" s="37"/>
      <c r="H77" s="124"/>
    </row>
    <row r="78" spans="2:8" x14ac:dyDescent="0.25">
      <c r="B78" s="389" t="s">
        <v>225</v>
      </c>
      <c r="C78" s="104">
        <f>+C55+C71+C76</f>
        <v>5213499409</v>
      </c>
      <c r="D78" s="104">
        <f>+D55+D71+D76</f>
        <v>3544141121</v>
      </c>
      <c r="E78" s="173"/>
      <c r="F78" s="37"/>
      <c r="G78" s="37"/>
      <c r="H78" s="124"/>
    </row>
    <row r="79" spans="2:8" x14ac:dyDescent="0.25">
      <c r="B79" s="393" t="s">
        <v>686</v>
      </c>
      <c r="C79" s="173"/>
      <c r="D79" s="173"/>
      <c r="E79" s="173"/>
      <c r="F79" s="37"/>
      <c r="G79" s="37"/>
      <c r="H79" s="124"/>
    </row>
    <row r="81" spans="2:8" x14ac:dyDescent="0.25">
      <c r="B81" s="468" t="s">
        <v>226</v>
      </c>
      <c r="C81" s="468"/>
      <c r="D81" s="468"/>
      <c r="E81" s="468"/>
      <c r="F81" s="468"/>
      <c r="G81" s="468"/>
      <c r="H81" s="468"/>
    </row>
    <row r="82" spans="2:8" ht="6.75" customHeight="1" x14ac:dyDescent="0.25"/>
    <row r="83" spans="2:8" x14ac:dyDescent="0.25">
      <c r="B83" s="205" t="s">
        <v>393</v>
      </c>
      <c r="C83" s="205"/>
      <c r="D83" s="205"/>
      <c r="E83" s="205"/>
      <c r="F83" s="205"/>
      <c r="G83" s="205"/>
      <c r="H83" s="205"/>
    </row>
    <row r="84" spans="2:8" x14ac:dyDescent="0.25">
      <c r="B84" s="205"/>
      <c r="C84" s="205"/>
      <c r="D84" s="205"/>
      <c r="E84" s="205"/>
      <c r="F84" s="205"/>
      <c r="G84" s="205"/>
      <c r="H84" s="126"/>
    </row>
    <row r="85" spans="2:8" x14ac:dyDescent="0.25">
      <c r="B85" s="20" t="s">
        <v>163</v>
      </c>
      <c r="C85" s="53">
        <f>+C46</f>
        <v>44834</v>
      </c>
      <c r="D85" s="53">
        <f>+D46</f>
        <v>44561</v>
      </c>
    </row>
    <row r="86" spans="2:8" x14ac:dyDescent="0.25">
      <c r="B86" s="127" t="s">
        <v>227</v>
      </c>
      <c r="C86" s="56">
        <v>883775018</v>
      </c>
      <c r="D86" s="56">
        <v>50053495</v>
      </c>
      <c r="H86" s="124"/>
    </row>
    <row r="87" spans="2:8" x14ac:dyDescent="0.25">
      <c r="B87" s="50" t="s">
        <v>228</v>
      </c>
      <c r="C87" s="59">
        <f>SUM(C86:C86)</f>
        <v>883775018</v>
      </c>
      <c r="D87" s="59">
        <f>SUM(D86:D86)</f>
        <v>50053495</v>
      </c>
      <c r="F87" s="37"/>
      <c r="H87" s="124"/>
    </row>
    <row r="89" spans="2:8" x14ac:dyDescent="0.25">
      <c r="B89" s="468" t="s">
        <v>394</v>
      </c>
      <c r="C89" s="468"/>
      <c r="D89" s="468"/>
      <c r="E89" s="468"/>
      <c r="F89" s="468"/>
      <c r="G89" s="468"/>
      <c r="H89" s="468"/>
    </row>
    <row r="91" spans="2:8" x14ac:dyDescent="0.25">
      <c r="B91" s="20" t="s">
        <v>163</v>
      </c>
      <c r="C91" s="53">
        <f>+C85</f>
        <v>44834</v>
      </c>
      <c r="D91" s="53">
        <f>+D85</f>
        <v>44561</v>
      </c>
    </row>
    <row r="92" spans="2:8" x14ac:dyDescent="0.25">
      <c r="B92" s="24" t="s">
        <v>229</v>
      </c>
      <c r="C92" s="26">
        <v>506362333.39100003</v>
      </c>
      <c r="D92" s="58">
        <v>0</v>
      </c>
      <c r="H92" s="124"/>
    </row>
    <row r="93" spans="2:8" x14ac:dyDescent="0.25">
      <c r="B93" s="24" t="s">
        <v>655</v>
      </c>
      <c r="C93" s="26">
        <v>22333835</v>
      </c>
      <c r="D93" s="58">
        <v>0</v>
      </c>
      <c r="H93" s="124"/>
    </row>
    <row r="94" spans="2:8" x14ac:dyDescent="0.25">
      <c r="B94" s="24" t="s">
        <v>232</v>
      </c>
      <c r="C94" s="26">
        <v>21200000</v>
      </c>
      <c r="D94" s="58">
        <v>0</v>
      </c>
      <c r="H94" s="124"/>
    </row>
    <row r="95" spans="2:8" x14ac:dyDescent="0.25">
      <c r="B95" s="24" t="s">
        <v>231</v>
      </c>
      <c r="C95" s="26">
        <v>2530000</v>
      </c>
      <c r="D95" s="58">
        <v>13055000</v>
      </c>
      <c r="H95" s="124"/>
    </row>
    <row r="96" spans="2:8" x14ac:dyDescent="0.25">
      <c r="B96" s="24" t="s">
        <v>230</v>
      </c>
      <c r="C96" s="26">
        <v>0</v>
      </c>
      <c r="D96" s="58">
        <v>8750000</v>
      </c>
      <c r="H96" s="124"/>
    </row>
    <row r="97" spans="2:8" x14ac:dyDescent="0.25">
      <c r="B97" s="50" t="s">
        <v>228</v>
      </c>
      <c r="C97" s="59">
        <f>SUM(C92:C96)</f>
        <v>552426168.39100003</v>
      </c>
      <c r="D97" s="59">
        <f>SUM(D92:D96)</f>
        <v>21805000</v>
      </c>
      <c r="H97" s="124"/>
    </row>
    <row r="99" spans="2:8" x14ac:dyDescent="0.25">
      <c r="B99" s="468" t="s">
        <v>395</v>
      </c>
      <c r="C99" s="468"/>
      <c r="D99" s="468"/>
      <c r="E99" s="468"/>
      <c r="F99" s="468"/>
      <c r="G99" s="468"/>
      <c r="H99" s="468"/>
    </row>
    <row r="101" spans="2:8" x14ac:dyDescent="0.25">
      <c r="B101" s="55" t="s">
        <v>163</v>
      </c>
      <c r="C101" s="53">
        <f>+C91</f>
        <v>44834</v>
      </c>
      <c r="D101" s="53">
        <f>+D91</f>
        <v>44561</v>
      </c>
      <c r="H101" s="124"/>
    </row>
    <row r="102" spans="2:8" x14ac:dyDescent="0.25">
      <c r="B102" s="24" t="s">
        <v>233</v>
      </c>
      <c r="C102" s="26">
        <v>2907801</v>
      </c>
      <c r="D102" s="181">
        <v>0</v>
      </c>
      <c r="H102" s="124"/>
    </row>
    <row r="103" spans="2:8" x14ac:dyDescent="0.25">
      <c r="B103" s="24" t="s">
        <v>656</v>
      </c>
      <c r="C103" s="26">
        <v>2694910</v>
      </c>
      <c r="D103" s="181">
        <v>10849009</v>
      </c>
      <c r="H103" s="124"/>
    </row>
    <row r="104" spans="2:8" x14ac:dyDescent="0.25">
      <c r="B104" s="50" t="s">
        <v>228</v>
      </c>
      <c r="C104" s="59">
        <f>SUM(C102:C103)</f>
        <v>5602711</v>
      </c>
      <c r="D104" s="59">
        <f>SUM(D102:D103)</f>
        <v>10849009</v>
      </c>
      <c r="H104" s="124"/>
    </row>
    <row r="106" spans="2:8" x14ac:dyDescent="0.25">
      <c r="B106" s="480" t="s">
        <v>396</v>
      </c>
      <c r="C106" s="480"/>
      <c r="D106" s="480"/>
      <c r="E106" s="480"/>
      <c r="F106" s="480"/>
      <c r="G106" s="480"/>
      <c r="H106" s="480"/>
    </row>
    <row r="107" spans="2:8" x14ac:dyDescent="0.25">
      <c r="B107" s="480"/>
      <c r="C107" s="480"/>
      <c r="D107" s="480"/>
      <c r="E107" s="480"/>
      <c r="F107" s="480"/>
      <c r="G107" s="480"/>
      <c r="H107" s="480"/>
    </row>
    <row r="109" spans="2:8" x14ac:dyDescent="0.25">
      <c r="B109" s="479" t="s">
        <v>397</v>
      </c>
      <c r="C109" s="479"/>
      <c r="D109" s="479"/>
      <c r="E109" s="479"/>
      <c r="F109" s="479"/>
      <c r="G109" s="479"/>
      <c r="H109" s="479"/>
    </row>
    <row r="111" spans="2:8" x14ac:dyDescent="0.25">
      <c r="B111" s="289" t="s">
        <v>163</v>
      </c>
      <c r="C111" s="142">
        <f>+C101</f>
        <v>44834</v>
      </c>
      <c r="D111" s="142">
        <f>+D101</f>
        <v>44561</v>
      </c>
    </row>
    <row r="112" spans="2:8" x14ac:dyDescent="0.25">
      <c r="B112" s="24" t="s">
        <v>580</v>
      </c>
      <c r="C112" s="143">
        <v>1388647259</v>
      </c>
      <c r="D112" s="144">
        <v>4946939978.6424799</v>
      </c>
      <c r="H112" s="124"/>
    </row>
    <row r="113" spans="2:8" x14ac:dyDescent="0.25">
      <c r="B113" s="24" t="s">
        <v>581</v>
      </c>
      <c r="C113" s="143">
        <v>64870460</v>
      </c>
      <c r="D113" s="200">
        <v>35397306</v>
      </c>
      <c r="H113" s="124"/>
    </row>
    <row r="114" spans="2:8" x14ac:dyDescent="0.25">
      <c r="B114" s="24" t="s">
        <v>103</v>
      </c>
      <c r="C114" s="143">
        <v>15024503</v>
      </c>
      <c r="D114" s="200">
        <v>0</v>
      </c>
      <c r="H114" s="124"/>
    </row>
    <row r="115" spans="2:8" x14ac:dyDescent="0.25">
      <c r="B115" s="149" t="s">
        <v>228</v>
      </c>
      <c r="C115" s="145">
        <f>SUM(C112:C114)</f>
        <v>1468542222</v>
      </c>
      <c r="D115" s="145">
        <f>SUM(D112:D114)</f>
        <v>4982337284.6424799</v>
      </c>
      <c r="F115" s="37"/>
      <c r="H115" s="124"/>
    </row>
    <row r="117" spans="2:8" x14ac:dyDescent="0.25">
      <c r="B117" s="479" t="s">
        <v>398</v>
      </c>
      <c r="C117" s="479"/>
      <c r="D117" s="479"/>
      <c r="E117" s="479"/>
      <c r="F117" s="479"/>
      <c r="G117" s="479"/>
      <c r="H117" s="479"/>
    </row>
    <row r="120" spans="2:8" x14ac:dyDescent="0.25">
      <c r="B120" s="468" t="s">
        <v>399</v>
      </c>
      <c r="C120" s="468"/>
      <c r="D120" s="468"/>
      <c r="E120" s="468"/>
      <c r="F120" s="468"/>
      <c r="G120" s="468"/>
      <c r="H120" s="468"/>
    </row>
    <row r="122" spans="2:8" x14ac:dyDescent="0.25">
      <c r="B122" s="511" t="s">
        <v>234</v>
      </c>
      <c r="C122" s="512"/>
      <c r="D122" s="513"/>
    </row>
    <row r="123" spans="2:8" x14ac:dyDescent="0.25">
      <c r="B123" s="55" t="s">
        <v>163</v>
      </c>
      <c r="C123" s="234">
        <f>+C111</f>
        <v>44834</v>
      </c>
      <c r="D123" s="175">
        <f>+D111</f>
        <v>44561</v>
      </c>
      <c r="F123" s="37"/>
      <c r="H123" s="124"/>
    </row>
    <row r="124" spans="2:8" x14ac:dyDescent="0.25">
      <c r="B124" s="24" t="s">
        <v>658</v>
      </c>
      <c r="C124" s="26">
        <v>567823375</v>
      </c>
      <c r="D124" s="58">
        <v>20224</v>
      </c>
      <c r="F124" s="37"/>
      <c r="H124" s="124"/>
    </row>
    <row r="125" spans="2:8" x14ac:dyDescent="0.25">
      <c r="B125" s="24" t="s">
        <v>657</v>
      </c>
      <c r="C125" s="374">
        <v>107692363</v>
      </c>
      <c r="D125" s="58">
        <v>53411113</v>
      </c>
      <c r="H125" s="124"/>
    </row>
    <row r="126" spans="2:8" x14ac:dyDescent="0.25">
      <c r="B126" s="24" t="s">
        <v>546</v>
      </c>
      <c r="C126" s="376">
        <v>99440380</v>
      </c>
      <c r="D126" s="26">
        <v>48134995</v>
      </c>
      <c r="H126" s="124"/>
    </row>
    <row r="127" spans="2:8" x14ac:dyDescent="0.25">
      <c r="B127" s="24" t="s">
        <v>235</v>
      </c>
      <c r="C127" s="376">
        <v>36960695</v>
      </c>
      <c r="D127" s="26">
        <v>44723632</v>
      </c>
      <c r="H127" s="124"/>
    </row>
    <row r="128" spans="2:8" x14ac:dyDescent="0.25">
      <c r="B128" s="24" t="s">
        <v>616</v>
      </c>
      <c r="C128" s="374">
        <v>0</v>
      </c>
      <c r="D128" s="26">
        <v>2427337534</v>
      </c>
      <c r="H128" s="124"/>
    </row>
    <row r="129" spans="2:8" x14ac:dyDescent="0.25">
      <c r="B129" s="24" t="s">
        <v>505</v>
      </c>
      <c r="C129" s="374">
        <v>0</v>
      </c>
      <c r="D129" s="58">
        <v>33915384</v>
      </c>
      <c r="H129" s="124"/>
    </row>
    <row r="130" spans="2:8" x14ac:dyDescent="0.25">
      <c r="B130" s="24" t="s">
        <v>553</v>
      </c>
      <c r="C130" s="374">
        <v>0</v>
      </c>
      <c r="D130" s="58">
        <v>28594287</v>
      </c>
      <c r="H130" s="124"/>
    </row>
    <row r="131" spans="2:8" x14ac:dyDescent="0.25">
      <c r="B131" s="50" t="s">
        <v>228</v>
      </c>
      <c r="C131" s="59">
        <f>SUM(C124:C130)</f>
        <v>811916813</v>
      </c>
      <c r="D131" s="59">
        <f>SUM(D124:D130)</f>
        <v>2636137169</v>
      </c>
      <c r="E131" s="174"/>
      <c r="H131" s="124"/>
    </row>
    <row r="132" spans="2:8" x14ac:dyDescent="0.25">
      <c r="B132" s="291" t="s">
        <v>617</v>
      </c>
      <c r="C132" s="174"/>
      <c r="D132" s="174"/>
      <c r="E132" s="174"/>
      <c r="F132" s="37"/>
      <c r="H132" s="124"/>
    </row>
    <row r="133" spans="2:8" x14ac:dyDescent="0.25">
      <c r="B133" s="2"/>
      <c r="C133" s="174"/>
      <c r="D133" s="174"/>
      <c r="E133" s="174"/>
      <c r="F133" s="37"/>
      <c r="H133" s="124"/>
    </row>
    <row r="134" spans="2:8" x14ac:dyDescent="0.25">
      <c r="B134" s="511" t="s">
        <v>236</v>
      </c>
      <c r="C134" s="512"/>
      <c r="D134" s="513"/>
    </row>
    <row r="135" spans="2:8" x14ac:dyDescent="0.25">
      <c r="B135" s="20" t="s">
        <v>163</v>
      </c>
      <c r="C135" s="53">
        <f>+C123</f>
        <v>44834</v>
      </c>
      <c r="D135" s="53">
        <f>+D123</f>
        <v>44561</v>
      </c>
    </row>
    <row r="136" spans="2:8" x14ac:dyDescent="0.25">
      <c r="B136" s="24" t="s">
        <v>583</v>
      </c>
      <c r="C136" s="26">
        <v>106756053</v>
      </c>
      <c r="D136" s="58">
        <v>0</v>
      </c>
      <c r="F136" s="37"/>
      <c r="H136" s="124"/>
    </row>
    <row r="137" spans="2:8" x14ac:dyDescent="0.25">
      <c r="B137" s="24" t="s">
        <v>510</v>
      </c>
      <c r="C137" s="26">
        <v>8207969</v>
      </c>
      <c r="D137" s="58">
        <v>107637124</v>
      </c>
      <c r="F137" s="37"/>
      <c r="H137" s="124"/>
    </row>
    <row r="138" spans="2:8" x14ac:dyDescent="0.25">
      <c r="B138" s="50" t="s">
        <v>228</v>
      </c>
      <c r="C138" s="59">
        <f>SUM(C136:C137)</f>
        <v>114964022</v>
      </c>
      <c r="D138" s="59">
        <f>SUM(D136:D137)</f>
        <v>107637124</v>
      </c>
      <c r="F138" s="37"/>
      <c r="H138" s="124"/>
    </row>
    <row r="140" spans="2:8" x14ac:dyDescent="0.25">
      <c r="B140" s="202" t="s">
        <v>237</v>
      </c>
      <c r="C140" s="202"/>
      <c r="D140" s="202"/>
      <c r="E140" s="202"/>
      <c r="F140" s="202"/>
      <c r="G140" s="202"/>
      <c r="H140" s="202"/>
    </row>
    <row r="142" spans="2:8" x14ac:dyDescent="0.25">
      <c r="B142" s="468" t="s">
        <v>400</v>
      </c>
      <c r="C142" s="468"/>
      <c r="D142" s="468"/>
      <c r="E142" s="468"/>
      <c r="F142" s="468"/>
      <c r="G142" s="468"/>
      <c r="H142" s="468"/>
    </row>
    <row r="144" spans="2:8" x14ac:dyDescent="0.25">
      <c r="B144" s="46" t="s">
        <v>193</v>
      </c>
      <c r="C144" s="42">
        <f>+C135</f>
        <v>44834</v>
      </c>
      <c r="D144" s="42">
        <f>+D135</f>
        <v>44561</v>
      </c>
    </row>
    <row r="145" spans="2:8" x14ac:dyDescent="0.25">
      <c r="B145" s="416" t="s">
        <v>676</v>
      </c>
      <c r="C145" s="417"/>
      <c r="D145" s="47"/>
    </row>
    <row r="146" spans="2:8" x14ac:dyDescent="0.25">
      <c r="B146" s="418" t="s">
        <v>526</v>
      </c>
      <c r="C146" s="419">
        <v>30250887672</v>
      </c>
      <c r="D146" s="419">
        <v>10096575344</v>
      </c>
    </row>
    <row r="147" spans="2:8" x14ac:dyDescent="0.25">
      <c r="B147" s="418" t="s">
        <v>638</v>
      </c>
      <c r="C147" s="419">
        <v>30213698630</v>
      </c>
      <c r="D147" s="419"/>
    </row>
    <row r="148" spans="2:8" x14ac:dyDescent="0.25">
      <c r="B148" s="420"/>
      <c r="C148" s="419"/>
      <c r="D148" s="421"/>
    </row>
    <row r="149" spans="2:8" x14ac:dyDescent="0.25">
      <c r="B149" s="420" t="s">
        <v>677</v>
      </c>
      <c r="C149" s="422"/>
      <c r="D149" s="421"/>
      <c r="F149" s="37"/>
      <c r="H149" s="124"/>
    </row>
    <row r="150" spans="2:8" x14ac:dyDescent="0.25">
      <c r="B150" s="418" t="s">
        <v>678</v>
      </c>
      <c r="C150" s="419">
        <v>4084434963</v>
      </c>
      <c r="D150" s="421"/>
      <c r="E150" s="18"/>
      <c r="F150" s="37"/>
      <c r="H150" s="124"/>
    </row>
    <row r="151" spans="2:8" x14ac:dyDescent="0.25">
      <c r="B151" s="418" t="s">
        <v>679</v>
      </c>
      <c r="C151" s="419">
        <v>5996626041</v>
      </c>
      <c r="D151" s="421"/>
      <c r="F151" s="37"/>
      <c r="H151" s="124"/>
    </row>
    <row r="152" spans="2:8" x14ac:dyDescent="0.25">
      <c r="B152" s="418" t="s">
        <v>680</v>
      </c>
      <c r="C152" s="419">
        <v>3305845</v>
      </c>
      <c r="D152" s="421"/>
      <c r="F152" s="37"/>
      <c r="H152" s="124"/>
    </row>
    <row r="153" spans="2:8" x14ac:dyDescent="0.25">
      <c r="B153" s="389" t="s">
        <v>681</v>
      </c>
      <c r="C153" s="423">
        <f>SUM(C146:C152)</f>
        <v>70548953151</v>
      </c>
      <c r="D153" s="423">
        <f>SUM(D146:D152)</f>
        <v>10096575344</v>
      </c>
      <c r="F153" s="37"/>
      <c r="H153" s="124"/>
    </row>
    <row r="154" spans="2:8" x14ac:dyDescent="0.25">
      <c r="B154" s="420"/>
      <c r="C154" s="422"/>
      <c r="D154" s="424"/>
    </row>
    <row r="155" spans="2:8" x14ac:dyDescent="0.25">
      <c r="B155" s="420" t="s">
        <v>682</v>
      </c>
      <c r="C155" s="419"/>
      <c r="D155" s="421"/>
    </row>
    <row r="156" spans="2:8" x14ac:dyDescent="0.25">
      <c r="B156" s="57" t="s">
        <v>526</v>
      </c>
      <c r="C156" s="425"/>
      <c r="D156" s="425">
        <v>506663.01</v>
      </c>
    </row>
    <row r="157" spans="2:8" x14ac:dyDescent="0.25">
      <c r="B157" s="57" t="s">
        <v>582</v>
      </c>
      <c r="C157" s="425"/>
      <c r="D157" s="425">
        <v>500575.35</v>
      </c>
    </row>
    <row r="158" spans="2:8" x14ac:dyDescent="0.25">
      <c r="B158" s="57"/>
      <c r="C158" s="425"/>
      <c r="D158" s="425"/>
    </row>
    <row r="159" spans="2:8" x14ac:dyDescent="0.25">
      <c r="B159" s="426" t="s">
        <v>677</v>
      </c>
      <c r="C159" s="427"/>
      <c r="D159" s="425"/>
    </row>
    <row r="160" spans="2:8" x14ac:dyDescent="0.25">
      <c r="B160" s="57" t="s">
        <v>683</v>
      </c>
      <c r="C160" s="425">
        <v>424697.29</v>
      </c>
      <c r="D160" s="425">
        <v>0</v>
      </c>
    </row>
    <row r="161" spans="2:4" x14ac:dyDescent="0.25">
      <c r="B161" s="428" t="s">
        <v>666</v>
      </c>
      <c r="C161" s="429">
        <v>7090.2</v>
      </c>
      <c r="D161" s="425">
        <v>6887.4</v>
      </c>
    </row>
    <row r="162" spans="2:4" x14ac:dyDescent="0.25">
      <c r="B162" s="430" t="s">
        <v>681</v>
      </c>
      <c r="C162" s="423">
        <f>+C160*C161</f>
        <v>3011188725.5579996</v>
      </c>
      <c r="D162" s="423">
        <f>(D156+D157)*D161</f>
        <v>6937253480.6639996</v>
      </c>
    </row>
    <row r="163" spans="2:4" x14ac:dyDescent="0.25">
      <c r="B163" s="431"/>
      <c r="C163" s="422"/>
      <c r="D163" s="419"/>
    </row>
    <row r="164" spans="2:4" x14ac:dyDescent="0.25">
      <c r="B164" s="389" t="s">
        <v>684</v>
      </c>
      <c r="C164" s="29">
        <f>+C153+C162</f>
        <v>73560141876.557999</v>
      </c>
      <c r="D164" s="29">
        <f>+D153+D162</f>
        <v>17033828824.664</v>
      </c>
    </row>
  </sheetData>
  <sortState xmlns:xlrd2="http://schemas.microsoft.com/office/spreadsheetml/2017/richdata2" ref="B136:D137">
    <sortCondition descending="1" ref="C136:C137"/>
  </sortState>
  <mergeCells count="21">
    <mergeCell ref="B32:H32"/>
    <mergeCell ref="B14:B15"/>
    <mergeCell ref="C14:C15"/>
    <mergeCell ref="D14:D15"/>
    <mergeCell ref="B34:B35"/>
    <mergeCell ref="B2:H2"/>
    <mergeCell ref="B122:D122"/>
    <mergeCell ref="B134:D134"/>
    <mergeCell ref="B142:H142"/>
    <mergeCell ref="B120:H120"/>
    <mergeCell ref="B117:H117"/>
    <mergeCell ref="B106:H107"/>
    <mergeCell ref="B109:H109"/>
    <mergeCell ref="B99:H99"/>
    <mergeCell ref="B89:H89"/>
    <mergeCell ref="B81:H81"/>
    <mergeCell ref="B3:H3"/>
    <mergeCell ref="B5:H5"/>
    <mergeCell ref="B7:H7"/>
    <mergeCell ref="B43:H44"/>
    <mergeCell ref="B12:H12"/>
  </mergeCells>
  <hyperlinks>
    <hyperlink ref="A1" location="ÍNDICE!A1" display="Indice" xr:uid="{633A7F9E-5445-4137-867C-DC684C628620}"/>
  </hyperlinks>
  <pageMargins left="0.25" right="0.25" top="0.75" bottom="0.75" header="0.3" footer="0.3"/>
  <pageSetup paperSize="9" scale="34" orientation="portrait" r:id="rId1"/>
  <ignoredErrors>
    <ignoredError sqref="C55:D55 C71:D71 C76:D76" formulaRange="1"/>
    <ignoredError sqref="E35:F35 F15:G15" formula="1"/>
  </ignoredErrors>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GY0YCSm+jNdF6gi/vfRC3HuQYqWYYTQI+k2vkqAAbKE=</DigestValue>
    </Reference>
    <Reference Type="http://www.w3.org/2000/09/xmldsig#Object" URI="#idOfficeObject">
      <DigestMethod Algorithm="http://www.w3.org/2001/04/xmlenc#sha256"/>
      <DigestValue>jMF/4fryYpnBQzIcHe99kW5Bg3I/r56WO8XruKVeD6E=</DigestValue>
    </Reference>
    <Reference Type="http://uri.etsi.org/01903#SignedProperties" URI="#idSignedProperties">
      <Transforms>
        <Transform Algorithm="http://www.w3.org/TR/2001/REC-xml-c14n-20010315"/>
      </Transforms>
      <DigestMethod Algorithm="http://www.w3.org/2001/04/xmlenc#sha256"/>
      <DigestValue>bvR6Bge4rWYuCGzBrvNkm72q4+vOGszIs+swV/7TxJE=</DigestValue>
    </Reference>
  </SignedInfo>
  <SignatureValue>A4wS+m++dO+QcFc/j1lKzJ53hoZlZHptqonN4VRQg9pyDOlj5B4ceB82f/26Dh+2gQ3+kR5OK1/N
l2pujEHzCa6hbcIN9w8eF2px8uv0sATQNUFhvPJN7RcyQcGMDKKP8SxvZK4jJueTskdB0SEs0Uf0
slsFc2M1BzX+4UUO9XV/ufACy5rFud4Eweakt+TQ5xx8nNv/Ead4b6qr4Kw4vNU21yB7guhVwpmR
fkwrXUfqhSeo7Rmw22VbVhPKMBuTegRBSXyNAZxHXURPOCiaEabXrUC3NLIC/rhouQGrBEuUcTz7
ycxxAeD8r70BHdLTLBPk2X3Wle7oLJTbM1UnSg==</SignatureValue>
  <KeyInfo>
    <X509Data>
      <X509Certificate>MIIH/zCCBeegAwIBAgIIYTMrXrPNwRwwDQYJKoZIhvcNAQELBQAwWzEXMBUGA1UEBRMOUlVDIDgwMDUwMTcyLTExGjAYBgNVBAMTEUNBLURPQ1VNRU5UQSBTLkEuMRcwFQYDVQQKEw5ET0NVTUVOVEEgUy5BLjELMAkGA1UEBhMCUFkwHhcNMjEwNTE4MTQwMjE0WhcNMjMwNTE4MTQxMjE0WjCBozELMAkGA1UEBhMCUFkxGDAWBgNVBAQMD1VHQVJURSBWSUxMQUxCQTESMBAGA1UEBRMJQ0kzODUzNzgyMRQwEgYDVQQqDAtKT1JHRSBSQU1PTjEXMBUGA1UECgwOUEVSU09OQSBGSVNJQ0ExETAPBgNVBAsMCEZJUk1BIEYyMSQwIgYDVQQDDBtKT1JHRSBSQU1PTiBVR0FSVEUgVklMTEFMQkEwggEiMA0GCSqGSIb3DQEBAQUAA4IBDwAwggEKAoIBAQDOG0TD7xO6dqfP/uh7ianGCcoWbGrclgxpFgKfdJVCXZYOzyEd5r9kjL0uHoz0ijQXoosZJFjxPf1AmYKRygbzFHQ1bPb+pgBirFq5lkfQncdNAYNw64fyVmPdW6aT3MRaKa4g1ovjDLrx4pUmmlSsZPXBguI+surs7fcDNrcduAUuvksitpc7A91VEaBO3GST7c51R7Zzbwqk4c3AnrXCZP6k/4jlHSsuGlHQ0XP79s5z5FwhtDlMbLO7GYOpJB6Rk+RQ5EEQmYJ/y4sL0yNQhhOJOu59ugh+RJqVBoHt1HZLjpnnjWal+Z/4Nl138kGE21pNjYw+U53CXaQrdk/hAgMBAAGjggN8MIIDeDAMBgNVHRMBAf8EAjAAMA4GA1UdDwEB/wQEAwIF4DAqBgNVHSUBAf8EIDAeBggrBgEFBQcDAQYIKwYBBQUHAwIGCCsGAQUFBwMEMB0GA1UdDgQWBBQxinE+Tt60Z+HIBygbTK2op0KuN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anVnYXJ0ZU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FV42szU8vllZ1D4+DSONtq8+FIf6S/X4v8JklgWCb4jdp3wKKozUG3h363kyFf0hMU7MJb+gSyhbESnEkHARIKW+iMM1WKJFieSCbElxkGUpIrz/PtzZOCb14FRE2v9nFVBe41b+QBYhxOgO+KGCUQaIYQGKpdbtufruAmqYGX5+IqrAklqFnV3+RNQyf9c3XrjAsmArqBpnMeqBAsOt6GgGCtHJDvWjk+TB6WFo8a7GbiAloRfGksCL6RXhKXNScNRSlRxfKZz/rC1JcxP56Z6q7F06x0gOEduTKjDxKV9V+v/7Z1Uq0N8b1gWbgmgJ28lMPKQj/Cth9zftbos62b726Ry6P2F1m3QDrEjt0owSa2LthEs1ZG4ZgEjp8uqTi7Z0E5ZAFycj0b9uRcdGGWqd5Qgla68Agu1hbAUJjvqqk1I0bDtx5aToZYgHN/3FAXUek2SX3tR24VnZwiA7UG/TdHzSN2EFlMa+U7/qlbDfQLD2VGK+bYpP08f5xAW4hBb0rhxLXg0fHjRzpNR5yL1V8WSuZ+njY1bC6TVQpgf4IXH/ze3ECIAVgPE6BnPFW3A37N8FkoF6HxdDC8oi0Khs/w8DbH4F7veSSDtJXcpNKtlbD30gkof9GKz7jKxEvvF5kYQ6j2uPAOUXMd8sXCfcZXCgKvYZvsj4LWloY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dgBJtLon2AhpBKNRvp2jQL8Ukxq7NjGx9Ht6gB2EKIM=</DigestValue>
      </Reference>
      <Reference URI="/xl/calcChain.xml?ContentType=application/vnd.openxmlformats-officedocument.spreadsheetml.calcChain+xml">
        <DigestMethod Algorithm="http://www.w3.org/2001/04/xmlenc#sha256"/>
        <DigestValue>LazXlP/sDHzvhc1VrtAE7tSrARkymd87a5JmcsiUZ7g=</DigestValue>
      </Reference>
      <Reference URI="/xl/printerSettings/printerSettings1.bin?ContentType=application/vnd.openxmlformats-officedocument.spreadsheetml.printerSettings">
        <DigestMethod Algorithm="http://www.w3.org/2001/04/xmlenc#sha256"/>
        <DigestValue>LzsjKj1SvZD0jMr+Os+U9hQRbg8HG5v7RY7I5GX6kBA=</DigestValue>
      </Reference>
      <Reference URI="/xl/printerSettings/printerSettings10.bin?ContentType=application/vnd.openxmlformats-officedocument.spreadsheetml.printerSettings">
        <DigestMethod Algorithm="http://www.w3.org/2001/04/xmlenc#sha256"/>
        <DigestValue>pM+zKs4fsCZDn77QMdZIAzBtU64Jb3zpbqsXFMWLTms=</DigestValue>
      </Reference>
      <Reference URI="/xl/printerSettings/printerSettings11.bin?ContentType=application/vnd.openxmlformats-officedocument.spreadsheetml.printerSettings">
        <DigestMethod Algorithm="http://www.w3.org/2001/04/xmlenc#sha256"/>
        <DigestValue>MG9viz+UTx7T/YRBnq3YH32+nMLv43q0R191B3ACZ8s=</DigestValue>
      </Reference>
      <Reference URI="/xl/printerSettings/printerSettings12.bin?ContentType=application/vnd.openxmlformats-officedocument.spreadsheetml.printerSettings">
        <DigestMethod Algorithm="http://www.w3.org/2001/04/xmlenc#sha256"/>
        <DigestValue>ICL05554fVnjJTK5pwgL8JhVVGB9RJB3sRPs4dA8Rd4=</DigestValue>
      </Reference>
      <Reference URI="/xl/printerSettings/printerSettings13.bin?ContentType=application/vnd.openxmlformats-officedocument.spreadsheetml.printerSettings">
        <DigestMethod Algorithm="http://www.w3.org/2001/04/xmlenc#sha256"/>
        <DigestValue>mRBIAjIWC2uppehar2Y8jMELXU8HRHcyffocgBjMrAU=</DigestValue>
      </Reference>
      <Reference URI="/xl/printerSettings/printerSettings14.bin?ContentType=application/vnd.openxmlformats-officedocument.spreadsheetml.printerSettings">
        <DigestMethod Algorithm="http://www.w3.org/2001/04/xmlenc#sha256"/>
        <DigestValue>7bcltT2yUheVpJ35+fRoiAgATZ7WWZkNqulb8f1Vydc=</DigestValue>
      </Reference>
      <Reference URI="/xl/printerSettings/printerSettings15.bin?ContentType=application/vnd.openxmlformats-officedocument.spreadsheetml.printerSettings">
        <DigestMethod Algorithm="http://www.w3.org/2001/04/xmlenc#sha256"/>
        <DigestValue>7bcltT2yUheVpJ35+fRoiAgATZ7WWZkNqulb8f1Vydc=</DigestValue>
      </Reference>
      <Reference URI="/xl/printerSettings/printerSettings16.bin?ContentType=application/vnd.openxmlformats-officedocument.spreadsheetml.printerSettings">
        <DigestMethod Algorithm="http://www.w3.org/2001/04/xmlenc#sha256"/>
        <DigestValue>4G4SB7+Mlal5hMcWYopyWnPYyL+1LIfKt4XYUJyDrOY=</DigestValue>
      </Reference>
      <Reference URI="/xl/printerSettings/printerSettings2.bin?ContentType=application/vnd.openxmlformats-officedocument.spreadsheetml.printerSettings">
        <DigestMethod Algorithm="http://www.w3.org/2001/04/xmlenc#sha256"/>
        <DigestValue>FAaHAF+0q/1V9oa7FBk7PUO+kfAlnRm/wEnaPPz56ug=</DigestValue>
      </Reference>
      <Reference URI="/xl/printerSettings/printerSettings3.bin?ContentType=application/vnd.openxmlformats-officedocument.spreadsheetml.printerSettings">
        <DigestMethod Algorithm="http://www.w3.org/2001/04/xmlenc#sha256"/>
        <DigestValue>shCb3gjMk5tYACWRDITdoyczIZktd1OfZ9zMF27xFKc=</DigestValue>
      </Reference>
      <Reference URI="/xl/printerSettings/printerSettings4.bin?ContentType=application/vnd.openxmlformats-officedocument.spreadsheetml.printerSettings">
        <DigestMethod Algorithm="http://www.w3.org/2001/04/xmlenc#sha256"/>
        <DigestValue>3t8z83M7cIY5VjAxPAHsqa0TYKb3ouICmTHdwcfZhx4=</DigestValue>
      </Reference>
      <Reference URI="/xl/printerSettings/printerSettings5.bin?ContentType=application/vnd.openxmlformats-officedocument.spreadsheetml.printerSettings">
        <DigestMethod Algorithm="http://www.w3.org/2001/04/xmlenc#sha256"/>
        <DigestValue>879gG7Q+8KYbwyRMJPUYm55SDq/wutnfV3kRei+g3K0=</DigestValue>
      </Reference>
      <Reference URI="/xl/printerSettings/printerSettings6.bin?ContentType=application/vnd.openxmlformats-officedocument.spreadsheetml.printerSettings">
        <DigestMethod Algorithm="http://www.w3.org/2001/04/xmlenc#sha256"/>
        <DigestValue>/knY8TrA/WtK3gT55aukjAcqDO+EkXImZhv/NbnYPA8=</DigestValue>
      </Reference>
      <Reference URI="/xl/printerSettings/printerSettings7.bin?ContentType=application/vnd.openxmlformats-officedocument.spreadsheetml.printerSettings">
        <DigestMethod Algorithm="http://www.w3.org/2001/04/xmlenc#sha256"/>
        <DigestValue>bkWz6n4yBwcox/cMhsZANHEucagvYR2oAvsLMMtYHHU=</DigestValue>
      </Reference>
      <Reference URI="/xl/printerSettings/printerSettings8.bin?ContentType=application/vnd.openxmlformats-officedocument.spreadsheetml.printerSettings">
        <DigestMethod Algorithm="http://www.w3.org/2001/04/xmlenc#sha256"/>
        <DigestValue>u5fhEK0YeqTEem0LgRhkdjWXBsOMZzcS9j1zc3nJ50s=</DigestValue>
      </Reference>
      <Reference URI="/xl/printerSettings/printerSettings9.bin?ContentType=application/vnd.openxmlformats-officedocument.spreadsheetml.printerSettings">
        <DigestMethod Algorithm="http://www.w3.org/2001/04/xmlenc#sha256"/>
        <DigestValue>mRBIAjIWC2uppehar2Y8jMELXU8HRHcyffocgBjMrAU=</DigestValue>
      </Reference>
      <Reference URI="/xl/sharedStrings.xml?ContentType=application/vnd.openxmlformats-officedocument.spreadsheetml.sharedStrings+xml">
        <DigestMethod Algorithm="http://www.w3.org/2001/04/xmlenc#sha256"/>
        <DigestValue>x8hEQS6QRbyemeYQCIVLNIEJnH9zl1v1JAe5KAGhEqo=</DigestValue>
      </Reference>
      <Reference URI="/xl/styles.xml?ContentType=application/vnd.openxmlformats-officedocument.spreadsheetml.styles+xml">
        <DigestMethod Algorithm="http://www.w3.org/2001/04/xmlenc#sha256"/>
        <DigestValue>kRUrm02/OlxYMQGV4jnTt7NQ3RiD87atUMk6gM1koNo=</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ba9Mul4j5ujwd4Yv9h6n0lUB1Jw9RrQopxURxfHrD78=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CPspG/944pzHdIdKM80ZNlEcpmMuKFzwWkkpRf2BVuI=</DigestValue>
      </Reference>
      <Reference URI="/xl/worksheets/sheet10.xml?ContentType=application/vnd.openxmlformats-officedocument.spreadsheetml.worksheet+xml">
        <DigestMethod Algorithm="http://www.w3.org/2001/04/xmlenc#sha256"/>
        <DigestValue>rBRPM7D0FcTQxAkJpgTdnkrFm+/0DzfJ62LEAFo+HiI=</DigestValue>
      </Reference>
      <Reference URI="/xl/worksheets/sheet11.xml?ContentType=application/vnd.openxmlformats-officedocument.spreadsheetml.worksheet+xml">
        <DigestMethod Algorithm="http://www.w3.org/2001/04/xmlenc#sha256"/>
        <DigestValue>cGrKz9tPjGPvajlioioFteLRaK6dBsjeU/m1UcRsz08=</DigestValue>
      </Reference>
      <Reference URI="/xl/worksheets/sheet12.xml?ContentType=application/vnd.openxmlformats-officedocument.spreadsheetml.worksheet+xml">
        <DigestMethod Algorithm="http://www.w3.org/2001/04/xmlenc#sha256"/>
        <DigestValue>4GW7UlmXg4GlQT2z63BNIrdOgrmmXrYhiME+8uVHETU=</DigestValue>
      </Reference>
      <Reference URI="/xl/worksheets/sheet13.xml?ContentType=application/vnd.openxmlformats-officedocument.spreadsheetml.worksheet+xml">
        <DigestMethod Algorithm="http://www.w3.org/2001/04/xmlenc#sha256"/>
        <DigestValue>c2IIvLeW3zP4j2grn2YgxsOsb2vJyx7wOa+pTdW7y5U=</DigestValue>
      </Reference>
      <Reference URI="/xl/worksheets/sheet14.xml?ContentType=application/vnd.openxmlformats-officedocument.spreadsheetml.worksheet+xml">
        <DigestMethod Algorithm="http://www.w3.org/2001/04/xmlenc#sha256"/>
        <DigestValue>1aeNRS8ZYPtsIXFRYjnW9SmCjrrgJAVlJ5srQTICU4E=</DigestValue>
      </Reference>
      <Reference URI="/xl/worksheets/sheet15.xml?ContentType=application/vnd.openxmlformats-officedocument.spreadsheetml.worksheet+xml">
        <DigestMethod Algorithm="http://www.w3.org/2001/04/xmlenc#sha256"/>
        <DigestValue>WNvAEwsEmG1gw/jMOQFQ+3cR+1w6eMGgBTPJLzeOdXE=</DigestValue>
      </Reference>
      <Reference URI="/xl/worksheets/sheet16.xml?ContentType=application/vnd.openxmlformats-officedocument.spreadsheetml.worksheet+xml">
        <DigestMethod Algorithm="http://www.w3.org/2001/04/xmlenc#sha256"/>
        <DigestValue>pp0bID6K0QqhPEThmomL02cpRZLpC/mCWZZr8jrP0Jw=</DigestValue>
      </Reference>
      <Reference URI="/xl/worksheets/sheet2.xml?ContentType=application/vnd.openxmlformats-officedocument.spreadsheetml.worksheet+xml">
        <DigestMethod Algorithm="http://www.w3.org/2001/04/xmlenc#sha256"/>
        <DigestValue>CtX195Y03vftObxRx37FgqWA95e4F4OtAHufF9ZjFkI=</DigestValue>
      </Reference>
      <Reference URI="/xl/worksheets/sheet3.xml?ContentType=application/vnd.openxmlformats-officedocument.spreadsheetml.worksheet+xml">
        <DigestMethod Algorithm="http://www.w3.org/2001/04/xmlenc#sha256"/>
        <DigestValue>BD4g3neeDIx+NwEAqkZD7FGPgt+DoME/VfWM1RFyPYg=</DigestValue>
      </Reference>
      <Reference URI="/xl/worksheets/sheet4.xml?ContentType=application/vnd.openxmlformats-officedocument.spreadsheetml.worksheet+xml">
        <DigestMethod Algorithm="http://www.w3.org/2001/04/xmlenc#sha256"/>
        <DigestValue>aok97V3RjN2owd4uivWAWyXBXm15dLXLeTKOXe4ltVQ=</DigestValue>
      </Reference>
      <Reference URI="/xl/worksheets/sheet5.xml?ContentType=application/vnd.openxmlformats-officedocument.spreadsheetml.worksheet+xml">
        <DigestMethod Algorithm="http://www.w3.org/2001/04/xmlenc#sha256"/>
        <DigestValue>d5J4NTB22EINjHygRgT+v+PQdQIHX+U2ZdYjstbXdhM=</DigestValue>
      </Reference>
      <Reference URI="/xl/worksheets/sheet6.xml?ContentType=application/vnd.openxmlformats-officedocument.spreadsheetml.worksheet+xml">
        <DigestMethod Algorithm="http://www.w3.org/2001/04/xmlenc#sha256"/>
        <DigestValue>H+1d61C7opB4lPhSIvRseIzneSP0DuNPRGgOkYIqEBw=</DigestValue>
      </Reference>
      <Reference URI="/xl/worksheets/sheet7.xml?ContentType=application/vnd.openxmlformats-officedocument.spreadsheetml.worksheet+xml">
        <DigestMethod Algorithm="http://www.w3.org/2001/04/xmlenc#sha256"/>
        <DigestValue>3Js1hJc4yBg9Bp0yDme74MwCODglF6eZHaTzhrgcfdU=</DigestValue>
      </Reference>
      <Reference URI="/xl/worksheets/sheet8.xml?ContentType=application/vnd.openxmlformats-officedocument.spreadsheetml.worksheet+xml">
        <DigestMethod Algorithm="http://www.w3.org/2001/04/xmlenc#sha256"/>
        <DigestValue>nVvN3Tv9mKvfWe4mAwGhNmH/tKP1d4OInqkTIYnGCTU=</DigestValue>
      </Reference>
      <Reference URI="/xl/worksheets/sheet9.xml?ContentType=application/vnd.openxmlformats-officedocument.spreadsheetml.worksheet+xml">
        <DigestMethod Algorithm="http://www.w3.org/2001/04/xmlenc#sha256"/>
        <DigestValue>gGYBwD6sSMrHlMaIj97X/9DcTAA53Jy3zDuAUDAkF1k=</DigestValue>
      </Reference>
    </Manifest>
    <SignatureProperties>
      <SignatureProperty Id="idSignatureTime" Target="#idPackageSignature">
        <mdssi:SignatureTime xmlns:mdssi="http://schemas.openxmlformats.org/package/2006/digital-signature">
          <mdssi:Format>YYYY-MM-DDThh:mm:ssTZD</mdssi:Format>
          <mdssi:Value>2022-11-16T18:22:29Z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2022-11-16T18:22:29Z</xd:SigningTime>
          <xd:SigningCertificate>
            <xd:Cert>
              <xd:CertDigest>
                <DigestMethod Algorithm="http://www.w3.org/2001/04/xmlenc#sha256"/>
                <DigestValue>Poi+G/XhmEHgtGk3JY42IXaAdXt1S5rJIpx7Au4BGFg=</DigestValue>
              </xd:CertDigest>
              <xd:IssuerSerial>
                <X509IssuerName>C=PY, O=DOCUMENTA S.A., CN=CA-DOCUMENTA S.A., SERIALNUMBER=RUC 80050172-1</X509IssuerName>
                <X509SerialNumber>7003989531234779420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16nSB/bojAs6gsRxabvCIVknKPqZahH56Vo8JIKtgGo=</DigestValue>
    </Reference>
    <Reference Type="http://www.w3.org/2000/09/xmldsig#Object" URI="#idOfficeObject">
      <DigestMethod Algorithm="http://www.w3.org/2001/04/xmlenc#sha256"/>
      <DigestValue>FOkiKjBl4bmIwXfo5SDgW9pgDrPYGi8kXVEa3kEU4JI=</DigestValue>
    </Reference>
    <Reference Type="http://uri.etsi.org/01903#SignedProperties" URI="#idSignedProperties">
      <Transforms>
        <Transform Algorithm="http://www.w3.org/TR/2001/REC-xml-c14n-20010315"/>
      </Transforms>
      <DigestMethod Algorithm="http://www.w3.org/2001/04/xmlenc#sha256"/>
      <DigestValue>tQCQtwhx8abbPwtKEnaIyQxwPX6EA0S6q8nTvMKCLbA=</DigestValue>
    </Reference>
  </SignedInfo>
  <SignatureValue>KSwsEVwykON9Ri8/myrj8y7n6EIaGAPkqvVxExAE7JQh8V06kcRz8DJxC4KCr5Owiy+o0DtnDyVC
Nzs4HyAGZICV6u5PAGvKEceT+xpw1qBKZ41DjNLpg0UslqRoN+wkteQ/LbbIs/u7ItjzrgiITnDj
R45AMKwkVcO/eL8Fug+hnAjyEW1TgFcl0Od4yaCxrIejVf8Kb0AZkSNtIRtJOmuS749CepcTONlD
RPpkS8W3vTNc3Oi0K0lnFhnJ92nLeqx7iTYOXY54BqoRxgShEdQZvQfSZXAgXGt7RM3VRLw4wV0q
IOArbx5BDCEYS6dOBrAvElpacywrSNbTDGio0A==</SignatureValue>
  <KeyInfo>
    <X509Data>
      <X509Certificate>MIIHOTCCBSGgAwIBAgIIBShUvBJmmOEwDQYJKoZIhvcNAQELBQAwWzEXMBUGA1UEBRMOUlVDIDgwMDUwMTcyLTExGjAYBgNVBAMTEUNBLURPQ1VNRU5UQSBTLkEuMRcwFQYDVQQKEw5ET0NVTUVOVEEgUy5BLjELMAkGA1UEBhMCUFkwHhcNMjIwODA5MTUyMjE5WhcNMjQwODA4MTUzMjE5WjCBkTELMAkGA1UEBhMCUFkxDjAMBgNVBAQMBUdFTEFZMRIwEAYDVQQFEwlDSTIwNTgwNjcxFTATBgNVBCoMDEVMSUFTIE1JR1VFTDEXMBUGA1UECgwOUEVSU09OQSBGSVNJQ0ExETAPBgNVBAsMCEZJUk1BIEYyMRswGQYDVQQDDBJFTElBUyBNSUdVRUwgR0VMQVkwggEiMA0GCSqGSIb3DQEBAQUAA4IBDwAwggEKAoIBAQDwWxOs+PgJycsipwqrw6og52MmKAqVCSj4Q6MglwpwG/68yY96xQPGSRfI+HX4vArjYhkuKFzw3jX9KrLksXYocEgk9OzNLOgbtqhYoxXJ9WaaWMUDgwnsbVn1XUVNLp2RQdXG8rxVgPmHCm9dCHLgkO3gUJ6NclvqGw8jK1U3euEHJ0CKrXvew7axOefxrvCTfJ5ZQvaymCd4NU1l9RceIPlKIfkRtWQkhPzjP++y7RA2S494eJX/Y2YgKhfJ+dqdz0jEKg8+LOcTG6xqs11DuR6r+UhjnWEdTaqc/zNJtzmZXVt31DqEvlMaoSZZi+9csaaKfetS7b+JdLDWvG2FAgMBAAGjggLIMIICxDAMBgNVHRMBAf8EAjAAMA4GA1UdDwEB/wQEAwIF4DAnBgNVHSUEIDAeBggrBgEFBQcDAQYIKwYBBQUHAwIGCCsGAQUFBwMEMB0GA1UdDgQWBBQI8huz11Fs9r+QZVdrC0MUtOFq8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wYDVR0RBBgwFoEUZWdlbGF5QGNhZGllbS5jb20ucHkwggEtBgNVHSAEggEkMIIBIDCCARwGDSsGAQQBgvk7AQEBCgEwggEJMC8GCCsGAQUFBwIBFiNodHRwczovL3d3dy5kaWdpdG8uY29tLnB5L2Rlc2NhcmdhczCB1QYIKwYBBQUHAgIwgcgagcVDZXJ0aWZpY2FkbyBjdWFsaWZpY2FkbyBkZSBmaXJtYSBlbGVjdHLzbmljYSB0aXBvIEYyIChjbGF2ZXMgZW4gZGlzcG9zaXRpdm8gY3VhbGlmaWNhZG8pLCBzdWpldGEgYSBsYXMgY29uZGljaW9uZXMgZGUgdXNvIGV4cHVlc3RhcyBlbiBsYSBEZWNsYXJhY2nzbiBkZSBQcuFjdGljYXMgZGUgQ2VydGlmaWNhY2nzbiBkZSBET0NVTUVOVEEgUy5BLjANBgkqhkiG9w0BAQsFAAOCAgEAvo228aOxSGlBeBCKOZ3JhWO+yyOFZM74HUW8j8uRbUdDuW+05unNZUVM+Rm1XcQZ8abc8xr1aInUKjeY8x1Pex9ravH2kqBO5dSRwnxN0iR0BnpE7hB5w6EIGivEWc69ASJXap7QpNd3AWl8CaSg9KDVCzzw96OUfNJL4vy1b65uZigHH3/5brXYuJqYg3xisOaqCnBOnRlbjykXBmwDOmw6a+65EGwtJ42oMYyRcrckXTmSi0pCZ9P+RmELGhYa5vdvsDtN4iQ544ElcVCotjAwJksProN/OzrUypeZPGFNTphcn5RdJ3eZ+JEyCXs7r2DrqZtqCSjMQ9vT1hc7MVuZjqay2Iz1nf93LI0UrjWRLSeOu6nCVtk/WMw7+0V4JrRY+UK4Tmwf3PyHkM3qi56VrmpKoOoOvdrp4Nm+tlU+l8uxFpMy9wXIrExUfhPs9is3UTAC5yEixM0IAc5/Tfajdz0JnI+QK8w+WHC31CkIs5j87ZtYlq9UVe7RJ2lKmuufIfrSnqUBdWZ924rLr5kDRPtuAXF2bVQzW2988ow3M47L43akuCrNPLqDzAMuNbUWJH8/WIZIt/J26TjSPoW6/w1mf/xfdY82sBnEZoh2XhSD3SeJ9TqgtM13LeYdJMcD5NFmx2bjUoLSaz7XSYd4LtqZJzIbIECqXUV0Fj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dgBJtLon2AhpBKNRvp2jQL8Ukxq7NjGx9Ht6gB2EKIM=</DigestValue>
      </Reference>
      <Reference URI="/xl/calcChain.xml?ContentType=application/vnd.openxmlformats-officedocument.spreadsheetml.calcChain+xml">
        <DigestMethod Algorithm="http://www.w3.org/2001/04/xmlenc#sha256"/>
        <DigestValue>LazXlP/sDHzvhc1VrtAE7tSrARkymd87a5JmcsiUZ7g=</DigestValue>
      </Reference>
      <Reference URI="/xl/printerSettings/printerSettings1.bin?ContentType=application/vnd.openxmlformats-officedocument.spreadsheetml.printerSettings">
        <DigestMethod Algorithm="http://www.w3.org/2001/04/xmlenc#sha256"/>
        <DigestValue>LzsjKj1SvZD0jMr+Os+U9hQRbg8HG5v7RY7I5GX6kBA=</DigestValue>
      </Reference>
      <Reference URI="/xl/printerSettings/printerSettings10.bin?ContentType=application/vnd.openxmlformats-officedocument.spreadsheetml.printerSettings">
        <DigestMethod Algorithm="http://www.w3.org/2001/04/xmlenc#sha256"/>
        <DigestValue>pM+zKs4fsCZDn77QMdZIAzBtU64Jb3zpbqsXFMWLTms=</DigestValue>
      </Reference>
      <Reference URI="/xl/printerSettings/printerSettings11.bin?ContentType=application/vnd.openxmlformats-officedocument.spreadsheetml.printerSettings">
        <DigestMethod Algorithm="http://www.w3.org/2001/04/xmlenc#sha256"/>
        <DigestValue>MG9viz+UTx7T/YRBnq3YH32+nMLv43q0R191B3ACZ8s=</DigestValue>
      </Reference>
      <Reference URI="/xl/printerSettings/printerSettings12.bin?ContentType=application/vnd.openxmlformats-officedocument.spreadsheetml.printerSettings">
        <DigestMethod Algorithm="http://www.w3.org/2001/04/xmlenc#sha256"/>
        <DigestValue>ICL05554fVnjJTK5pwgL8JhVVGB9RJB3sRPs4dA8Rd4=</DigestValue>
      </Reference>
      <Reference URI="/xl/printerSettings/printerSettings13.bin?ContentType=application/vnd.openxmlformats-officedocument.spreadsheetml.printerSettings">
        <DigestMethod Algorithm="http://www.w3.org/2001/04/xmlenc#sha256"/>
        <DigestValue>mRBIAjIWC2uppehar2Y8jMELXU8HRHcyffocgBjMrAU=</DigestValue>
      </Reference>
      <Reference URI="/xl/printerSettings/printerSettings14.bin?ContentType=application/vnd.openxmlformats-officedocument.spreadsheetml.printerSettings">
        <DigestMethod Algorithm="http://www.w3.org/2001/04/xmlenc#sha256"/>
        <DigestValue>7bcltT2yUheVpJ35+fRoiAgATZ7WWZkNqulb8f1Vydc=</DigestValue>
      </Reference>
      <Reference URI="/xl/printerSettings/printerSettings15.bin?ContentType=application/vnd.openxmlformats-officedocument.spreadsheetml.printerSettings">
        <DigestMethod Algorithm="http://www.w3.org/2001/04/xmlenc#sha256"/>
        <DigestValue>7bcltT2yUheVpJ35+fRoiAgATZ7WWZkNqulb8f1Vydc=</DigestValue>
      </Reference>
      <Reference URI="/xl/printerSettings/printerSettings16.bin?ContentType=application/vnd.openxmlformats-officedocument.spreadsheetml.printerSettings">
        <DigestMethod Algorithm="http://www.w3.org/2001/04/xmlenc#sha256"/>
        <DigestValue>4G4SB7+Mlal5hMcWYopyWnPYyL+1LIfKt4XYUJyDrOY=</DigestValue>
      </Reference>
      <Reference URI="/xl/printerSettings/printerSettings2.bin?ContentType=application/vnd.openxmlformats-officedocument.spreadsheetml.printerSettings">
        <DigestMethod Algorithm="http://www.w3.org/2001/04/xmlenc#sha256"/>
        <DigestValue>FAaHAF+0q/1V9oa7FBk7PUO+kfAlnRm/wEnaPPz56ug=</DigestValue>
      </Reference>
      <Reference URI="/xl/printerSettings/printerSettings3.bin?ContentType=application/vnd.openxmlformats-officedocument.spreadsheetml.printerSettings">
        <DigestMethod Algorithm="http://www.w3.org/2001/04/xmlenc#sha256"/>
        <DigestValue>shCb3gjMk5tYACWRDITdoyczIZktd1OfZ9zMF27xFKc=</DigestValue>
      </Reference>
      <Reference URI="/xl/printerSettings/printerSettings4.bin?ContentType=application/vnd.openxmlformats-officedocument.spreadsheetml.printerSettings">
        <DigestMethod Algorithm="http://www.w3.org/2001/04/xmlenc#sha256"/>
        <DigestValue>3t8z83M7cIY5VjAxPAHsqa0TYKb3ouICmTHdwcfZhx4=</DigestValue>
      </Reference>
      <Reference URI="/xl/printerSettings/printerSettings5.bin?ContentType=application/vnd.openxmlformats-officedocument.spreadsheetml.printerSettings">
        <DigestMethod Algorithm="http://www.w3.org/2001/04/xmlenc#sha256"/>
        <DigestValue>879gG7Q+8KYbwyRMJPUYm55SDq/wutnfV3kRei+g3K0=</DigestValue>
      </Reference>
      <Reference URI="/xl/printerSettings/printerSettings6.bin?ContentType=application/vnd.openxmlformats-officedocument.spreadsheetml.printerSettings">
        <DigestMethod Algorithm="http://www.w3.org/2001/04/xmlenc#sha256"/>
        <DigestValue>/knY8TrA/WtK3gT55aukjAcqDO+EkXImZhv/NbnYPA8=</DigestValue>
      </Reference>
      <Reference URI="/xl/printerSettings/printerSettings7.bin?ContentType=application/vnd.openxmlformats-officedocument.spreadsheetml.printerSettings">
        <DigestMethod Algorithm="http://www.w3.org/2001/04/xmlenc#sha256"/>
        <DigestValue>bkWz6n4yBwcox/cMhsZANHEucagvYR2oAvsLMMtYHHU=</DigestValue>
      </Reference>
      <Reference URI="/xl/printerSettings/printerSettings8.bin?ContentType=application/vnd.openxmlformats-officedocument.spreadsheetml.printerSettings">
        <DigestMethod Algorithm="http://www.w3.org/2001/04/xmlenc#sha256"/>
        <DigestValue>u5fhEK0YeqTEem0LgRhkdjWXBsOMZzcS9j1zc3nJ50s=</DigestValue>
      </Reference>
      <Reference URI="/xl/printerSettings/printerSettings9.bin?ContentType=application/vnd.openxmlformats-officedocument.spreadsheetml.printerSettings">
        <DigestMethod Algorithm="http://www.w3.org/2001/04/xmlenc#sha256"/>
        <DigestValue>mRBIAjIWC2uppehar2Y8jMELXU8HRHcyffocgBjMrAU=</DigestValue>
      </Reference>
      <Reference URI="/xl/sharedStrings.xml?ContentType=application/vnd.openxmlformats-officedocument.spreadsheetml.sharedStrings+xml">
        <DigestMethod Algorithm="http://www.w3.org/2001/04/xmlenc#sha256"/>
        <DigestValue>x8hEQS6QRbyemeYQCIVLNIEJnH9zl1v1JAe5KAGhEqo=</DigestValue>
      </Reference>
      <Reference URI="/xl/styles.xml?ContentType=application/vnd.openxmlformats-officedocument.spreadsheetml.styles+xml">
        <DigestMethod Algorithm="http://www.w3.org/2001/04/xmlenc#sha256"/>
        <DigestValue>kRUrm02/OlxYMQGV4jnTt7NQ3RiD87atUMk6gM1koNo=</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ba9Mul4j5ujwd4Yv9h6n0lUB1Jw9RrQopxURxfHrD78=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CPspG/944pzHdIdKM80ZNlEcpmMuKFzwWkkpRf2BVuI=</DigestValue>
      </Reference>
      <Reference URI="/xl/worksheets/sheet10.xml?ContentType=application/vnd.openxmlformats-officedocument.spreadsheetml.worksheet+xml">
        <DigestMethod Algorithm="http://www.w3.org/2001/04/xmlenc#sha256"/>
        <DigestValue>rBRPM7D0FcTQxAkJpgTdnkrFm+/0DzfJ62LEAFo+HiI=</DigestValue>
      </Reference>
      <Reference URI="/xl/worksheets/sheet11.xml?ContentType=application/vnd.openxmlformats-officedocument.spreadsheetml.worksheet+xml">
        <DigestMethod Algorithm="http://www.w3.org/2001/04/xmlenc#sha256"/>
        <DigestValue>cGrKz9tPjGPvajlioioFteLRaK6dBsjeU/m1UcRsz08=</DigestValue>
      </Reference>
      <Reference URI="/xl/worksheets/sheet12.xml?ContentType=application/vnd.openxmlformats-officedocument.spreadsheetml.worksheet+xml">
        <DigestMethod Algorithm="http://www.w3.org/2001/04/xmlenc#sha256"/>
        <DigestValue>4GW7UlmXg4GlQT2z63BNIrdOgrmmXrYhiME+8uVHETU=</DigestValue>
      </Reference>
      <Reference URI="/xl/worksheets/sheet13.xml?ContentType=application/vnd.openxmlformats-officedocument.spreadsheetml.worksheet+xml">
        <DigestMethod Algorithm="http://www.w3.org/2001/04/xmlenc#sha256"/>
        <DigestValue>c2IIvLeW3zP4j2grn2YgxsOsb2vJyx7wOa+pTdW7y5U=</DigestValue>
      </Reference>
      <Reference URI="/xl/worksheets/sheet14.xml?ContentType=application/vnd.openxmlformats-officedocument.spreadsheetml.worksheet+xml">
        <DigestMethod Algorithm="http://www.w3.org/2001/04/xmlenc#sha256"/>
        <DigestValue>1aeNRS8ZYPtsIXFRYjnW9SmCjrrgJAVlJ5srQTICU4E=</DigestValue>
      </Reference>
      <Reference URI="/xl/worksheets/sheet15.xml?ContentType=application/vnd.openxmlformats-officedocument.spreadsheetml.worksheet+xml">
        <DigestMethod Algorithm="http://www.w3.org/2001/04/xmlenc#sha256"/>
        <DigestValue>WNvAEwsEmG1gw/jMOQFQ+3cR+1w6eMGgBTPJLzeOdXE=</DigestValue>
      </Reference>
      <Reference URI="/xl/worksheets/sheet16.xml?ContentType=application/vnd.openxmlformats-officedocument.spreadsheetml.worksheet+xml">
        <DigestMethod Algorithm="http://www.w3.org/2001/04/xmlenc#sha256"/>
        <DigestValue>pp0bID6K0QqhPEThmomL02cpRZLpC/mCWZZr8jrP0Jw=</DigestValue>
      </Reference>
      <Reference URI="/xl/worksheets/sheet2.xml?ContentType=application/vnd.openxmlformats-officedocument.spreadsheetml.worksheet+xml">
        <DigestMethod Algorithm="http://www.w3.org/2001/04/xmlenc#sha256"/>
        <DigestValue>CtX195Y03vftObxRx37FgqWA95e4F4OtAHufF9ZjFkI=</DigestValue>
      </Reference>
      <Reference URI="/xl/worksheets/sheet3.xml?ContentType=application/vnd.openxmlformats-officedocument.spreadsheetml.worksheet+xml">
        <DigestMethod Algorithm="http://www.w3.org/2001/04/xmlenc#sha256"/>
        <DigestValue>BD4g3neeDIx+NwEAqkZD7FGPgt+DoME/VfWM1RFyPYg=</DigestValue>
      </Reference>
      <Reference URI="/xl/worksheets/sheet4.xml?ContentType=application/vnd.openxmlformats-officedocument.spreadsheetml.worksheet+xml">
        <DigestMethod Algorithm="http://www.w3.org/2001/04/xmlenc#sha256"/>
        <DigestValue>aok97V3RjN2owd4uivWAWyXBXm15dLXLeTKOXe4ltVQ=</DigestValue>
      </Reference>
      <Reference URI="/xl/worksheets/sheet5.xml?ContentType=application/vnd.openxmlformats-officedocument.spreadsheetml.worksheet+xml">
        <DigestMethod Algorithm="http://www.w3.org/2001/04/xmlenc#sha256"/>
        <DigestValue>d5J4NTB22EINjHygRgT+v+PQdQIHX+U2ZdYjstbXdhM=</DigestValue>
      </Reference>
      <Reference URI="/xl/worksheets/sheet6.xml?ContentType=application/vnd.openxmlformats-officedocument.spreadsheetml.worksheet+xml">
        <DigestMethod Algorithm="http://www.w3.org/2001/04/xmlenc#sha256"/>
        <DigestValue>H+1d61C7opB4lPhSIvRseIzneSP0DuNPRGgOkYIqEBw=</DigestValue>
      </Reference>
      <Reference URI="/xl/worksheets/sheet7.xml?ContentType=application/vnd.openxmlformats-officedocument.spreadsheetml.worksheet+xml">
        <DigestMethod Algorithm="http://www.w3.org/2001/04/xmlenc#sha256"/>
        <DigestValue>3Js1hJc4yBg9Bp0yDme74MwCODglF6eZHaTzhrgcfdU=</DigestValue>
      </Reference>
      <Reference URI="/xl/worksheets/sheet8.xml?ContentType=application/vnd.openxmlformats-officedocument.spreadsheetml.worksheet+xml">
        <DigestMethod Algorithm="http://www.w3.org/2001/04/xmlenc#sha256"/>
        <DigestValue>nVvN3Tv9mKvfWe4mAwGhNmH/tKP1d4OInqkTIYnGCTU=</DigestValue>
      </Reference>
      <Reference URI="/xl/worksheets/sheet9.xml?ContentType=application/vnd.openxmlformats-officedocument.spreadsheetml.worksheet+xml">
        <DigestMethod Algorithm="http://www.w3.org/2001/04/xmlenc#sha256"/>
        <DigestValue>gGYBwD6sSMrHlMaIj97X/9DcTAA53Jy3zDuAUDAkF1k=</DigestValue>
      </Reference>
    </Manifest>
    <SignatureProperties>
      <SignatureProperty Id="idSignatureTime" Target="#idPackageSignature">
        <mdssi:SignatureTime xmlns:mdssi="http://schemas.openxmlformats.org/package/2006/digital-signature">
          <mdssi:Format>YYYY-MM-DDThh:mm:ssTZD</mdssi:Format>
          <mdssi:Value>2022-11-16T19:07:57Z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Presidente</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2022-11-16T19:07:57Z</xd:SigningTime>
          <xd:SigningCertificate>
            <xd:Cert>
              <xd:CertDigest>
                <DigestMethod Algorithm="http://www.w3.org/2001/04/xmlenc#sha256"/>
                <DigestValue>3YDUisgzjewudTc9EgrfUV3Xg7ysMXB5Ia2IIF2mOP4=</DigestValue>
              </xd:CertDigest>
              <xd:IssuerSerial>
                <X509IssuerName>C=PY, O=DOCUMENTA S.A., CN=CA-DOCUMENTA S.A., SERIALNUMBER=RUC 80050172-1</X509IssuerName>
                <X509SerialNumber>371640135997364449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Presidente</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ZPfpn83a7+PjTIsj8aEQeafLFq4WQh4MpF103v/r2mA=</DigestValue>
    </Reference>
    <Reference Type="http://www.w3.org/2000/09/xmldsig#Object" URI="#idOfficeObject">
      <DigestMethod Algorithm="http://www.w3.org/2001/04/xmlenc#sha256"/>
      <DigestValue>GlIBEZKt0LzIecw30VJlzO74psORADRXEtiTs8Mb1Ac=</DigestValue>
    </Reference>
    <Reference Type="http://uri.etsi.org/01903#SignedProperties" URI="#idSignedProperties">
      <Transforms>
        <Transform Algorithm="http://www.w3.org/TR/2001/REC-xml-c14n-20010315"/>
      </Transforms>
      <DigestMethod Algorithm="http://www.w3.org/2001/04/xmlenc#sha256"/>
      <DigestValue>7Cq0fA6HRu5cXRvpGFUVU7HOWapzap58FG+GTsBIC3U=</DigestValue>
    </Reference>
  </SignedInfo>
  <SignatureValue>B6GFW+io8gjUQPw7Qzk4EwG1vwT62LLO91UB7W+sKPHhiR6po2Da3sc1JPkgN9g2iudEdEAmFvDW
SZqImIsROrqhm3DUpBDO7zcB3IcKvpLTATM/jtQD3nLra5EwyviyKhwFS9G6jNKEM2OhW4uROJfc
OjqREyoykWsVdEW27hQGUG9DHFNGkzu0zf4LFbWUjD4UKHGinJt08Gu/+UBlB196+7TGrNXM7fdb
sUc5LhFTcQHbLDylCTTXVc2a8eKoNNARNVira6QLGnNC4WG/F7mHuYo31xL6En/HY4+eP+faj0z5
WSGSARUykQo8BhhdfyBGbJ8aFhhm/4C243PLag==</SignatureValue>
  <KeyInfo>
    <X509Data>
      <X509Certificate>MIIH/DCCBeSgAwIBAgIIOi8ZW9HT0kkwDQYJKoZIhvcNAQELBQAwWzEXMBUGA1UEBRMOUlVDIDgwMDUwMTcyLTExGjAYBgNVBAMTEUNBLURPQ1VNRU5UQSBTLkEuMRcwFQYDVQQKEw5ET0NVTUVOVEEgUy5BLjELMAkGA1UEBhMCUFkwHhcNMjEwNTMxMTUwMDA2WhcNMjMwNTMxMTUxMDA2WjCBnTELMAkGA1UEBhMCUFkxFTATBgNVBAQMDEdBTEVBTk8gQkFFWjESMBAGA1UEBRMJQ0kxMzQxNTk1MRQwEgYDVQQqDAtKVUFOQSBQQUJMQTEXMBUGA1UECgwOUEVSU09OQSBGSVNJQ0ExETAPBgNVBAsMCEZJUk1BIEYyMSEwHwYDVQQDDBhKVUFOQSBQQUJMQSBHQUxFQU5PIEJBRVowggEiMA0GCSqGSIb3DQEBAQUAA4IBDwAwggEKAoIBAQDcGKK5ZkN1P5z2axsNhF1PgWW8GDfB7uO6Ggm5I1w44qzPSsClr68ib7NJ4ErllLRvGjQfOmjDvVSXolLBXAnUWkpazgoLe8xuxlnS8txy/OCJe8LpgL3iEpFC3feeCl+7rBX2xCcwGC+OAeoZbrYokHt0Ef3H68SEry6f+ei5rdvJdjua+rHbIEv8R2LpVJCGD+4OGYP/vfgVCqKhYY5deDxwRDpBheTHil0MEYwDkpKVTvJYDV7trXbx30d2cAn7/nKkme80wkxDrgh90a6ycaOfwCpbaq61+t0w/DGpU99lhlkTxRKgSwhnDACMdkNMUqM6/Nb1ZLWJ2YHwzb07AgMBAAGjggN/MIIDezAMBgNVHRMBAf8EAjAAMA4GA1UdDwEB/wQEAwIF4DAqBgNVHSUBAf8EIDAeBggrBgEFBQcDAQYIKwYBBQUHAwIGCCsGAQUFBwMEMB0GA1UdDgQWBBQAXt1IRflauSTI1MTZADw1SnNyc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nVhbmlnYWwyMDExQGhvdG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oSY/IC7wNd8GNXSGUdLLlqchQK0PCS55UdMyy8gAR4P3gBjk7aUoGswtC4X4SXTDielxbPOpXnIQcfCa7PBhLGC8vhwUqpULILEZAj4W7YxYMX6driszWLXxnpaexuIY86O1saUFvoeFvo3xOUt5T0fsSvkAsK1qIEQ2bTx1ms61QES8msybX16omBpXhqREEYBDjsX3mettznwspuVRk2begmcpYTdRgmVO2Y25qImGFJOj9JmeAjrgbbDzDrMtCPKK6wJbbzZmq3WaKabwiuvAcdfyIhruVlu2Ge6cMhraVI1nYMLWV9asder6Yj1+QPd5i+fIqPVrYTEt41DCTiGRx1cqZiBIGPaYyGuphGPURuL3/ico5Q7IWDAwMARgn05RHDbT97utG2uXpwDIRkke1vgrsOqk0NX4endNmirnVpTFxuht56NmihAbm4eXaz2iWdB9B1kZreLv5x2oP9Amd9rJhiCWYzCe/pAquVrxSRst87E7zDDvx+jUad9LYt+z1sJReSPIN8MwTDoOLW5l4zO6D3YKbJkaAyrLtOreDE7ntMYYUdjXBviY51fvCvGra/w3corBLdZQrgH/YrVbCapmJgQBarJu5V7edNcbrbjAs+pXXWPspTLV4zH2SQMG4FxWIu1XMjeZWuXRQ65SIolwv+4rCF8/EHrg628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dgBJtLon2AhpBKNRvp2jQL8Ukxq7NjGx9Ht6gB2EKIM=</DigestValue>
      </Reference>
      <Reference URI="/xl/calcChain.xml?ContentType=application/vnd.openxmlformats-officedocument.spreadsheetml.calcChain+xml">
        <DigestMethod Algorithm="http://www.w3.org/2001/04/xmlenc#sha256"/>
        <DigestValue>LazXlP/sDHzvhc1VrtAE7tSrARkymd87a5JmcsiUZ7g=</DigestValue>
      </Reference>
      <Reference URI="/xl/printerSettings/printerSettings1.bin?ContentType=application/vnd.openxmlformats-officedocument.spreadsheetml.printerSettings">
        <DigestMethod Algorithm="http://www.w3.org/2001/04/xmlenc#sha256"/>
        <DigestValue>LzsjKj1SvZD0jMr+Os+U9hQRbg8HG5v7RY7I5GX6kBA=</DigestValue>
      </Reference>
      <Reference URI="/xl/printerSettings/printerSettings10.bin?ContentType=application/vnd.openxmlformats-officedocument.spreadsheetml.printerSettings">
        <DigestMethod Algorithm="http://www.w3.org/2001/04/xmlenc#sha256"/>
        <DigestValue>pM+zKs4fsCZDn77QMdZIAzBtU64Jb3zpbqsXFMWLTms=</DigestValue>
      </Reference>
      <Reference URI="/xl/printerSettings/printerSettings11.bin?ContentType=application/vnd.openxmlformats-officedocument.spreadsheetml.printerSettings">
        <DigestMethod Algorithm="http://www.w3.org/2001/04/xmlenc#sha256"/>
        <DigestValue>MG9viz+UTx7T/YRBnq3YH32+nMLv43q0R191B3ACZ8s=</DigestValue>
      </Reference>
      <Reference URI="/xl/printerSettings/printerSettings12.bin?ContentType=application/vnd.openxmlformats-officedocument.spreadsheetml.printerSettings">
        <DigestMethod Algorithm="http://www.w3.org/2001/04/xmlenc#sha256"/>
        <DigestValue>ICL05554fVnjJTK5pwgL8JhVVGB9RJB3sRPs4dA8Rd4=</DigestValue>
      </Reference>
      <Reference URI="/xl/printerSettings/printerSettings13.bin?ContentType=application/vnd.openxmlformats-officedocument.spreadsheetml.printerSettings">
        <DigestMethod Algorithm="http://www.w3.org/2001/04/xmlenc#sha256"/>
        <DigestValue>mRBIAjIWC2uppehar2Y8jMELXU8HRHcyffocgBjMrAU=</DigestValue>
      </Reference>
      <Reference URI="/xl/printerSettings/printerSettings14.bin?ContentType=application/vnd.openxmlformats-officedocument.spreadsheetml.printerSettings">
        <DigestMethod Algorithm="http://www.w3.org/2001/04/xmlenc#sha256"/>
        <DigestValue>7bcltT2yUheVpJ35+fRoiAgATZ7WWZkNqulb8f1Vydc=</DigestValue>
      </Reference>
      <Reference URI="/xl/printerSettings/printerSettings15.bin?ContentType=application/vnd.openxmlformats-officedocument.spreadsheetml.printerSettings">
        <DigestMethod Algorithm="http://www.w3.org/2001/04/xmlenc#sha256"/>
        <DigestValue>7bcltT2yUheVpJ35+fRoiAgATZ7WWZkNqulb8f1Vydc=</DigestValue>
      </Reference>
      <Reference URI="/xl/printerSettings/printerSettings16.bin?ContentType=application/vnd.openxmlformats-officedocument.spreadsheetml.printerSettings">
        <DigestMethod Algorithm="http://www.w3.org/2001/04/xmlenc#sha256"/>
        <DigestValue>4G4SB7+Mlal5hMcWYopyWnPYyL+1LIfKt4XYUJyDrOY=</DigestValue>
      </Reference>
      <Reference URI="/xl/printerSettings/printerSettings2.bin?ContentType=application/vnd.openxmlformats-officedocument.spreadsheetml.printerSettings">
        <DigestMethod Algorithm="http://www.w3.org/2001/04/xmlenc#sha256"/>
        <DigestValue>FAaHAF+0q/1V9oa7FBk7PUO+kfAlnRm/wEnaPPz56ug=</DigestValue>
      </Reference>
      <Reference URI="/xl/printerSettings/printerSettings3.bin?ContentType=application/vnd.openxmlformats-officedocument.spreadsheetml.printerSettings">
        <DigestMethod Algorithm="http://www.w3.org/2001/04/xmlenc#sha256"/>
        <DigestValue>shCb3gjMk5tYACWRDITdoyczIZktd1OfZ9zMF27xFKc=</DigestValue>
      </Reference>
      <Reference URI="/xl/printerSettings/printerSettings4.bin?ContentType=application/vnd.openxmlformats-officedocument.spreadsheetml.printerSettings">
        <DigestMethod Algorithm="http://www.w3.org/2001/04/xmlenc#sha256"/>
        <DigestValue>3t8z83M7cIY5VjAxPAHsqa0TYKb3ouICmTHdwcfZhx4=</DigestValue>
      </Reference>
      <Reference URI="/xl/printerSettings/printerSettings5.bin?ContentType=application/vnd.openxmlformats-officedocument.spreadsheetml.printerSettings">
        <DigestMethod Algorithm="http://www.w3.org/2001/04/xmlenc#sha256"/>
        <DigestValue>879gG7Q+8KYbwyRMJPUYm55SDq/wutnfV3kRei+g3K0=</DigestValue>
      </Reference>
      <Reference URI="/xl/printerSettings/printerSettings6.bin?ContentType=application/vnd.openxmlformats-officedocument.spreadsheetml.printerSettings">
        <DigestMethod Algorithm="http://www.w3.org/2001/04/xmlenc#sha256"/>
        <DigestValue>/knY8TrA/WtK3gT55aukjAcqDO+EkXImZhv/NbnYPA8=</DigestValue>
      </Reference>
      <Reference URI="/xl/printerSettings/printerSettings7.bin?ContentType=application/vnd.openxmlformats-officedocument.spreadsheetml.printerSettings">
        <DigestMethod Algorithm="http://www.w3.org/2001/04/xmlenc#sha256"/>
        <DigestValue>bkWz6n4yBwcox/cMhsZANHEucagvYR2oAvsLMMtYHHU=</DigestValue>
      </Reference>
      <Reference URI="/xl/printerSettings/printerSettings8.bin?ContentType=application/vnd.openxmlformats-officedocument.spreadsheetml.printerSettings">
        <DigestMethod Algorithm="http://www.w3.org/2001/04/xmlenc#sha256"/>
        <DigestValue>u5fhEK0YeqTEem0LgRhkdjWXBsOMZzcS9j1zc3nJ50s=</DigestValue>
      </Reference>
      <Reference URI="/xl/printerSettings/printerSettings9.bin?ContentType=application/vnd.openxmlformats-officedocument.spreadsheetml.printerSettings">
        <DigestMethod Algorithm="http://www.w3.org/2001/04/xmlenc#sha256"/>
        <DigestValue>mRBIAjIWC2uppehar2Y8jMELXU8HRHcyffocgBjMrAU=</DigestValue>
      </Reference>
      <Reference URI="/xl/sharedStrings.xml?ContentType=application/vnd.openxmlformats-officedocument.spreadsheetml.sharedStrings+xml">
        <DigestMethod Algorithm="http://www.w3.org/2001/04/xmlenc#sha256"/>
        <DigestValue>x8hEQS6QRbyemeYQCIVLNIEJnH9zl1v1JAe5KAGhEqo=</DigestValue>
      </Reference>
      <Reference URI="/xl/styles.xml?ContentType=application/vnd.openxmlformats-officedocument.spreadsheetml.styles+xml">
        <DigestMethod Algorithm="http://www.w3.org/2001/04/xmlenc#sha256"/>
        <DigestValue>kRUrm02/OlxYMQGV4jnTt7NQ3RiD87atUMk6gM1koNo=</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ba9Mul4j5ujwd4Yv9h6n0lUB1Jw9RrQopxURxfHrD78=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CPspG/944pzHdIdKM80ZNlEcpmMuKFzwWkkpRf2BVuI=</DigestValue>
      </Reference>
      <Reference URI="/xl/worksheets/sheet10.xml?ContentType=application/vnd.openxmlformats-officedocument.spreadsheetml.worksheet+xml">
        <DigestMethod Algorithm="http://www.w3.org/2001/04/xmlenc#sha256"/>
        <DigestValue>rBRPM7D0FcTQxAkJpgTdnkrFm+/0DzfJ62LEAFo+HiI=</DigestValue>
      </Reference>
      <Reference URI="/xl/worksheets/sheet11.xml?ContentType=application/vnd.openxmlformats-officedocument.spreadsheetml.worksheet+xml">
        <DigestMethod Algorithm="http://www.w3.org/2001/04/xmlenc#sha256"/>
        <DigestValue>cGrKz9tPjGPvajlioioFteLRaK6dBsjeU/m1UcRsz08=</DigestValue>
      </Reference>
      <Reference URI="/xl/worksheets/sheet12.xml?ContentType=application/vnd.openxmlformats-officedocument.spreadsheetml.worksheet+xml">
        <DigestMethod Algorithm="http://www.w3.org/2001/04/xmlenc#sha256"/>
        <DigestValue>4GW7UlmXg4GlQT2z63BNIrdOgrmmXrYhiME+8uVHETU=</DigestValue>
      </Reference>
      <Reference URI="/xl/worksheets/sheet13.xml?ContentType=application/vnd.openxmlformats-officedocument.spreadsheetml.worksheet+xml">
        <DigestMethod Algorithm="http://www.w3.org/2001/04/xmlenc#sha256"/>
        <DigestValue>c2IIvLeW3zP4j2grn2YgxsOsb2vJyx7wOa+pTdW7y5U=</DigestValue>
      </Reference>
      <Reference URI="/xl/worksheets/sheet14.xml?ContentType=application/vnd.openxmlformats-officedocument.spreadsheetml.worksheet+xml">
        <DigestMethod Algorithm="http://www.w3.org/2001/04/xmlenc#sha256"/>
        <DigestValue>1aeNRS8ZYPtsIXFRYjnW9SmCjrrgJAVlJ5srQTICU4E=</DigestValue>
      </Reference>
      <Reference URI="/xl/worksheets/sheet15.xml?ContentType=application/vnd.openxmlformats-officedocument.spreadsheetml.worksheet+xml">
        <DigestMethod Algorithm="http://www.w3.org/2001/04/xmlenc#sha256"/>
        <DigestValue>WNvAEwsEmG1gw/jMOQFQ+3cR+1w6eMGgBTPJLzeOdXE=</DigestValue>
      </Reference>
      <Reference URI="/xl/worksheets/sheet16.xml?ContentType=application/vnd.openxmlformats-officedocument.spreadsheetml.worksheet+xml">
        <DigestMethod Algorithm="http://www.w3.org/2001/04/xmlenc#sha256"/>
        <DigestValue>pp0bID6K0QqhPEThmomL02cpRZLpC/mCWZZr8jrP0Jw=</DigestValue>
      </Reference>
      <Reference URI="/xl/worksheets/sheet2.xml?ContentType=application/vnd.openxmlformats-officedocument.spreadsheetml.worksheet+xml">
        <DigestMethod Algorithm="http://www.w3.org/2001/04/xmlenc#sha256"/>
        <DigestValue>CtX195Y03vftObxRx37FgqWA95e4F4OtAHufF9ZjFkI=</DigestValue>
      </Reference>
      <Reference URI="/xl/worksheets/sheet3.xml?ContentType=application/vnd.openxmlformats-officedocument.spreadsheetml.worksheet+xml">
        <DigestMethod Algorithm="http://www.w3.org/2001/04/xmlenc#sha256"/>
        <DigestValue>BD4g3neeDIx+NwEAqkZD7FGPgt+DoME/VfWM1RFyPYg=</DigestValue>
      </Reference>
      <Reference URI="/xl/worksheets/sheet4.xml?ContentType=application/vnd.openxmlformats-officedocument.spreadsheetml.worksheet+xml">
        <DigestMethod Algorithm="http://www.w3.org/2001/04/xmlenc#sha256"/>
        <DigestValue>aok97V3RjN2owd4uivWAWyXBXm15dLXLeTKOXe4ltVQ=</DigestValue>
      </Reference>
      <Reference URI="/xl/worksheets/sheet5.xml?ContentType=application/vnd.openxmlformats-officedocument.spreadsheetml.worksheet+xml">
        <DigestMethod Algorithm="http://www.w3.org/2001/04/xmlenc#sha256"/>
        <DigestValue>d5J4NTB22EINjHygRgT+v+PQdQIHX+U2ZdYjstbXdhM=</DigestValue>
      </Reference>
      <Reference URI="/xl/worksheets/sheet6.xml?ContentType=application/vnd.openxmlformats-officedocument.spreadsheetml.worksheet+xml">
        <DigestMethod Algorithm="http://www.w3.org/2001/04/xmlenc#sha256"/>
        <DigestValue>H+1d61C7opB4lPhSIvRseIzneSP0DuNPRGgOkYIqEBw=</DigestValue>
      </Reference>
      <Reference URI="/xl/worksheets/sheet7.xml?ContentType=application/vnd.openxmlformats-officedocument.spreadsheetml.worksheet+xml">
        <DigestMethod Algorithm="http://www.w3.org/2001/04/xmlenc#sha256"/>
        <DigestValue>3Js1hJc4yBg9Bp0yDme74MwCODglF6eZHaTzhrgcfdU=</DigestValue>
      </Reference>
      <Reference URI="/xl/worksheets/sheet8.xml?ContentType=application/vnd.openxmlformats-officedocument.spreadsheetml.worksheet+xml">
        <DigestMethod Algorithm="http://www.w3.org/2001/04/xmlenc#sha256"/>
        <DigestValue>nVvN3Tv9mKvfWe4mAwGhNmH/tKP1d4OInqkTIYnGCTU=</DigestValue>
      </Reference>
      <Reference URI="/xl/worksheets/sheet9.xml?ContentType=application/vnd.openxmlformats-officedocument.spreadsheetml.worksheet+xml">
        <DigestMethod Algorithm="http://www.w3.org/2001/04/xmlenc#sha256"/>
        <DigestValue>gGYBwD6sSMrHlMaIj97X/9DcTAA53Jy3zDuAUDAkF1k=</DigestValue>
      </Reference>
    </Manifest>
    <SignatureProperties>
      <SignatureProperty Id="idSignatureTime" Target="#idPackageSignature">
        <mdssi:SignatureTime xmlns:mdssi="http://schemas.openxmlformats.org/package/2006/digital-signature">
          <mdssi:Format>YYYY-MM-DDThh:mm:ssTZD</mdssi:Format>
          <mdssi:Value>2022-11-16T20:00:56Z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 CNV</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2022-11-16T20:00:56Z</xd:SigningTime>
          <xd:SigningCertificate>
            <xd:Cert>
              <xd:CertDigest>
                <DigestMethod Algorithm="http://www.w3.org/2001/04/xmlenc#sha256"/>
                <DigestValue>qMciKXJjgRgFWywjXdKPwIJf0CRdQ61Fov85GtDhKkk=</DigestValue>
              </xd:CertDigest>
              <xd:IssuerSerial>
                <X509IssuerName>C=PY, O=DOCUMENTA S.A., CN=CA-DOCUMENTA S.A., SERIALNUMBER=RUC 80050172-1</X509IssuerName>
                <X509SerialNumber>4192597660258259529</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V i s u a l i z a t i o n   x m l n s : x s d = " h t t p : / / w w w . w 3 . o r g / 2 0 0 1 / X M L S c h e m a "   x m l n s : x s i = " h t t p : / / w w w . w 3 . o r g / 2 0 0 1 / X M L S c h e m a - i n s t a n c e "   x m l n s = " h t t p : / / m i c r o s o f t . d a t a . v i s u a l i z a t i o n . C l i e n t . E x c e l / 1 . 0 " > < T o u r s > < T o u r   N a m e = " P a s e o   1 "   I d = " { 2 3 0 9 5 D 8 B - 1 0 3 6 - 4 C D 5 - 8 D 0 B - 8 B 3 7 2 3 8 5 3 4 7 4 } "   T o u r I d = " d 1 4 6 6 3 4 1 - 9 b 5 1 - 4 5 c 7 - b 4 3 0 - a 9 4 e 5 7 f 4 4 7 6 3 "   X m l V e r = " 6 "   M i n X m l V e r = " 3 " > < D e s c r i p t i o n > L a   d e s c r i p c i � n   d e l   p a s e o   v a   a q u � < / D e s c r i p t i o n > < I m a g e > i V B O R w 0 K G g o A A A A N S U h E U g A A A N Q A A A B 1 C A Y A A A A 2 n s 9 T A A A A A X N S R 0 I A r s 4 c 6 Q A A A A R n Q U 1 B A A C x j w v 8 Y Q U A A A A J c E h Z c w A A B C E A A A Q h A V l M W R s A A A 0 1 S U R B V H h e 7 Z 3 p d 1 P X F c W P p C f p e c Y D Y H B s Y 8 C Q Z E F o G U K S p k m H j / 1 X 2 6 7 V T + m H N C U F U l K S M I Q F Y T K T B 2 z j 2 Z Y 1 P a l 3 X 0 u x L D / p v S d f 2 Z a 8 f 2 t 5 I c l g O 8 7 d O v e c e 8 6 + o b / e W s 7 L A e Z 0 X 1 Z O 9 G Q L z 9 z 5 Z c a S 8 U W r 8 K w 5 O d L u y L u 1 i O T q v B o u D q S l p y 2 n H + f V 9 / r + d V z W 0 i H 9 u B k I F / 4 8 s N h R 7 / + T q W y o 8 K h 5 m U 9 E J B q u / 6 q + M x m T 5 e T G 7 z O k / j h z O C P v d V V / Q 2 s k K C j L e x E l 0 s 3 / a 8 q q o J F y 6 v / G g U j 0 P x W V i m 9 S P a 0 5 G T j k S G u s O U L U g R f U w 7 f R w i N 3 F h N h v S U h Z n k 0 H Z W s 4 8 j C w o L Y 4 Y x 8 M p S S U 7 0 Z O a y 2 n h 3 x j S 1 h I 3 L g c 6 i w 0 s q f R p O F Z 1 u B m H 4 c j 8 m B / g X V k Z b Q q r x 7 + J V 0 d n b I h Q s X p K 2 t V e L x u P 7 c z 1 N R m V 6 J 6 M e N x I G P U G B x f f P X 4 C j 1 v F q w 5 N a r u P x A M d W V x U R I j p / 8 S C 5 d u i h T U 1 P y 7 b f X J Z P J 6 M + d P 5 Y R S + V 0 u d z + i V Z n j 2 z 8 b N U 4 8 B G q S E z l U v l 8 S D J O 4 Q W y K 0 Q j e f n y V E q S y Z T c u 3 t P E o m E f P r Z J 2 L b t q w n M / K 3 a 2 P S f X x U 4 n Z r 4 V / s H R G 1 m 8 E b b j U Y o Q q k V Z J M M V W n J Z q X m B K A S T J O S F f 9 b D s u Z 8 6 O y s r q q h b V / P y 8 J N a W p d + a l M H u / f G e 7 y U m Q E E R T 1 D e / m Q 4 J b 8 b S c k X K p q c 9 D i 3 C 0 o 2 t 1 n 0 i V q W 3 L z x n U x O T s k 3 / / q 3 X L x 4 Q T 4 a j M i h l s Y o V H D L R 3 z x + c n U l i M G l L 0 f z 1 g S V m / J i D J z a 7 W / N 5 / r z 0 h / p 6 O 2 3 H k V m R b E s i L S 0 d E h 2 W x W I p G I / g C N U K i g o I g v u u y c X B l K F 5 5 t B x 0 W i X R I n y f d f L F 5 z u S H 0 c M Z G e 7 2 t 9 9 + M m v J 6 4 X 9 2 7 X C L R / x x V I y L C / m K y 9 k H D + 0 x / P 6 z 9 + r a B b 3 c W B e 5 O l s V F L e B T T N m c N Z G e 3 z + Z f 3 A A q q i W g t a a P y H x / 8 8 / y d J W N z / q L D x 1 W i m R u 3 3 2 y c P / l h u M f R e d 1 + h I J q I h K Z z V V W r 3 0 8 B P X G R 6 M w I h S 2 c l G f K U 8 2 4 A / 8 v o 8 z o b 2 A g i K B e T J j y b q P d i z k R T 2 t / n I j f X 4 b Q F T H O v b n G Q c F R Q K D d X / z 5 c b Y h R e W W m G l W 9 F K 5 P I h e e D R V 1 m K o / 7 + f o S C I j X z / a u 4 / n g 4 H a 0 4 z / T B 0 Y x 8 N p L y 1 U 2 + k v I v E r Q l 7 U c o K F I z K J V D B J N L E b k 3 G S u 8 6 s 7 V 4 Z Q u v V d j L R 2 W V Z + i Y l G C N D X v 1 s I y v l i 5 A o E + O J x j f X k q q f s m K 4 G I l / b R i L G S M r d 0 T U Y 7 C o o Y 4 5 e Z q M y u V l 9 S q P p 9 c T I l H x 1 H B X D 7 Q s Y r N 1 7 Y n g f D m J k y N Z Q 4 1 O 3 o P k U T U F A k M O + r v K g S G B x 0 o z z q w M P i c 5 V b h U P b F z K 2 k j O r 3 v X 2 m K H I g q O A 9 Z I j h 5 1 A Q Z F A I H d J q c X 3 8 R D E U H i x h L Q T k j s T 2 0 V 1 X U W d 6 Z W t y y 2 i n m I E 3 o 1 1 H 8 d M f e 3 7 r 2 G W g i K B Q D U P L U j 3 J m J y / p h 7 N 8 T c W k Q J q / C k w K n e r M y q P K t 8 X v A 3 A x l X 1 y n 0 6 z 2 Z 9 S i j m w l Q x s C 2 k Y I i N Q F D l 2 q V v Z f z U U m q P K i 4 5 i G a L j s v d y e j K j 8 q v F g A V m 6 d L j 4 S r x c i c m M M R Q r 3 7 d g J J d K h b r O j J D v h w k C a 3 e a k / n x 6 I i V t H g U E D H d e H 7 O l w 3 a k X Q W m i e X N H A p b S 7 Q a H e 9 y 7 4 7 4 + o l d e L R 3 o E h y d T j N C E X q D / w 5 v M 6 X U P 1 D S R 0 L 8 o P + j H T a O b H U a / h X K F L g 8 P j W S / c G 2 s s B G 3 F N U K x Q d r f k 9 M E 1 x A Q Y o c i u g P z i y m B K Y j 5 H m S B A n G 2 h y F E 6 / 2 S F 8 l p A G B U p 5 d o z W 3 s L 7 g Y f K s E f 7 3 S P l o x Q x B i o A B Y / y k F Z e j W A Y S g E g / 6 + i b L O 9 q x 6 D R H v R d k Y C b a V u w H + 0 y q J C V B Q x B h Y T J 8 O p 7 T P o d u h K 4 o M Q T j Z m 5 U / q q + F r n W U 2 E t 9 J Z 4 r Q X 2 n t o D p d F q S y a S E c m Y F Z Y U c W Z x 6 I j l n q 3 j w X 1 U t E l J Q x B h w B b r 9 J q Z L 6 z B 1 Q Q 5 U C i 4 j c G r Y l m G u C n 2 A h 8 p G Q V a T e f n + z m P 5 + z / + K V 9 9 f V O S 6 y u F z + w c R N n O 9 D N x n O 1 C R Q d 9 J S g o Y h Q Y t s B T A q L q d 5 l Z e j T j f 0 S j F A h q M R H R W 6 6 h Q x u l 8 n A 4 L H O R U 9 J x 9 i 8 S 6 v 9 M 7 H i 8 6 m L 3 S 2 9 b T i 4 N Z u X j K x e l P / O z n D m c l o F C h d G r 3 Y m C I s Z B H 9 7 L e U s m l 7 Y v L 7 g W 1 X J l z q m + r N 7 y o b M i p L 5 s M Y 9 p 7 + y R l t Y O a W 3 v U q s 5 J u c q H D Y H B T l c V 1 e X d H a 2 S 6 s z o 8 d Q Y K F 2 e X A z Y s G l a X l 5 R c b G x m R 2 d l Y / p 6 B I X U A 3 B Y o K 2 1 B i q k F P G h w A 4 / C 0 V w l r q o K d 2 N 2 J 6 m M k f i h G 1 p D a 9 w 0 O D s q d O 3 c l l U p J R L K S T S V k d X V N f x 6 2 0 T d u 3 J T 2 9 n Z Z W l q S 6 e l p l s 3 J 7 g K J 4 d x m p 9 3 d m O 6 d T 4 Q l U 9 K N Y Y r L g + k t B Z C 5 u T m 5 f / + B j I w M y 6 N H j 6 W l p U V F r 0 4 t s v a 2 N j l 3 / p z K t R w Z f z N O Q Z H 6 g w Q f O V U p R 1 U U g P l + L F j h b x u r y Z D c H o / X V O y o B K 7 V G e n d m v 8 t q g g E w Y y M n B D L s r R d N C J Y m x J U N L q Z F 1 J Q p O 6 g d c g t b z I V r V a U q H C 1 q C k G V H 6 G b o 1 y c B M I C i H V Y A 5 F 6 o 5 V 4 Y I B v O r X 5 8 8 N R L 2 b L 2 J b x A T 7 s p 1 W + t B H 6 N Y q 5 S U m Q E G R u u O U X A Z Q z p R a v J W G E r 1 4 8 D a m v 3 b x v A v f B V u / l u j O 9 3 / 3 p 2 r 7 m S g o U n e 8 8 p u J p c i 2 V i I / n O t P S 0 Y J K l t I d x D x 4 F t h w m + i v F f Q L x Q U 2 T W q T d h O e 3 h R u I F i R / l Y y H 8 r d K Q H p b f C J L E X F B T Z F V B 4 w I T v h x X 8 K N Z U V C l G m i B c H U r p I U O M e 3 j N X A U B B 9 M / v o k F 9 p q g o M i u g I X 5 6 G 1 U D w n a L l U 9 v P L T R P A 7 j R G l c C M H L i c w 2 X G O n 3 c x G Z Z Z H 2 Y x p V B Q Z N e Y L T T H d r m M u 4 N l t Y B L L x C v h U q m L 7 W A s X z Y T Q d p l a K g y K 4 B M f 1 n z J a c r s e 5 8 3 I H Z X R Q 7 k 6 L S e C u l l y g + 6 q K 4 E 4 s F E w e e 5 n F l E B B k V 0 F o q p m h j m X C F c 0 Z f E D Z q h K 6 e / M S k x 9 O + R a t b K Q 8 P / z U F B k z z j a 4 b 4 9 C 3 p X V C l v V y K 6 Q A G G u 3 H b 4 U Z D L U b v 2 y p s N b 3 o C F B C p 6 D I n g H j S x Q V y p k t M 8 Q M A r Z 3 J w t 9 e K 8 W L P n m q S 3 X n m 2 U 0 r t b a l N q k I u y K S i y p 6 B 9 a L A w M F j k 2 V w 0 0 N U 2 p e A u K p h p n j m c 0 Q 2 4 6 B r P 5 k K 6 M 9 3 r 9 g 8 T U F B k z + l u 3 d p / B 5 H h F o 6 J p d o K F K 2 x n L 4 A 4 P y x j B 7 F Q H M u K o j H O h 0 Z 6 c l u K 9 s j S n r J 1 8 / l c o C C I n v O / c m o D L v Y M T + d r W 2 2 w y 7 T 4 R 9 O J 3 W x A 5 E L k 7 / J s s N a F C x O q 4 j m 5 t V e p N x C u h I U F N k X o E m 2 H G z V l t b 9 R Y Z S y r v b I Z S j 7 Y 5 8 8 8 z W e V X p N T q 2 l d c + E d p Z q c q 3 e r V o 6 S j n B e e h y L 4 B 6 9 l t M e J C g b 6 2 G v q S y k C B w u 2 Q F u 1 Q s C l 7 M B W t 2 K m B S 9 l w r 2 + b 2 i 6 i F D + 9 Y k m b 2 l q e U 9 v K I v j a F B R p C F C 9 u / x e 2 r U q 6 I d 6 + J 8 X 7 a O L / P A m x i 0 f a Q y W 1 s M 6 D 9 p P w M 0 C d t G 4 E f / 2 6 5 h u m 6 K g S M O A / K d W q t k n 1 w p 8 1 + G y t J 5 W u V 4 h v 6 K g S M O w o C I U R i p q y V E m X Y o e 9 Y C C I g 3 F g t p W P X x b 2 3 j 6 b k B B k Y Y D J X b c w B E k U p X 6 7 N U T C o o 0 J H A l w j 2 / X n 4 V R U z 4 T P i B g i I N C y p s 1 5 7 b 8 n T W u 1 j h V 3 g 7 h Y I i D Q 3 6 / l D 9 C 3 K Z W z 2 h o E h T c H c 8 G m h U v V 5 Q U K Q p S G Z D u q Q O 5 6 Q 7 4 x u 5 F V q J c C C 8 m 1 B Q p G n A 4 e p y K i y J T E i u j 9 l 6 e v c H J a 5 q I / e m o a B I U / G T E h A s w I r 3 4 C L H u j c Z k z N H M t q o J V Y w a + l r y 0 m s g u f 6 T m B z L D k Q / H k 0 + W t j L V x q 8 R C i w s X X y L 1 2 Y g x T C i M U a X p w q F v a p X 6 0 P S d H 1 A f m p D 4 f S c n V o b S + t R A j 8 z u F g i J N D Y S E U f h q Y C u I u S a v v 4 c R + t J x D T c o K N K 0 D B 5 y V C R y Z G 4 t L D M r E Z 1 P e Q E j l 6 I N W T H f K g J X W s x A w f v v y m D K d W S e O R Q 5 U O C 6 G z / u R / C d g J k L b r T P O C H d l X G i z P c C w n m n 8 r G Z 1 Y g e j 4 d g K S h y o M C W D V H G J B A T X J E w p s 8 t H z k w Y I s 2 v r R h t o L h Q D 9 b Q D 9 g i / h 4 J i r f P r c Z o c j B p q f V k d 8 O Z H 6 t A q L D I p 0 L S U t Z / u Q F R u B x s E x B k Q M P q n y w E 8 P h V L F V C R f E I Y c a 7 c t I h 5 3 3 N M I E m C i m o A j x A D 5 / l w b S W l h e U F C E + A R R D P 5 9 M M o c 7 M 5 q H / X i z R z I x 5 C b U V C E G I R V P k I M Q k E R Y h A K i h C D U F C E G I S C I s Q g F B Q h B q G g C D E I B U W I Q S g o Q g x C Q R F i E A q K E I N Q U I Q Y h I I i x C A U F C E G o a A I M Q g F R Y h B K C h C D E J B E W I Q C o o Q g 1 B Q h B i E g i L E I B Q U I Q a h o A g x C A V F i E E o K E I M Q k E R Y h A K i h C D U F C E G I S C I s Q g F B Q h B q G g C D E I B U W I Q S g o Q g x C Q R F i E A q K E I N Q U I Q Y h I I i x C A U F C E G o a A I M Q g F R Y g x R P 4 P r / v m t F q 4 R Q Q A A A A A S U V O R K 5 C Y I I = < / I m a g e > < / T o u r > < / T o u r s > < / V i s u a l i z a t i o n > 
</file>

<file path=customXml/item2.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d5845aff-2e4f-4185-9b6c-b7ccf4ea8de4">
      <Terms xmlns="http://schemas.microsoft.com/office/infopath/2007/PartnerControls"/>
    </lcf76f155ced4ddcb4097134ff3c332f>
    <TaxCatchAll xmlns="2e8945e0-4060-434a-9296-88ec39959342" xsi:nil="true"/>
  </documentManagement>
</p:properties>
</file>

<file path=customXml/item5.xml>��< ? x m l   v e r s i o n = " 1 . 0 "   e n c o d i n g = " u t f - 1 6 " ? > < T o u r   x m l n s : x s d = " h t t p : / / w w w . w 3 . o r g / 2 0 0 1 / X M L S c h e m a "   x m l n s : x s i = " h t t p : / / w w w . w 3 . o r g / 2 0 0 1 / X M L S c h e m a - i n s t a n c e "   N a m e = " P a s e o   1 "   D e s c r i p t i o n = " L a   d e s c r i p c i � n   d e l   p a s e o   v a   a q u � "   x m l n s = " h t t p : / / m i c r o s o f t . d a t a . v i s u a l i z a t i o n . e n g i n e . t o u r s / 1 . 0 " > < S c e n e s > < S c e n e   C u s t o m M a p G u i d = " 0 0 0 0 0 0 0 0 - 0 0 0 0 - 0 0 0 0 - 0 0 0 0 - 0 0 0 0 0 0 0 0 0 0 0 0 "   C u s t o m M a p I d = " 0 0 0 0 0 0 0 0 - 0 0 0 0 - 0 0 0 0 - 0 0 0 0 - 0 0 0 0 0 0 0 0 0 0 0 0 "   S c e n e I d = " 3 6 8 4 d 7 8 a - b 8 8 6 - 4 1 2 c - b 1 c 6 - 8 3 5 3 5 6 9 7 b 4 1 0 " > < T r a n s i t i o n > M o v e T o < / T r a n s i t i o n > < E f f e c t > S t a t i o n < / E f f e c t > < T h e m e > B i n g R o a d < / T h e m e > < T h e m e W i t h L a b e l > f a l s e < / T h e m e W i t h L a b e l > < F l a t M o d e E n a b l e d > f a l s e < / F l a t M o d e E n a b l e d > < D u r a t i o n > 1 0 0 0 0 0 0 0 0 < / D u r a t i o n > < T r a n s i t i o n D u r a t i o n > 3 0 0 0 0 0 0 0 < / T r a n s i t i o n D u r a t i o n > < S p e e d > 0 . 5 < / S p e e d > < F r a m e > < C a m e r a > < L a t i t u d e > - 5 . 0 8 6 7 9 6 2 3 3 4 6 0 3 3 2 5 < / L a t i t u d e > < L o n g i t u d e > 8 8 . 6 2 2 4 4 7 3 0 7 9 2 0 8 2 2 < / L o n g i t u d e > < R o t a t i o n > 0 < / R o t a t i o n > < P i v o t A n g l e > 0 < / P i v o t A n g l e > < D i s t a n c e > 0 . 6 8 7 1 9 4 7 6 7 3 6 0 0 0 0 1 8 < / D i s t a n c e > < / C a m e r a > < I m a g e > i V B O R w 0 K G g o A A A A N S U h E U g A A A N Q A A A B 1 C A Y A A A A 2 n s 9 T A A A A A X N S R 0 I A r s 4 c 6 Q A A A A R n Q U 1 B A A C x j w v 8 Y Q U A A A A J c E h Z c w A A B C E A A A Q h A V l M W R s A A A 0 1 S U R B V H h e 7 Z 3 p d 1 P X F c W P p C f p e c Y D Y H B s Y 8 C Q Z E F o G U K S p k m H j / 1 X 2 6 7 V T + m H N C U F U l K S M I Q F Y T K T B 2 z j 2 Z Y 1 P a l 3 X 0 u x L D / p v S d f 2 Z a 8 f 2 t 5 I c l g O 8 7 d O v e c e 8 6 + o b / e W s 7 L A e Z 0 X 1 Z O 9 G Q L z 9 z 5 Z c a S 8 U W r 8 K w 5 O d L u y L u 1 i O T q v B o u D q S l p y 2 n H + f V 9 / r + d V z W 0 i H 9 u B k I F / 4 8 s N h R 7 / + T q W y o 8 K h 5 m U 9 E J B q u / 6 q + M x m T 5 e T G 7 z O k / j h z O C P v d V V / Q 2 s k K C j L e x E l 0 s 3 / a 8 q q o J F y 6 v / G g U j 0 P x W V i m 9 S P a 0 5 G T j k S G u s O U L U g R f U w 7 f R w i N 3 F h N h v S U h Z n k 0 H Z W s 4 8 j C w o L Y 4 Y x 8 M p S S U 7 0 Z O a y 2 n h 3 x j S 1 h I 3 L g c 6 i w 0 s q f R p O F Z 1 u B m H 4 c j 8 m B / g X V k Z b Q q r x 7 + J V 0 d n b I h Q s X p K 2 t V e L x u P 7 c z 1 N R m V 6 J 6 M e N x I G P U G B x f f P X 4 C j 1 v F q w 5 N a r u P x A M d W V x U R I j p / 8 S C 5 d u i h T U 1 P y 7 b f X J Z P J 6 M + d P 5 Y R S + V 0 u d z + i V Z n j 2 z 8 b N U 4 8 B G q S E z l U v l 8 S D J O 4 Q W y K 0 Q j e f n y V E q S y Z T c u 3 t P E o m E f P r Z J 2 L b t q w n M / K 3 a 2 P S f X x U 4 n Z r 4 V / s H R G 1 m 8 E b b j U Y o Q q k V Z J M M V W n J Z q X m B K A S T J O S F f 9 b D s u Z 8 6 O y s r q q h b V / P y 8 J N a W p d + a l M H u / f G e 7 y U m Q E E R T 1 D e / m Q 4 J b 8 b S c k X K p q c 9 D i 3 C 0 o 2 t 1 n 0 i V q W 3 L z x n U x O T s k 3 / / q 3 X L x 4 Q T 4 a j M i h l s Y o V H D L R 3 z x + c n U l i M G l L 0 f z 1 g S V m / J i D J z a 7 W / N 5 / r z 0 h / p 6 O 2 3 H k V m R b E s i L S 0 d E h 2 W x W I p G I / g C N U K i g o I g v u u y c X B l K F 5 5 t B x 0 W i X R I n y f d f L F 5 z u S H 0 c M Z G e 7 2 t 9 9 + M m v J 6 4 X 9 2 7 X C L R / x x V I y L C / m K y 9 k H D + 0 x / P 6 z 9 + r a B b 3 c W B e 5 O l s V F L e B T T N m c N Z G e 3 z + Z f 3 A A q q i W g t a a P y H x / 8 8 / y d J W N z / q L D x 1 W i m R u 3 3 2 y c P / l h u M f R e d 1 + h I J q I h K Z z V V W r 3 0 8 B P X G R 6 M w I h S 2 c l G f K U 8 2 4 A / 8 v o 8 z o b 2 A g i K B e T J j y b q P d i z k R T 2 t / n I j f X 4 b Q F T H O v b n G Q c F R Q K D d X / z 5 c b Y h R e W W m G l W 9 F K 5 P I h e e D R V 1 m K o / 7 + f o S C I j X z / a u 4 / n g 4 H a 0 4 z / T B 0 Y x 8 N p L y 1 U 2 + k v I v E r Q l 7 U c o K F I z K J V D B J N L E b k 3 G S u 8 6 s 7 V 4 Z Q u v V d j L R 2 W V Z + i Y l G C N D X v 1 s I y v l i 5 A o E + O J x j f X k q q f s m K 4 G I l / b R i L G S M r d 0 T U Y 7 C o o Y 4 5 e Z q M y u V l 9 S q P p 9 c T I l H x 1 H B X D 7 Q s Y r N 1 7 Y n g f D m J k y N Z Q 4 1 O 3 o P k U T U F A k M O + r v K g S G B x 0 o z z q w M P i c 5 V b h U P b F z K 2 k j O r 3 v X 2 m K H I g q O A 9 Z I j h 5 1 A Q Z F A I H d J q c X 3 8 R D E U H i x h L Q T k j s T 2 0 V 1 X U W d 6 Z W t y y 2 i n m I E 3 o 1 1 H 8 d M f e 3 7 r 2 G W g i K B Q D U P L U j 3 J m J y / p h 7 N 8 T c W k Q J q / C k w K n e r M y q P K t 8 X v A 3 A x l X 1 y n 0 6 z 2 Z 9 S i j m w l Q x s C 2 k Y I i N Q F D l 2 q V v Z f z U U m q P K i 4 5 i G a L j s v d y e j K j 8 q v F g A V m 6 d L j 4 S r x c i c m M M R Q r 3 7 d g J J d K h b r O j J D v h w k C a 3 e a k / n x 6 I i V t H g U E D H d e H 7 O l w 3 a k X Q W m i e X N H A p b S 7 Q a H e 9 y 7 4 7 4 + o l d e L R 3 o E h y d T j N C E X q D / w 5 v M 6 X U P 1 D S R 0 L 8 o P + j H T a O b H U a / h X K F L g 8 P j W S / c G 2 s s B G 3 F N U K x Q d r f k 9 M E 1 x A Q Y o c i u g P z i y m B K Y j 5 H m S B A n G 2 h y F E 6 / 2 S F 8 l p A G B U p 5 d o z W 3 s L 7 g Y f K s E f 7 3 S P l o x Q x B i o A B Y / y k F Z e j W A Y S g E g / 6 + i b L O 9 q x 6 D R H v R d k Y C b a V u w H + 0 y q J C V B Q x B h Y T J 8 O p 7 T P o d u h K 4 o M Q T j Z m 5 U / q q + F r n W U 2 E t 9 J Z 4 r Q X 2 n t o D p d F q S y a S E c m Y F Z Y U c W Z x 6 I j l n q 3 j w X 1 U t E l J Q x B h w B b r 9 J q Z L 6 z B 1 Q Q 5 U C i 4 j c G r Y l m G u C n 2 A h 8 p G Q V a T e f n + z m P 5 + z / + K V 9 9 f V O S 6 y u F z + w c R N n O 9 D N x n O 1 C R Q d 9 J S g o Y h Q Y t s B T A q L q d 5 l Z e j T j f 0 S j F A h q M R H R W 6 6 h Q x u l 8 n A 4 L H O R U 9 J x 9 i 8 S 6 v 9 M 7 H i 8 6 m L 3 S 2 9 b T i 4 N Z u X j K x e l P / O z n D m c l o F C h d G r 3 Y m C I s Z B H 9 7 L e U s m l 7 Y v L 7 g W 1 X J l z q m + r N 7 y o b M i p L 5 s M Y 9 p 7 + y R l t Y O a W 3 v U q s 5 J u c q H D Y H B T l c V 1 e X d H a 2 S 6 s z o 8 d Q Y K F 2 e X A z Y s G l a X l 5 R c b G x m R 2 d l Y / p 6 B I X U A 3 B Y o K 2 1 B i q k F P G h w A 4 / C 0 V w l r q o K d 2 N 2 J 6 m M k f i h G 1 p D a 9 w 0 O D s q d O 3 c l l U p J R L K S T S V k d X V N f x 6 2 0 T d u 3 J T 2 9 n Z Z W l q S 6 e l p l s 3 J 7 g K J 4 d x m p 9 3 d m O 6 d T 4 Q l U 9 K N Y Y r L g + k t B Z C 5 u T m 5 f / + B j I w M y 6 N H j 6 W l p U V F r 0 4 t s v a 2 N j l 3 / p z K t R w Z f z N O Q Z H 6 g w Q f O V U p R 1 U U g P l + L F j h b x u r y Z D c H o / X V O y o B K 7 V G e n d m v 8 t q g g E w Y y M n B D L s r R d N C J Y m x J U N L q Z F 1 J Q p O 6 g d c g t b z I V r V a U q H C 1 q C k G V H 6 G b o 1 y c B M I C i H V Y A 5 F 6 o 5 V 4 Y I B v O r X 5 8 8 N R L 2 b L 2 J b x A T 7 s p 1 W + t B H 6 N Y q 5 S U m Q E G R u u O U X A Z Q z p R a v J W G E r 1 4 8 D a m v 3 b x v A v f B V u / l u j O 9 3 / 3 p 2 r 7 m S g o U n e 8 8 p u J p c i 2 V i I / n O t P S 0 Y J K l t I d x D x 4 F t h w m + i v F f Q L x Q U 2 T W q T d h O e 3 h R u I F i R / l Y y H 8 r d K Q H p b f C J L E X F B T Z F V B 4 w I T v h x X 8 K N Z U V C l G m i B c H U r p I U O M e 3 j N X A U B B 9 M / v o k F 9 p q g o M i u g I X 5 6 G 1 U D w n a L l U 9 v P L T R P A 7 j R G l c C M H L i c w 2 X G O n 3 c x G Z Z Z H 2 Y x p V B Q Z N e Y L T T H d r m M u 4 N l t Y B L L x C v h U q m L 7 W A s X z Y T Q d p l a K g y K 4 B M f 1 n z J a c r s e 5 8 3 I H Z X R Q 7 k 6 L S e C u l l y g + 6 q K 4 E 4 s F E w e e 5 n F l E B B k V 0 F o q p m h j m X C F c 0 Z f E D Z q h K 6 e / M S k x 9 O + R a t b K Q 8 P / z U F B k z z j a 4 b 4 9 C 3 p X V C l v V y K 6 Q A G G u 3 H b 4 U Z D L U b v 2 y p s N b 3 o C F B C p 6 D I n g H j S x Q V y p k t M 8 Q M A r Z 3 J w t 9 e K 8 W L P n m q S 3 X n m 2 U 0 r t b a l N q k I u y K S i y p 6 B 9 a L A w M F j k 2 V w 0 0 N U 2 p e A u K p h p n j m c 0 Q 2 4 6 B r P 5 k K 6 M 9 3 r 9 g 8 T U F B k z + l u 3 d p / B 5 H h F o 6 J p d o K F K 2 x n L 4 A 4 P y x j B 7 F Q H M u K o j H O h 0 Z 6 c l u K 9 s j S n r J 1 8 / l c o C C I n v O / c m o D L v Y M T + d r W 2 2 w y 7 T 4 R 9 O J 3 W x A 5 E L k 7 / J s s N a F C x O q 4 j m 5 t V e p N x C u h I U F N k X o E m 2 H G z V l t b 9 R Y Z S y r v b I Z S j 7 Y 5 8 8 8 z W e V X p N T q 2 l d c + E d p Z q c q 3 e r V o 6 S j n B e e h y L 4 B 6 9 l t M e J C g b 6 2 G v q S y k C B w u 2 Q F u 1 Q s C l 7 M B W t 2 K m B S 9 l w r 2 + b 2 i 6 i F D + 9 Y k m b 2 l q e U 9 v K I v j a F B R p C F C 9 u / x e 2 r U q 6 I d 6 + J 8 X 7 a O L / P A m x i 0 f a Q y W 1 s M 6 D 9 p P w M 0 C d t G 4 E f / 2 6 5 h u m 6 K g S M O A / K d W q t k n 1 w p 8 1 + G y t J 5 W u V 4 h v 6 K g S M O w o C I U R i p q y V E m X Y o e 9 Y C C I g 3 F g t p W P X x b 2 3 j 6 b k B B k Y Y D J X b c w B E k U p X 6 7 N U T C o o 0 J H A l w j 2 / X n 4 V R U z 4 T P i B g i I N C y p s 1 5 7 b 8 n T W u 1 j h V 3 g 7 h Y I i D Q 3 6 / l D 9 C 3 K Z W z 2 h o E h T c H c 8 G m h U v V 5 Q U K Q p S G Z D u q Q O 5 6 Q 7 4 x u 5 F V q J c C C 8 m 1 B Q p G n A 4 e p y K i y J T E i u j 9 l 6 e v c H J a 5 q I / e m o a B I U / G T E h A s w I r 3 4 C L H u j c Z k z N H M t q o J V Y w a + l r y 0 m s g u f 6 T m B z L D k Q / H k 0 + W t j L V x q 8 R C i w s X X y L 1 2 Y g x T C i M U a X p w q F v a p X 6 0 P S d H 1 A f m p D 4 f S c n V o b S + t R A j 8 z u F g i J N D Y S E U f h q Y C u I u S a v v 4 c R + t J x D T c o K N K 0 D B 5 y V C R y Z G 4 t L D M r E Z 1 P e Q E j l 6 I N W T H f K g J X W s x A w f v v y m D K d W S e O R Q 5 U O C 6 G z / u R / C d g J k L b r T P O C H d l X G i z P c C w n m n 8 r G Z 1 Y g e j 4 d g K S h y o M C W D V H G J B A T X J E w p s 8 t H z k w Y I s 2 v r R h t o L h Q D 9 b Q D 9 g i / h 4 J i r f P r c Z o c j B p q f V k d 8 O Z H 6 t A q L D I p 0 L S U t Z / u Q F R u B x s E x B k Q M P q n y w E 8 P h V L F V C R f E I Y c a 7 c t I h 5 3 3 N M I E m C i m o A j x A D 5 / l w b S W l h e U F C E + A R R D P 5 9 M M o c 7 M 5 q H / X i z R z I x 5 C b U V C E G I R V P k I M Q k E R Y h A K i h C D U F C E G I S C I s Q g F B Q h B q G g C D E I B U W I Q S g o Q g x C Q R F i E A q K E I N Q U I Q Y h I I i x C A U F C E G o a A I M Q g F R Y h B K C h C D E J B E W I Q C o o Q g 1 B Q h B i E g i L E I B Q U I Q a h o A g x C A V F i E E o K E I M Q k E R Y h A K i h C D U F C E G I S C I s Q g F B Q h B q G g C D E I B U W I Q S g o Q g x C Q R F i E A q K E I N Q U I Q Y h I I i x C A U F C E G o a A I M Q g F R Y g x R P 4 P r / v m t F q 4 R Q Q A A A A A S U V O R K 5 C Y I I = < / I m a g e > < / F r a m e > < L a y e r s C o n t e n t > & l t ; ? x m l   v e r s i o n = " 1 . 0 "   e n c o d i n g = " u t f - 1 6 " ? & g t ; & l t ; S e r i a l i z e d L a y e r M a n a g e r   x m l n s : x s d = " h t t p : / / w w w . w 3 . o r g / 2 0 0 1 / X M L S c h e m a "   x m l n s : x s i = " h t t p : / / w w w . w 3 . o r g / 2 0 0 1 / X M L S c h e m a - i n s t a n c e "   P l a y F r o m I s N u l l = " t r u e "   P l a y F r o m T i c k s = " 0 "   P l a y T o I s N u l l = " t r u e "   P l a y T o T i c k s = " 0 "   D a t a S c a l e = " N a N "   D i m n S c a l e = " N a N "   x m l n s = " h t t p : / / m i c r o s o f t . d a t a . v i s u a l i z a t i o n . g e o 3 d / 1 . 0 " & g t ; & l t ; L a y e r D e f i n i t i o n s & g t ; & l t ; L a y e r D e f i n i t i o n   N a m e = " C a p a   1 "   G u i d = " 2 9 f d a 4 2 d - 0 4 f c - 4 b 0 c - 9 2 6 3 - c d 2 e 8 9 4 1 4 6 0 a "   R e v = " 1 "   R e v G u i d = " f 0 5 1 8 2 1 6 - 9 b 5 2 - 4 6 7 0 - a 1 d 0 - 0 8 c f 5 4 b a 6 b d f "   V i s i b l e = " t r u e "   I n s t O n l y = " t r u e " & g t ; & l t ; G e o V i s 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9B1609C0-611D-482D-80D9-A966B996431D}">
  <ds:schemaRefs>
    <ds:schemaRef ds:uri="http://www.w3.org/2001/XMLSchema"/>
    <ds:schemaRef ds:uri="http://microsoft.data.visualization.Client.Excel/1.0"/>
  </ds:schemaRefs>
</ds:datastoreItem>
</file>

<file path=customXml/itemProps2.xml><?xml version="1.0" encoding="utf-8"?>
<ds:datastoreItem xmlns:ds="http://schemas.openxmlformats.org/officeDocument/2006/customXml" ds:itemID="{942637F6-B618-4AC4-A240-171F7F4C4287}"/>
</file>

<file path=customXml/itemProps3.xml><?xml version="1.0" encoding="utf-8"?>
<ds:datastoreItem xmlns:ds="http://schemas.openxmlformats.org/officeDocument/2006/customXml" ds:itemID="{269503B3-65B8-42BD-BC83-EA595A005475}">
  <ds:schemaRefs>
    <ds:schemaRef ds:uri="http://schemas.microsoft.com/sharepoint/v3/contenttype/forms"/>
  </ds:schemaRefs>
</ds:datastoreItem>
</file>

<file path=customXml/itemProps4.xml><?xml version="1.0" encoding="utf-8"?>
<ds:datastoreItem xmlns:ds="http://schemas.openxmlformats.org/officeDocument/2006/customXml" ds:itemID="{041F4C9A-4D7C-4604-BB4C-69F935F9DFDD}">
  <ds:schemaRefs>
    <ds:schemaRef ds:uri="http://schemas.microsoft.com/office/infopath/2007/PartnerControls"/>
    <ds:schemaRef ds:uri="http://purl.org/dc/dcmitype/"/>
    <ds:schemaRef ds:uri="http://purl.org/dc/elements/1.1/"/>
    <ds:schemaRef ds:uri="5c546f28-f963-4913-91d3-746344b8e317"/>
    <ds:schemaRef ds:uri="http://schemas.microsoft.com/office/2006/documentManagement/types"/>
    <ds:schemaRef ds:uri="727e11e5-f0bc-40b2-aa03-230944aad938"/>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5.xml><?xml version="1.0" encoding="utf-8"?>
<ds:datastoreItem xmlns:ds="http://schemas.openxmlformats.org/officeDocument/2006/customXml" ds:itemID="{23095D8B-1036-4CD5-8D0B-8B3723853474}">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CARATULA</vt:lpstr>
      <vt:lpstr>ÍNDICE</vt:lpstr>
      <vt:lpstr>01</vt:lpstr>
      <vt:lpstr>02</vt:lpstr>
      <vt:lpstr>03</vt:lpstr>
      <vt:lpstr>04</vt:lpstr>
      <vt:lpstr>05</vt:lpstr>
      <vt:lpstr>06</vt:lpstr>
      <vt:lpstr>07</vt:lpstr>
      <vt:lpstr>08</vt:lpstr>
      <vt:lpstr>09</vt:lpstr>
      <vt:lpstr>10</vt:lpstr>
      <vt:lpstr>11</vt:lpstr>
      <vt:lpstr>12</vt:lpstr>
      <vt:lpstr>13</vt:lpstr>
      <vt:lpstr>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Jugarte</dc:creator>
  <cp:keywords/>
  <dc:description/>
  <cp:lastModifiedBy>Jorge Ugarte</cp:lastModifiedBy>
  <cp:revision/>
  <cp:lastPrinted>2022-06-14T12:45:33Z</cp:lastPrinted>
  <dcterms:created xsi:type="dcterms:W3CDTF">2015-06-05T18:19:34Z</dcterms:created>
  <dcterms:modified xsi:type="dcterms:W3CDTF">2022-11-16T18:22:19Z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0x010100805D5139E737CA46B576776EB15C92A9</vt:lpwstr>
  </property>
</Properties>
</file>